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BRA PWR Certificates" sheetId="15" state="visible" r:id="rId17"/>
    <sheet name="CRD Hedge" sheetId="16" state="visible" r:id="rId18"/>
    <sheet name="GNS Bolv Gas MTM" sheetId="17" state="visible" r:id="rId19"/>
    <sheet name="SC Gas MTM" sheetId="18" state="visible" r:id="rId20"/>
    <sheet name="TBS Gas MTM" sheetId="19" state="visible" r:id="rId21"/>
    <sheet name="TBS CRD MTM" sheetId="20" state="visible" r:id="rId22"/>
    <sheet name="Master Data" sheetId="21" state="visible" r:id="rId23"/>
  </sheets>
  <externalReferences>
    <externalReference r:id="rId24"/>
    <externalReference r:id="rId25"/>
    <externalReference r:id="rId26"/>
    <externalReference r:id="rId27"/>
  </externalReferences>
  <definedNames>
    <definedName function="false" hidden="false" localSheetId="0" name="_xlnm.Print_Area" vbProcedure="false">Summary!$B$2:$R$56</definedName>
    <definedName function="false" hidden="true" localSheetId="0" name="_xlnm._FilterDatabase" vbProcedure="false">Summary!$A$1:$T$60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69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69</xdr:colOff>
                <xdr:row>298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69</xdr:colOff>
                <xdr:row>299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69</xdr:colOff>
                <xdr:row>300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69</xdr:colOff>
                <xdr:row>301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69</xdr:colOff>
                <xdr:row>302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69</xdr:colOff>
                <xdr:row>303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69</xdr:colOff>
                <xdr:row>304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69</xdr:colOff>
                <xdr:row>305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69</xdr:colOff>
                <xdr:row>306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298</xdr:row>
                <xdr:rowOff>7</xdr:rowOff>
              </xdr:from>
              <xdr:to>
                <xdr:col>6</xdr:col>
                <xdr:colOff>81</xdr:colOff>
                <xdr:row>302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301</xdr:row>
                <xdr:rowOff>7</xdr:rowOff>
              </xdr:from>
              <xdr:to>
                <xdr:col>6</xdr:col>
                <xdr:colOff>81</xdr:colOff>
                <xdr:row>305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296</xdr:row>
                <xdr:rowOff>7</xdr:rowOff>
              </xdr:from>
              <xdr:to>
                <xdr:col>10</xdr:col>
                <xdr:colOff>1</xdr:colOff>
                <xdr:row>300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297</xdr:row>
                <xdr:rowOff>7</xdr:rowOff>
              </xdr:from>
              <xdr:to>
                <xdr:col>9</xdr:col>
                <xdr:colOff>34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241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240</xdr:row>
                <xdr:rowOff>8</xdr:rowOff>
              </xdr:from>
              <xdr:to>
                <xdr:col>9</xdr:col>
                <xdr:colOff>34</xdr:colOff>
                <xdr:row>244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243</xdr:row>
                <xdr:rowOff>8</xdr:rowOff>
              </xdr:from>
              <xdr:to>
                <xdr:col>9</xdr:col>
                <xdr:colOff>34</xdr:colOff>
                <xdr:row>247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244</xdr:row>
                <xdr:rowOff>8</xdr:rowOff>
              </xdr:from>
              <xdr:to>
                <xdr:col>9</xdr:col>
                <xdr:colOff>34</xdr:colOff>
                <xdr:row>275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239</xdr:row>
                <xdr:rowOff>7</xdr:rowOff>
              </xdr:from>
              <xdr:to>
                <xdr:col>5</xdr:col>
                <xdr:colOff>40</xdr:colOff>
                <xdr:row>243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242</xdr:row>
                <xdr:rowOff>7</xdr:rowOff>
              </xdr:from>
              <xdr:to>
                <xdr:col>9</xdr:col>
                <xdr:colOff>34</xdr:colOff>
                <xdr:row>246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245</xdr:row>
                <xdr:rowOff>7</xdr:rowOff>
              </xdr:from>
              <xdr:to>
                <xdr:col>9</xdr:col>
                <xdr:colOff>34</xdr:colOff>
                <xdr:row>249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246</xdr:row>
                <xdr:rowOff>7</xdr:rowOff>
              </xdr:from>
              <xdr:to>
                <xdr:col>9</xdr:col>
                <xdr:colOff>34</xdr:colOff>
                <xdr:row>250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302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303</xdr:row>
                <xdr:rowOff>7</xdr:rowOff>
              </xdr:from>
              <xdr:to>
                <xdr:col>9</xdr:col>
                <xdr:colOff>34</xdr:colOff>
                <xdr:row>307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305</xdr:row>
                <xdr:rowOff>7</xdr:rowOff>
              </xdr:from>
              <xdr:to>
                <xdr:col>9</xdr:col>
                <xdr:colOff>34</xdr:colOff>
                <xdr:row>309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306</xdr:row>
                <xdr:rowOff>7</xdr:rowOff>
              </xdr:from>
              <xdr:to>
                <xdr:col>9</xdr:col>
                <xdr:colOff>34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288</xdr:row>
                <xdr:rowOff>5</xdr:rowOff>
              </xdr:from>
              <xdr:to>
                <xdr:col>6</xdr:col>
                <xdr:colOff>40</xdr:colOff>
                <xdr:row>292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289</xdr:row>
                <xdr:rowOff>5</xdr:rowOff>
              </xdr:from>
              <xdr:to>
                <xdr:col>6</xdr:col>
                <xdr:colOff>40</xdr:colOff>
                <xdr:row>293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290</xdr:row>
                <xdr:rowOff>5</xdr:rowOff>
              </xdr:from>
              <xdr:to>
                <xdr:col>6</xdr:col>
                <xdr:colOff>40</xdr:colOff>
                <xdr:row>294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5</xdr:rowOff>
              </xdr:from>
              <xdr:to>
                <xdr:col>6</xdr:col>
                <xdr:colOff>40</xdr:colOff>
                <xdr:row>297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5</xdr:rowOff>
              </xdr:from>
              <xdr:to>
                <xdr:col>6</xdr:col>
                <xdr:colOff>40</xdr:colOff>
                <xdr:row>298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284</xdr:row>
                <xdr:rowOff>5</xdr:rowOff>
              </xdr:from>
              <xdr:to>
                <xdr:col>6</xdr:col>
                <xdr:colOff>40</xdr:colOff>
                <xdr:row>288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285</xdr:row>
                <xdr:rowOff>5</xdr:rowOff>
              </xdr:from>
              <xdr:to>
                <xdr:col>6</xdr:col>
                <xdr:colOff>40</xdr:colOff>
                <xdr:row>289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286</xdr:row>
                <xdr:rowOff>5</xdr:rowOff>
              </xdr:from>
              <xdr:to>
                <xdr:col>6</xdr:col>
                <xdr:colOff>40</xdr:colOff>
                <xdr:row>290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287</xdr:row>
                <xdr:rowOff>5</xdr:rowOff>
              </xdr:from>
              <xdr:to>
                <xdr:col>6</xdr:col>
                <xdr:colOff>40</xdr:colOff>
                <xdr:row>291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288</xdr:row>
                <xdr:rowOff>5</xdr:rowOff>
              </xdr:from>
              <xdr:to>
                <xdr:col>6</xdr:col>
                <xdr:colOff>40</xdr:colOff>
                <xdr:row>292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289</xdr:row>
                <xdr:rowOff>5</xdr:rowOff>
              </xdr:from>
              <xdr:to>
                <xdr:col>6</xdr:col>
                <xdr:colOff>40</xdr:colOff>
                <xdr:row>293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290</xdr:row>
                <xdr:rowOff>5</xdr:rowOff>
              </xdr:from>
              <xdr:to>
                <xdr:col>6</xdr:col>
                <xdr:colOff>40</xdr:colOff>
                <xdr:row>294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5</xdr:rowOff>
              </xdr:from>
              <xdr:to>
                <xdr:col>6</xdr:col>
                <xdr:colOff>40</xdr:colOff>
                <xdr:row>297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5</xdr:rowOff>
              </xdr:from>
              <xdr:to>
                <xdr:col>6</xdr:col>
                <xdr:colOff>40</xdr:colOff>
                <xdr:row>298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280</xdr:row>
                <xdr:rowOff>5</xdr:rowOff>
              </xdr:from>
              <xdr:to>
                <xdr:col>6</xdr:col>
                <xdr:colOff>40</xdr:colOff>
                <xdr:row>284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281</xdr:row>
                <xdr:rowOff>5</xdr:rowOff>
              </xdr:from>
              <xdr:to>
                <xdr:col>6</xdr:col>
                <xdr:colOff>40</xdr:colOff>
                <xdr:row>285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282</xdr:row>
                <xdr:rowOff>5</xdr:rowOff>
              </xdr:from>
              <xdr:to>
                <xdr:col>6</xdr:col>
                <xdr:colOff>40</xdr:colOff>
                <xdr:row>286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283</xdr:row>
                <xdr:rowOff>5</xdr:rowOff>
              </xdr:from>
              <xdr:to>
                <xdr:col>6</xdr:col>
                <xdr:colOff>40</xdr:colOff>
                <xdr:row>287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284</xdr:row>
                <xdr:rowOff>5</xdr:rowOff>
              </xdr:from>
              <xdr:to>
                <xdr:col>6</xdr:col>
                <xdr:colOff>40</xdr:colOff>
                <xdr:row>288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285</xdr:row>
                <xdr:rowOff>5</xdr:rowOff>
              </xdr:from>
              <xdr:to>
                <xdr:col>6</xdr:col>
                <xdr:colOff>40</xdr:colOff>
                <xdr:row>289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286</xdr:row>
                <xdr:rowOff>5</xdr:rowOff>
              </xdr:from>
              <xdr:to>
                <xdr:col>6</xdr:col>
                <xdr:colOff>40</xdr:colOff>
                <xdr:row>290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287</xdr:row>
                <xdr:rowOff>5</xdr:rowOff>
              </xdr:from>
              <xdr:to>
                <xdr:col>6</xdr:col>
                <xdr:colOff>40</xdr:colOff>
                <xdr:row>291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288</xdr:row>
                <xdr:rowOff>5</xdr:rowOff>
              </xdr:from>
              <xdr:to>
                <xdr:col>6</xdr:col>
                <xdr:colOff>40</xdr:colOff>
                <xdr:row>292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289</xdr:row>
                <xdr:rowOff>5</xdr:rowOff>
              </xdr:from>
              <xdr:to>
                <xdr:col>6</xdr:col>
                <xdr:colOff>40</xdr:colOff>
                <xdr:row>293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290</xdr:row>
                <xdr:rowOff>5</xdr:rowOff>
              </xdr:from>
              <xdr:to>
                <xdr:col>6</xdr:col>
                <xdr:colOff>40</xdr:colOff>
                <xdr:row>294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5</xdr:rowOff>
              </xdr:from>
              <xdr:to>
                <xdr:col>6</xdr:col>
                <xdr:colOff>40</xdr:colOff>
                <xdr:row>297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5</xdr:rowOff>
              </xdr:from>
              <xdr:to>
                <xdr:col>6</xdr:col>
                <xdr:colOff>40</xdr:colOff>
                <xdr:row>298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287</xdr:row>
                <xdr:rowOff>5</xdr:rowOff>
              </xdr:from>
              <xdr:to>
                <xdr:col>6</xdr:col>
                <xdr:colOff>40</xdr:colOff>
                <xdr:row>291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288</xdr:row>
                <xdr:rowOff>5</xdr:rowOff>
              </xdr:from>
              <xdr:to>
                <xdr:col>6</xdr:col>
                <xdr:colOff>40</xdr:colOff>
                <xdr:row>292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289</xdr:row>
                <xdr:rowOff>5</xdr:rowOff>
              </xdr:from>
              <xdr:to>
                <xdr:col>6</xdr:col>
                <xdr:colOff>40</xdr:colOff>
                <xdr:row>293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290</xdr:row>
                <xdr:rowOff>5</xdr:rowOff>
              </xdr:from>
              <xdr:to>
                <xdr:col>6</xdr:col>
                <xdr:colOff>40</xdr:colOff>
                <xdr:row>294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5</xdr:rowOff>
              </xdr:from>
              <xdr:to>
                <xdr:col>6</xdr:col>
                <xdr:colOff>40</xdr:colOff>
                <xdr:row>297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5</xdr:rowOff>
              </xdr:from>
              <xdr:to>
                <xdr:col>6</xdr:col>
                <xdr:colOff>40</xdr:colOff>
                <xdr:row>298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283</xdr:row>
                <xdr:rowOff>5</xdr:rowOff>
              </xdr:from>
              <xdr:to>
                <xdr:col>6</xdr:col>
                <xdr:colOff>40</xdr:colOff>
                <xdr:row>287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284</xdr:row>
                <xdr:rowOff>5</xdr:rowOff>
              </xdr:from>
              <xdr:to>
                <xdr:col>6</xdr:col>
                <xdr:colOff>40</xdr:colOff>
                <xdr:row>288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285</xdr:row>
                <xdr:rowOff>5</xdr:rowOff>
              </xdr:from>
              <xdr:to>
                <xdr:col>6</xdr:col>
                <xdr:colOff>40</xdr:colOff>
                <xdr:row>289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286</xdr:row>
                <xdr:rowOff>5</xdr:rowOff>
              </xdr:from>
              <xdr:to>
                <xdr:col>6</xdr:col>
                <xdr:colOff>40</xdr:colOff>
                <xdr:row>290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287</xdr:row>
                <xdr:rowOff>5</xdr:rowOff>
              </xdr:from>
              <xdr:to>
                <xdr:col>6</xdr:col>
                <xdr:colOff>40</xdr:colOff>
                <xdr:row>291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288</xdr:row>
                <xdr:rowOff>5</xdr:rowOff>
              </xdr:from>
              <xdr:to>
                <xdr:col>6</xdr:col>
                <xdr:colOff>40</xdr:colOff>
                <xdr:row>292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289</xdr:row>
                <xdr:rowOff>5</xdr:rowOff>
              </xdr:from>
              <xdr:to>
                <xdr:col>6</xdr:col>
                <xdr:colOff>40</xdr:colOff>
                <xdr:row>293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290</xdr:row>
                <xdr:rowOff>5</xdr:rowOff>
              </xdr:from>
              <xdr:to>
                <xdr:col>6</xdr:col>
                <xdr:colOff>40</xdr:colOff>
                <xdr:row>294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5</xdr:rowOff>
              </xdr:from>
              <xdr:to>
                <xdr:col>6</xdr:col>
                <xdr:colOff>40</xdr:colOff>
                <xdr:row>297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5</xdr:rowOff>
              </xdr:from>
              <xdr:to>
                <xdr:col>6</xdr:col>
                <xdr:colOff>40</xdr:colOff>
                <xdr:row>298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288</xdr:row>
                <xdr:rowOff>5</xdr:rowOff>
              </xdr:from>
              <xdr:to>
                <xdr:col>6</xdr:col>
                <xdr:colOff>40</xdr:colOff>
                <xdr:row>292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289</xdr:row>
                <xdr:rowOff>5</xdr:rowOff>
              </xdr:from>
              <xdr:to>
                <xdr:col>6</xdr:col>
                <xdr:colOff>40</xdr:colOff>
                <xdr:row>293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290</xdr:row>
                <xdr:rowOff>5</xdr:rowOff>
              </xdr:from>
              <xdr:to>
                <xdr:col>6</xdr:col>
                <xdr:colOff>40</xdr:colOff>
                <xdr:row>294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5</xdr:rowOff>
              </xdr:from>
              <xdr:to>
                <xdr:col>6</xdr:col>
                <xdr:colOff>40</xdr:colOff>
                <xdr:row>297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5</xdr:rowOff>
              </xdr:from>
              <xdr:to>
                <xdr:col>6</xdr:col>
                <xdr:colOff>40</xdr:colOff>
                <xdr:row>298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284</xdr:row>
                <xdr:rowOff>5</xdr:rowOff>
              </xdr:from>
              <xdr:to>
                <xdr:col>6</xdr:col>
                <xdr:colOff>40</xdr:colOff>
                <xdr:row>288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285</xdr:row>
                <xdr:rowOff>5</xdr:rowOff>
              </xdr:from>
              <xdr:to>
                <xdr:col>6</xdr:col>
                <xdr:colOff>40</xdr:colOff>
                <xdr:row>289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286</xdr:row>
                <xdr:rowOff>5</xdr:rowOff>
              </xdr:from>
              <xdr:to>
                <xdr:col>6</xdr:col>
                <xdr:colOff>40</xdr:colOff>
                <xdr:row>290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287</xdr:row>
                <xdr:rowOff>5</xdr:rowOff>
              </xdr:from>
              <xdr:to>
                <xdr:col>6</xdr:col>
                <xdr:colOff>40</xdr:colOff>
                <xdr:row>291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288</xdr:row>
                <xdr:rowOff>5</xdr:rowOff>
              </xdr:from>
              <xdr:to>
                <xdr:col>6</xdr:col>
                <xdr:colOff>40</xdr:colOff>
                <xdr:row>292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289</xdr:row>
                <xdr:rowOff>5</xdr:rowOff>
              </xdr:from>
              <xdr:to>
                <xdr:col>6</xdr:col>
                <xdr:colOff>40</xdr:colOff>
                <xdr:row>293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290</xdr:row>
                <xdr:rowOff>5</xdr:rowOff>
              </xdr:from>
              <xdr:to>
                <xdr:col>6</xdr:col>
                <xdr:colOff>40</xdr:colOff>
                <xdr:row>294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284</xdr:row>
                <xdr:rowOff>5</xdr:rowOff>
              </xdr:from>
              <xdr:to>
                <xdr:col>6</xdr:col>
                <xdr:colOff>40</xdr:colOff>
                <xdr:row>288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285</xdr:row>
                <xdr:rowOff>5</xdr:rowOff>
              </xdr:from>
              <xdr:to>
                <xdr:col>6</xdr:col>
                <xdr:colOff>40</xdr:colOff>
                <xdr:row>289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286</xdr:row>
                <xdr:rowOff>5</xdr:rowOff>
              </xdr:from>
              <xdr:to>
                <xdr:col>6</xdr:col>
                <xdr:colOff>40</xdr:colOff>
                <xdr:row>290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287</xdr:row>
                <xdr:rowOff>5</xdr:rowOff>
              </xdr:from>
              <xdr:to>
                <xdr:col>6</xdr:col>
                <xdr:colOff>40</xdr:colOff>
                <xdr:row>291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288</xdr:row>
                <xdr:rowOff>5</xdr:rowOff>
              </xdr:from>
              <xdr:to>
                <xdr:col>6</xdr:col>
                <xdr:colOff>40</xdr:colOff>
                <xdr:row>292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289</xdr:row>
                <xdr:rowOff>5</xdr:rowOff>
              </xdr:from>
              <xdr:to>
                <xdr:col>6</xdr:col>
                <xdr:colOff>40</xdr:colOff>
                <xdr:row>293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290</xdr:row>
                <xdr:rowOff>5</xdr:rowOff>
              </xdr:from>
              <xdr:to>
                <xdr:col>6</xdr:col>
                <xdr:colOff>40</xdr:colOff>
                <xdr:row>294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5</xdr:rowOff>
              </xdr:from>
              <xdr:to>
                <xdr:col>6</xdr:col>
                <xdr:colOff>40</xdr:colOff>
                <xdr:row>297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5</xdr:rowOff>
              </xdr:from>
              <xdr:to>
                <xdr:col>6</xdr:col>
                <xdr:colOff>40</xdr:colOff>
                <xdr:row>298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291</xdr:row>
                <xdr:rowOff>5</xdr:rowOff>
              </xdr:from>
              <xdr:to>
                <xdr:col>6</xdr:col>
                <xdr:colOff>40</xdr:colOff>
                <xdr:row>295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292</xdr:row>
                <xdr:rowOff>5</xdr:rowOff>
              </xdr:from>
              <xdr:to>
                <xdr:col>6</xdr:col>
                <xdr:colOff>40</xdr:colOff>
                <xdr:row>296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5</xdr:rowOff>
              </xdr:from>
              <xdr:to>
                <xdr:col>6</xdr:col>
                <xdr:colOff>40</xdr:colOff>
                <xdr:row>297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5</xdr:rowOff>
              </xdr:from>
              <xdr:to>
                <xdr:col>6</xdr:col>
                <xdr:colOff>40</xdr:colOff>
                <xdr:row>298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5</xdr:rowOff>
              </xdr:from>
              <xdr:to>
                <xdr:col>6</xdr:col>
                <xdr:colOff>40</xdr:colOff>
                <xdr:row>297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5</xdr:rowOff>
              </xdr:from>
              <xdr:to>
                <xdr:col>6</xdr:col>
                <xdr:colOff>40</xdr:colOff>
                <xdr:row>298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293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293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292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293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294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295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296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0</xdr:rowOff>
              </xdr:from>
              <xdr:to>
                <xdr:col>5</xdr:col>
                <xdr:colOff>40</xdr:colOff>
                <xdr:row>297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1</xdr:rowOff>
              </xdr:from>
              <xdr:to>
                <xdr:col>5</xdr:col>
                <xdr:colOff>40</xdr:colOff>
                <xdr:row>298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2</xdr:rowOff>
              </xdr:from>
              <xdr:to>
                <xdr:col>5</xdr:col>
                <xdr:colOff>40</xdr:colOff>
                <xdr:row>299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3</xdr:rowOff>
              </xdr:from>
              <xdr:to>
                <xdr:col>5</xdr:col>
                <xdr:colOff>40</xdr:colOff>
                <xdr:row>300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4</xdr:rowOff>
              </xdr:from>
              <xdr:to>
                <xdr:col>5</xdr:col>
                <xdr:colOff>40</xdr:colOff>
                <xdr:row>301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5</xdr:rowOff>
              </xdr:from>
              <xdr:to>
                <xdr:col>5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6</xdr:rowOff>
              </xdr:from>
              <xdr:to>
                <xdr:col>5</xdr:col>
                <xdr:colOff>40</xdr:colOff>
                <xdr:row>303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8</xdr:rowOff>
              </xdr:from>
              <xdr:to>
                <xdr:col>5</xdr:col>
                <xdr:colOff>40</xdr:colOff>
                <xdr:row>305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9</xdr:rowOff>
              </xdr:from>
              <xdr:to>
                <xdr:col>5</xdr:col>
                <xdr:colOff>40</xdr:colOff>
                <xdr:row>306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10</xdr:rowOff>
              </xdr:from>
              <xdr:to>
                <xdr:col>5</xdr:col>
                <xdr:colOff>40</xdr:colOff>
                <xdr:row>307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11</xdr:rowOff>
              </xdr:from>
              <xdr:to>
                <xdr:col>5</xdr:col>
                <xdr:colOff>40</xdr:colOff>
                <xdr:row>308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12</xdr:rowOff>
              </xdr:from>
              <xdr:to>
                <xdr:col>5</xdr:col>
                <xdr:colOff>40</xdr:colOff>
                <xdr:row>310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13</xdr:rowOff>
              </xdr:from>
              <xdr:to>
                <xdr:col>5</xdr:col>
                <xdr:colOff>40</xdr:colOff>
                <xdr:row>311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14</xdr:rowOff>
              </xdr:from>
              <xdr:to>
                <xdr:col>5</xdr:col>
                <xdr:colOff>40</xdr:colOff>
                <xdr:row>312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15</xdr:rowOff>
              </xdr:from>
              <xdr:to>
                <xdr:col>5</xdr:col>
                <xdr:colOff>40</xdr:colOff>
                <xdr:row>313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16</xdr:rowOff>
              </xdr:from>
              <xdr:to>
                <xdr:col>5</xdr:col>
                <xdr:colOff>40</xdr:colOff>
                <xdr:row>314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0</xdr:rowOff>
              </xdr:from>
              <xdr:to>
                <xdr:col>5</xdr:col>
                <xdr:colOff>40</xdr:colOff>
                <xdr:row>315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</xdr:rowOff>
              </xdr:from>
              <xdr:to>
                <xdr:col>5</xdr:col>
                <xdr:colOff>40</xdr:colOff>
                <xdr:row>316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2</xdr:rowOff>
              </xdr:from>
              <xdr:to>
                <xdr:col>5</xdr:col>
                <xdr:colOff>40</xdr:colOff>
                <xdr:row>317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3</xdr:rowOff>
              </xdr:from>
              <xdr:to>
                <xdr:col>5</xdr:col>
                <xdr:colOff>40</xdr:colOff>
                <xdr:row>318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4</xdr:rowOff>
              </xdr:from>
              <xdr:to>
                <xdr:col>5</xdr:col>
                <xdr:colOff>40</xdr:colOff>
                <xdr:row>319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5</xdr:rowOff>
              </xdr:from>
              <xdr:to>
                <xdr:col>5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6</xdr:rowOff>
              </xdr:from>
              <xdr:to>
                <xdr:col>5</xdr:col>
                <xdr:colOff>40</xdr:colOff>
                <xdr:row>321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6</xdr:rowOff>
              </xdr:from>
              <xdr:to>
                <xdr:col>5</xdr:col>
                <xdr:colOff>40</xdr:colOff>
                <xdr:row>322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6</xdr:rowOff>
              </xdr:from>
              <xdr:to>
                <xdr:col>5</xdr:col>
                <xdr:colOff>40</xdr:colOff>
                <xdr:row>323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6</xdr:rowOff>
              </xdr:from>
              <xdr:to>
                <xdr:col>5</xdr:col>
                <xdr:colOff>40</xdr:colOff>
                <xdr:row>324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6</xdr:rowOff>
              </xdr:from>
              <xdr:to>
                <xdr:col>5</xdr:col>
                <xdr:colOff>40</xdr:colOff>
                <xdr:row>325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6</xdr:rowOff>
              </xdr:from>
              <xdr:to>
                <xdr:col>5</xdr:col>
                <xdr:colOff>40</xdr:colOff>
                <xdr:row>326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6</xdr:rowOff>
              </xdr:from>
              <xdr:to>
                <xdr:col>5</xdr:col>
                <xdr:colOff>40</xdr:colOff>
                <xdr:row>327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296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7</xdr:rowOff>
              </xdr:from>
              <xdr:to>
                <xdr:col>6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7</xdr:rowOff>
              </xdr:from>
              <xdr:to>
                <xdr:col>6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7</xdr:rowOff>
              </xdr:from>
              <xdr:to>
                <xdr:col>6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7</xdr:rowOff>
              </xdr:from>
              <xdr:to>
                <xdr:col>6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7</xdr:rowOff>
              </xdr:from>
              <xdr:to>
                <xdr:col>6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7</xdr:rowOff>
              </xdr:from>
              <xdr:to>
                <xdr:col>6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7</xdr:rowOff>
              </xdr:from>
              <xdr:to>
                <xdr:col>6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295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<sst xmlns="http://schemas.openxmlformats.org/spreadsheetml/2006/main" count="643" uniqueCount="94">
  <si>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</si>
  <si>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</si>
  <si>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</si>
  <si>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</si>
  <si>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</si>
  <si>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</si>
  <si>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</si>
  <si>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</si>
  <si>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</si>
  <si>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</si>
  <si>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</si>
  <si>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</si>
  <si>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</si>
  <si>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</si>
  <si>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</si>
  <si>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</si>
  <si>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</si>
  <si>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</si>
  <si>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</si>
  <si>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</si>
  <si>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</si>
  <si>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</si>
  <si>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</si>
  <si>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</si>
  <si>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</si>
  <si>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</si>
  <si>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</si>
  <si>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</si>
  <si>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</si>
  <si>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</si>
  <si>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</si>
  <si>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</si>
  <si>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</si>
  <si>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</si>
  <si>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</si>
  <si>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</si>
  <si>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</si>
  <si>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</si>
  <si>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</si>
  <si>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</si>
  <si>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</si>
  <si>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</si>
  <si>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</si>
  <si>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</si>
  <si>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</si>
  <si>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</si>
  <si>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</si>
  <si>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POWER CERTIFICATE TRADING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</si>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</sst>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1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0_);\(#,##0.0000\)"/>
    <numFmt numFmtId="198" formatCode="mm/dd/yy"/>
    <numFmt numFmtId="199" formatCode="_(* #,##0.000_);_(* \(#,##0.000\);_(* \-??_);_(@_)"/>
    <numFmt numFmtId="200" formatCode="[$-409]d\-mmm\-yy"/>
    <numFmt numFmtId="201" formatCode="_(* #,##0.0000_);_(* \(#,##0.0000\);_(* \-??_);_(@_)"/>
    <numFmt numFmtId="202" formatCode="_(* #,##0.0_);_(* \(#,##0.0\);_(* \-??_);_(@_)"/>
    <numFmt numFmtId="203" formatCode="0.000"/>
    <numFmt numFmtId="204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.xml"/><Relationship Id="rId26" Type="http://schemas.openxmlformats.org/officeDocument/2006/relationships/externalLink" Target="externalLinks/externalLink3.xml"/><Relationship Id="rId27" Type="http://schemas.openxmlformats.org/officeDocument/2006/relationships/externalLink" Target="externalLinks/externalLink4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122880" y="97182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37180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38.6505099999999</v>
      </c>
      <c r="O12" s="48" t="n">
        <f aca="false">SUM(O14+O15+O20)</f>
        <v>152.56378</v>
      </c>
      <c r="P12" s="48" t="n">
        <f aca="false">SUM(P14+P15+P20)</f>
        <v>-892.031414352404</v>
      </c>
      <c r="Q12" s="48" t="n">
        <f aca="false">SUM(Q14+Q15+Q20)</f>
        <v>-845.279210011923</v>
      </c>
      <c r="R12" s="48" t="n">
        <f aca="false">SUM(R14+R15+R20)</f>
        <v>20560.6792832319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0</v>
      </c>
      <c r="O14" s="65" t="n">
        <f aca="false">'MM PLANT'!T$3</f>
        <v>0</v>
      </c>
      <c r="P14" s="65" t="n">
        <f aca="false">INDEX('MM PLANT'!$A$6:$W$500,MATCH(Summary!$B$8,'MM PLANT'!$A$6:$A$500,0),21)</f>
        <v>0</v>
      </c>
      <c r="Q14" s="65" t="n">
        <f aca="false">INDEX('MM PLANT'!$A$6:$W$500,MATCH(Summary!$B$8,'MM PLANT'!$A$6:$A$500,0),22)</f>
        <v>0</v>
      </c>
      <c r="R14" s="65" t="n">
        <f aca="false">INDEX('MM PLANT'!$A$6:$W$500,MATCH(Summary!$B$8,'MM PLANT'!$A$6:$A$500,0),23)</f>
        <v>-2221.37275281252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0</v>
      </c>
      <c r="O15" s="65" t="n">
        <f aca="false">'Plant Manager'!T$3</f>
        <v>0</v>
      </c>
      <c r="P15" s="65" t="n">
        <f aca="false">INDEX('Plant Manager'!$A$6:$W$500,MATCH(Summary!$B$8,'Plant Manager'!$A$6:$A$500,0),21)</f>
        <v>0</v>
      </c>
      <c r="Q15" s="65" t="n">
        <f aca="false">INDEX('Plant Manager'!$A$6:$W$500,MATCH(Summary!$B$8,'Plant Manager'!$A$6:$A$500,0),22)</f>
        <v>0</v>
      </c>
      <c r="R15" s="65" t="n">
        <f aca="false">INDEX('Plant Manager'!$A$6:$W$500,MATCH(Summary!$B$8,'Plant Manager'!$A$6:$A$500,0),23)</f>
        <v>-37.22665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199.31038</v>
      </c>
      <c r="K20" s="55"/>
      <c r="L20" s="53"/>
      <c r="M20" s="57"/>
      <c r="N20" s="48" t="n">
        <f aca="false">SUBTOTAL(9,N22:N24)</f>
        <v>38.6505099999999</v>
      </c>
      <c r="O20" s="48" t="n">
        <f aca="false">SUBTOTAL(9,O22:O24)</f>
        <v>152.56378</v>
      </c>
      <c r="P20" s="48" t="n">
        <f aca="false">SUBTOTAL(9,P22:P24)</f>
        <v>-892.031414352404</v>
      </c>
      <c r="Q20" s="48" t="n">
        <f aca="false">SUBTOTAL(9,Q22:Q24)</f>
        <v>-845.279210011923</v>
      </c>
      <c r="R20" s="48" t="n">
        <f aca="false">SUBTOTAL(9,R22:R24)</f>
        <v>22819.2786860444</v>
      </c>
      <c r="S20" s="68" t="n">
        <f aca="false">R20-R26-R39-R54</f>
        <v>0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-17.0088629269078</v>
      </c>
      <c r="E22" s="72" t="s">
        <v>25</v>
      </c>
      <c r="F22" s="54"/>
      <c r="G22" s="71" t="n">
        <f aca="false">G29+G32</f>
        <v>4.49726584158723</v>
      </c>
      <c r="H22" s="73" t="s">
        <v>26</v>
      </c>
      <c r="I22" s="55"/>
      <c r="J22" s="74" t="n">
        <f aca="false">J26</f>
        <v>62.32851</v>
      </c>
      <c r="K22" s="55"/>
      <c r="L22" s="73" t="n">
        <v>2000</v>
      </c>
      <c r="M22" s="57"/>
      <c r="N22" s="65" t="n">
        <f aca="false">N29+N32</f>
        <v>2.183</v>
      </c>
      <c r="O22" s="65" t="n">
        <f aca="false">O29+O32</f>
        <v>16.525</v>
      </c>
      <c r="P22" s="65" t="n">
        <f aca="false">P29+P32</f>
        <v>-85.333</v>
      </c>
      <c r="Q22" s="65" t="n">
        <f aca="false">Q29+Q32</f>
        <v>-13.6</v>
      </c>
      <c r="R22" s="65" t="n">
        <f aca="false">R29+R32</f>
        <v>-418.74556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D42+D45+D49+D50</f>
        <v>1.72470888763226</v>
      </c>
      <c r="E23" s="73" t="s">
        <v>28</v>
      </c>
      <c r="F23" s="54"/>
      <c r="G23" s="75" t="n">
        <f aca="false">INDEX('SC Total Power'!$A$6:$W$500,MATCH(Summary!$B$8,'SC Total Power'!$A$6:$A$500,0),17)</f>
        <v>0.448782885989125</v>
      </c>
      <c r="H23" s="73" t="s">
        <v>29</v>
      </c>
      <c r="I23" s="55"/>
      <c r="J23" s="74" t="n">
        <f aca="false">J39</f>
        <v>194.74426</v>
      </c>
      <c r="K23" s="55"/>
      <c r="L23" s="73" t="n">
        <v>5000</v>
      </c>
      <c r="M23" s="57"/>
      <c r="N23" s="65" t="n">
        <f aca="false">N39</f>
        <v>36.4675099999999</v>
      </c>
      <c r="O23" s="65" t="n">
        <f aca="false">O39</f>
        <v>136.03878</v>
      </c>
      <c r="P23" s="65" t="n">
        <f aca="false">P39</f>
        <v>-806.698414352404</v>
      </c>
      <c r="Q23" s="65" t="n">
        <f aca="false">Q39</f>
        <v>-831.679210011923</v>
      </c>
      <c r="R23" s="65" t="n">
        <f aca="false">R39</f>
        <v>23677.0112460444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N54</f>
        <v>0</v>
      </c>
      <c r="O24" s="65" t="n">
        <f aca="false">O54</f>
        <v>0</v>
      </c>
      <c r="P24" s="65" t="n">
        <f aca="false">P54</f>
        <v>0</v>
      </c>
      <c r="Q24" s="65" t="n">
        <f aca="false">Q54</f>
        <v>0</v>
      </c>
      <c r="R24" s="65" t="n">
        <f aca="false">R54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62.32851</v>
      </c>
      <c r="K26" s="44"/>
      <c r="L26" s="47"/>
      <c r="M26" s="45"/>
      <c r="N26" s="48" t="n">
        <f aca="false">SUM(N28)</f>
        <v>2.183</v>
      </c>
      <c r="O26" s="48" t="n">
        <f aca="false">SUM(O28)</f>
        <v>16.525</v>
      </c>
      <c r="P26" s="48" t="n">
        <f aca="false">SUM(P28)</f>
        <v>-85.333</v>
      </c>
      <c r="Q26" s="48" t="n">
        <f aca="false">SUM(Q28)</f>
        <v>-13.6</v>
      </c>
      <c r="R26" s="48" t="n">
        <f aca="false">SUM(R28)</f>
        <v>-418.74556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62.32851</v>
      </c>
      <c r="K28" s="55"/>
      <c r="L28" s="79"/>
      <c r="M28" s="51"/>
      <c r="N28" s="80" t="n">
        <f aca="false">SUM(+N29+N32+N34)</f>
        <v>2.183</v>
      </c>
      <c r="O28" s="80" t="n">
        <f aca="false">SUM(+O29+O32+O34)</f>
        <v>16.525</v>
      </c>
      <c r="P28" s="80" t="n">
        <f aca="false">SUM(+P29+P32+P34)</f>
        <v>-85.333</v>
      </c>
      <c r="Q28" s="80" t="n">
        <f aca="false">SUM(+Q29+Q32+Q34)</f>
        <v>-13.6</v>
      </c>
      <c r="R28" s="80" t="n">
        <f aca="false">SUM(+R29+R32+R34)</f>
        <v>-418.74556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-17.0088629269078</v>
      </c>
      <c r="E29" s="82"/>
      <c r="F29" s="54" t="s">
        <v>21</v>
      </c>
      <c r="G29" s="71" t="n">
        <f aca="false">SUM(G30:G31)</f>
        <v>4.49726584158723</v>
      </c>
      <c r="H29" s="53"/>
      <c r="I29" s="55" t="s">
        <v>21</v>
      </c>
      <c r="J29" s="67" t="n">
        <f aca="false">INDEX('RAC V@r Total'!$A$6:$Z$500,MATCH(Summary!$B$8,'RAC V@r Total'!$A$6:$A$500,0),20)</f>
        <v>62.32851</v>
      </c>
      <c r="K29" s="55"/>
      <c r="L29" s="83"/>
      <c r="M29" s="57"/>
      <c r="N29" s="65" t="n">
        <f aca="false">SUM(N30:N31)</f>
        <v>2.183</v>
      </c>
      <c r="O29" s="65" t="n">
        <f aca="false">SUM(O30:O31)</f>
        <v>16.524</v>
      </c>
      <c r="P29" s="65" t="n">
        <f aca="false">SUM(P30:P31)</f>
        <v>-85.345</v>
      </c>
      <c r="Q29" s="65" t="n">
        <f aca="false">SUM(Q30:Q31)</f>
        <v>101.124</v>
      </c>
      <c r="R29" s="65" t="n">
        <f aca="false">SUM(R30:R31)</f>
        <v>1230.04644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fals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0.0279429088999999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2.183</v>
      </c>
      <c r="O30" s="91" t="n">
        <f aca="false">'ARG Gas IM'!T3-O34</f>
        <v>16.525</v>
      </c>
      <c r="P30" s="91" t="n">
        <f aca="false">INDEX('ARG Gas IM'!$A$6:$W$500,MATCH(Summary!$B$8,'ARG Gas IM'!$A$6:$A$500,0),21)-P34</f>
        <v>-24.239</v>
      </c>
      <c r="Q30" s="91" t="n">
        <f aca="false">INDEX('ARG Gas IM'!$A$6:$W$500,MATCH(Summary!$B$8,'ARG Gas IM'!$A$6:$A$500,0),22)-Q34</f>
        <v>-17.578</v>
      </c>
      <c r="R30" s="92" t="n">
        <f aca="false">INDEX('ARG Gas IM'!$A$6:$W$500,MATCH(Summary!$B$8,'ARG Gas IM'!$A$6:$A$500,0),23)-R34</f>
        <v>-481.59056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fals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-17.0368058358078</v>
      </c>
      <c r="E31" s="87"/>
      <c r="F31" s="88"/>
      <c r="G31" s="86" t="n">
        <f aca="false">INDEX('ARG Gas Firm'!$A$6:$W$500,MATCH(Summary!$B$8,'ARG Gas Firm'!$A$6:$A$500,0),17)</f>
        <v>4.49726584158723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0</v>
      </c>
      <c r="O31" s="91" t="n">
        <f aca="false">'ARG Gas Firm'!T$3</f>
        <v>-0.001</v>
      </c>
      <c r="P31" s="91" t="n">
        <f aca="false">INDEX('ARG Gas Firm'!$A$6:$W$500,MATCH(Summary!$B$8,'ARG Gas Firm'!$A$6:$A$500,0),21)</f>
        <v>-61.106</v>
      </c>
      <c r="Q31" s="91" t="n">
        <f aca="false">INDEX('ARG Gas Firm'!$A$6:$W$500,MATCH(Summary!$B$8,'ARG Gas Firm'!$A$6:$A$500,0),22)</f>
        <v>118.702</v>
      </c>
      <c r="R31" s="92" t="n">
        <f aca="false">INDEX('ARG Gas Firm'!$A$6:$W$500,MATCH(Summary!$B$8,'ARG Gas Firm'!$A$6:$A$500,0),23)</f>
        <v>1711.637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</v>
      </c>
      <c r="O32" s="65" t="n">
        <f aca="false">'ARG Gas Transport'!T$3</f>
        <v>0.001</v>
      </c>
      <c r="P32" s="65" t="n">
        <f aca="false">INDEX('ARG Gas Transport'!$A$6:$W$500,MATCH(Summary!$B$8,'ARG Gas IM'!$A$6:$A$500,0),21)</f>
        <v>0.012</v>
      </c>
      <c r="Q32" s="65" t="n">
        <f aca="false">INDEX('ARG Gas Transport'!$A$6:$W$500,MATCH(Summary!$B$8,'ARG Gas Transport'!$A$6:$A$500,0),22)</f>
        <v>-114.724</v>
      </c>
      <c r="R32" s="97" t="n">
        <f aca="false">INDEX('ARG Gas Transport'!$A$6:$W$500,MATCH(Summary!$B$8,'ARG Gas Transport'!$A$6:$A$500,0),23)</f>
        <v>-1648.792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fals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fals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fals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194.74426</v>
      </c>
      <c r="K39" s="44"/>
      <c r="L39" s="47"/>
      <c r="M39" s="45"/>
      <c r="N39" s="48" t="n">
        <f aca="false">N41+N48</f>
        <v>36.4675099999999</v>
      </c>
      <c r="O39" s="48" t="n">
        <f aca="false">O41+O48</f>
        <v>136.03878</v>
      </c>
      <c r="P39" s="48" t="n">
        <f aca="false">P41+P48</f>
        <v>-806.698414352404</v>
      </c>
      <c r="Q39" s="48" t="n">
        <f aca="false">Q41+Q48</f>
        <v>-831.679210011923</v>
      </c>
      <c r="R39" s="48" t="n">
        <f aca="false">R41+R48</f>
        <v>23677.0112460444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1.65508555975691</v>
      </c>
      <c r="E41" s="53"/>
      <c r="F41" s="51"/>
      <c r="G41" s="75" t="n">
        <f aca="false">INDEX('Arg Total Power'!$A$6:$W$500,MATCH(Summary!$B$8,'Arg Total Power'!$A$6:$A$500,0),17)</f>
        <v>0.426274824343536</v>
      </c>
      <c r="H41" s="82"/>
      <c r="I41" s="55"/>
      <c r="J41" s="67" t="n">
        <f aca="false">INDEX('RAC V@r Total'!$A$6:$Z$500,MATCH(Summary!$B$8,'RAC V@r Total'!$A$6:$A$500,0),19)</f>
        <v>369.41383</v>
      </c>
      <c r="K41" s="55"/>
      <c r="L41" s="79"/>
      <c r="M41" s="51"/>
      <c r="N41" s="80" t="n">
        <f aca="false">N42+N45</f>
        <v>29.053</v>
      </c>
      <c r="O41" s="80" t="n">
        <f aca="false">O42+O45</f>
        <v>85.05</v>
      </c>
      <c r="P41" s="80" t="n">
        <f aca="false">P42+P45</f>
        <v>78.462</v>
      </c>
      <c r="Q41" s="80" t="n">
        <f aca="false">Q42+Q45</f>
        <v>80.929</v>
      </c>
      <c r="R41" s="80" t="n">
        <f aca="false">R42+R45+R46</f>
        <v>1903.0577604178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-0.217390510266633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12.432</v>
      </c>
      <c r="O42" s="65" t="n">
        <f aca="false">O43+O44</f>
        <v>44.313</v>
      </c>
      <c r="P42" s="65" t="n">
        <f aca="false">P43+P44</f>
        <v>72.664</v>
      </c>
      <c r="Q42" s="65" t="n">
        <f aca="false">Q43+Q44</f>
        <v>72.816</v>
      </c>
      <c r="R42" s="65" t="n">
        <f aca="false">R43+R44</f>
        <v>1873.9837004178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fals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-0.153496495200786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1.929</v>
      </c>
      <c r="O43" s="91" t="n">
        <f aca="false">'EZE Power Trading'!T$3</f>
        <v>8.82</v>
      </c>
      <c r="P43" s="91" t="n">
        <f aca="false">INDEX('EZE Power Trading'!$A$6:$W$500,MATCH(Summary!$B$8,'EZE Power Trading'!$A$6:$A$500,0),21)</f>
        <v>23.092</v>
      </c>
      <c r="Q43" s="91" t="n">
        <f aca="false">INDEX('EZE Power Trading'!$A$6:$W$500,MATCH(Summary!$B$8,'EZE Power Trading'!$A$6:$A$500,0),22)</f>
        <v>23.372</v>
      </c>
      <c r="R43" s="92" t="n">
        <f aca="false">(INDEX('EZE Power Trading'!$A$6:$W$500,MATCH(Summary!$B$8,'EZE Power Trading'!$A$6:$A$500,0),23))-R46</f>
        <v>754.116830417803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fals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-0.0638940150658472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10.503</v>
      </c>
      <c r="O44" s="91" t="n">
        <f aca="false">'Rio Cuarto Power Trading'!T$3</f>
        <v>35.493</v>
      </c>
      <c r="P44" s="91" t="n">
        <f aca="false">INDEX('Rio Cuarto Power Trading'!$A$6:$W$500,MATCH(Summary!$B$8,'Rio Cuarto Power Trading'!$A$6:$A$500,0),21)</f>
        <v>49.572</v>
      </c>
      <c r="Q44" s="91" t="n">
        <f aca="false">INDEX('Rio Cuarto Power Trading'!$A$6:$W$500,MATCH(Summary!$B$8,'Rio Cuarto Power Trading'!$A$6:$A$500,0),22)</f>
        <v>49.444</v>
      </c>
      <c r="R44" s="92" t="n">
        <f aca="false">INDEX('Rio Cuarto Power Trading'!$A$6:$W$500,MATCH(Summary!$B$8,'Rio Cuarto Power Trading'!$A$6:$A$500,0),23)</f>
        <v>1119.86687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1.87247607002354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16.621</v>
      </c>
      <c r="O45" s="65" t="n">
        <f aca="false">'Modesto Maranzana Power'!T$3</f>
        <v>40.737</v>
      </c>
      <c r="P45" s="65" t="n">
        <f aca="false">INDEX('Modesto Maranzana Power'!$A$6:$W$500,MATCH(Summary!$B$8,'Modesto Maranzana Power'!$A$6:$A$500,0),21)</f>
        <v>5.798</v>
      </c>
      <c r="Q45" s="65" t="n">
        <f aca="false">INDEX('Modesto Maranzana Power'!$A$6:$W$500,MATCH(Summary!$B$8,'Modesto Maranzana Power'!$A$6:$A$500,0),22)</f>
        <v>8.113</v>
      </c>
      <c r="R45" s="65" t="n">
        <f aca="false">INDEX('Modesto Maranzana Power'!$A$6:$W$500,MATCH(Summary!$B$8,'Modesto Maranzana Power'!$A$6:$A$500,0),23)</f>
        <v>-205.64105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100"/>
      <c r="E48" s="83"/>
      <c r="F48" s="62"/>
      <c r="G48" s="60"/>
      <c r="H48" s="83"/>
      <c r="I48" s="63"/>
      <c r="J48" s="67" t="n">
        <f aca="false">INDEX('RAC V@r Total'!$A$6:$Z$500,MATCH(Summary!$B$8,'RAC V@r Total'!$A$6:$A$500,0),16)</f>
        <v>488.89054</v>
      </c>
      <c r="K48" s="63"/>
      <c r="L48" s="83"/>
      <c r="M48" s="57"/>
      <c r="N48" s="80" t="n">
        <f aca="false">N49+N50+N51</f>
        <v>7.41450999999994</v>
      </c>
      <c r="O48" s="80" t="n">
        <f aca="false">O49+O50+O51</f>
        <v>50.98878</v>
      </c>
      <c r="P48" s="80" t="n">
        <f aca="false">P49+P50+P51</f>
        <v>-885.160414352404</v>
      </c>
      <c r="Q48" s="80" t="n">
        <f aca="false">Q49+Q50+Q51</f>
        <v>-912.608210011923</v>
      </c>
      <c r="R48" s="80" t="n">
        <f aca="false">R49+R50+R51</f>
        <v>21773.9534856266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75" t="n">
        <f aca="false">INDEX('BRA Power'!$A$6:$W$500,MATCH(Summary!$B$8,'BRA Power'!$A$6:$A$500,0),16)</f>
        <v>-0.00200267212464108</v>
      </c>
      <c r="E49" s="82"/>
      <c r="F49" s="54"/>
      <c r="G49" s="75" t="n">
        <f aca="false">INDEX('BRA Power'!$A$6:$W$500,MATCH(Summary!$B$8,'BRA Power'!$A$6:$A$500,0),17)</f>
        <v>0.117494460384643</v>
      </c>
      <c r="H49" s="82"/>
      <c r="I49" s="55"/>
      <c r="J49" s="46"/>
      <c r="K49" s="55"/>
      <c r="L49" s="83"/>
      <c r="M49" s="57"/>
      <c r="N49" s="65" t="n">
        <f aca="false">INDEX('BRA Power'!$A$6:$W$500,MATCH(Summary!$B$8,'BRA Power'!$A$6:$A$500,0),19)</f>
        <v>7.41767999999994</v>
      </c>
      <c r="O49" s="65" t="n">
        <f aca="false">'BRA Power'!T$3</f>
        <v>51.01091</v>
      </c>
      <c r="P49" s="65" t="n">
        <f aca="false">INDEX('BRA Power'!$A$6:$W$500,MATCH(Summary!$B$8,'BRA Power'!$A$6:$A$500,0),21)</f>
        <v>-906.51258349699</v>
      </c>
      <c r="Q49" s="65" t="n">
        <f aca="false">INDEX('BRA Power'!$A$6:$W$500,MATCH(Summary!$B$8,'BRA Power'!$A$6:$A$500,0),22)</f>
        <v>-923.013034056808</v>
      </c>
      <c r="R49" s="65" t="n">
        <f aca="false">(INDEX('BRA Power'!$A$6:$W$500,MATCH(Summary!$B$8,'BRA Power'!$A$6:$A$500,0),23))-R51</f>
        <v>3129.93921079101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false" customHeight="true" outlineLevel="0" collapsed="false">
      <c r="A50" s="4" t="s">
        <v>1</v>
      </c>
      <c r="B50" s="96" t="s">
        <v>47</v>
      </c>
      <c r="C50" s="51"/>
      <c r="D50" s="75" t="n">
        <f aca="false">INDEX('BRA PWR Certificates'!$A$6:$W$500,MATCH(Summary!$B$8,'BRA Power'!$A$6:$A$500,0),16)</f>
        <v>0.071626</v>
      </c>
      <c r="E50" s="82"/>
      <c r="F50" s="54"/>
      <c r="G50" s="111" t="n">
        <f aca="false">INDEX('BRA PWR Certificates'!$A$6:$W$500,MATCH(Summary!$B$8,'BRA Power'!$A$6:$A$500,0),17)</f>
        <v>0.071626</v>
      </c>
      <c r="H50" s="82"/>
      <c r="I50" s="55"/>
      <c r="J50" s="46"/>
      <c r="K50" s="55"/>
      <c r="L50" s="83"/>
      <c r="M50" s="57"/>
      <c r="N50" s="65" t="n">
        <f aca="false">INDEX('BRA PWR Certificates'!$A$6:$W$500,MATCH(Summary!$B$8,'BRA PWR Certificates'!$A$6:$A$500,0),19)</f>
        <v>-0.00316999999999825</v>
      </c>
      <c r="O50" s="65" t="n">
        <f aca="false">'BRA PWR Certificates'!T$3</f>
        <v>-0.0221299999999974</v>
      </c>
      <c r="P50" s="65" t="n">
        <f aca="false">INDEX('BRA PWR Certificates'!$A$6:$W$500,MATCH(Summary!$B$8,'BRA PWR Certificates'!$A$6:$A$500,0),21)</f>
        <v>21.3521691445856</v>
      </c>
      <c r="Q50" s="65" t="n">
        <f aca="false">INDEX('BRA PWR Certificates'!$A$6:$W$500,MATCH(Summary!$B$8,'BRA PWR Certificates'!$A$6:$A$500,0),22)</f>
        <v>10.4048240448856</v>
      </c>
      <c r="R50" s="65" t="n">
        <f aca="false">(INDEX('BRA PWR Certificates'!$A$6:$W$500,MATCH(Summary!$B$8,'BRA PWR Certificates'!$A$6:$A$500,0),23))</f>
        <v>25.4222366537549</v>
      </c>
      <c r="S50" s="78"/>
      <c r="T50" s="60"/>
      <c r="U50" s="60"/>
      <c r="V50" s="60"/>
      <c r="W50" s="60"/>
      <c r="X50" s="60"/>
      <c r="Y50" s="60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24.95" hidden="false" customHeight="true" outlineLevel="0" collapsed="false">
      <c r="A51" s="4" t="s">
        <v>1</v>
      </c>
      <c r="B51" s="96" t="s">
        <v>45</v>
      </c>
      <c r="C51" s="51"/>
      <c r="D51" s="52"/>
      <c r="E51" s="82"/>
      <c r="F51" s="54"/>
      <c r="G51" s="112"/>
      <c r="H51" s="82"/>
      <c r="I51" s="55"/>
      <c r="J51" s="46"/>
      <c r="K51" s="55"/>
      <c r="L51" s="83"/>
      <c r="M51" s="57"/>
      <c r="N51" s="65" t="n">
        <v>0</v>
      </c>
      <c r="O51" s="65" t="n">
        <v>0</v>
      </c>
      <c r="P51" s="65" t="n">
        <v>0</v>
      </c>
      <c r="Q51" s="65" t="n">
        <v>0</v>
      </c>
      <c r="R51" s="65" t="n">
        <f aca="false">18618592.0381818/1000</f>
        <v>18618.5920381818</v>
      </c>
      <c r="S51" s="78"/>
      <c r="T51" s="60"/>
      <c r="U51" s="60"/>
      <c r="V51" s="60"/>
      <c r="W51" s="60"/>
      <c r="X51" s="60"/>
      <c r="Y51" s="60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21.75" hidden="false" customHeight="true" outlineLevel="0" collapsed="false">
      <c r="A52" s="4" t="s">
        <v>1</v>
      </c>
      <c r="B52" s="98"/>
      <c r="C52" s="99"/>
      <c r="D52" s="100"/>
      <c r="E52" s="83"/>
      <c r="F52" s="62"/>
      <c r="G52" s="60"/>
      <c r="H52" s="83"/>
      <c r="I52" s="63"/>
      <c r="J52" s="46"/>
      <c r="K52" s="63"/>
      <c r="L52" s="83"/>
      <c r="M52" s="57"/>
      <c r="N52" s="59"/>
      <c r="O52" s="102"/>
      <c r="P52" s="102"/>
      <c r="Q52" s="59"/>
      <c r="R52" s="59"/>
      <c r="S52" s="60"/>
      <c r="T52" s="60"/>
      <c r="U52" s="60"/>
      <c r="V52" s="60"/>
      <c r="W52" s="60"/>
      <c r="X52" s="60"/>
      <c r="Y52" s="60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21.75" hidden="false" customHeight="true" outlineLevel="0" collapsed="false">
      <c r="A53" s="4"/>
      <c r="B53" s="98"/>
      <c r="C53" s="99"/>
      <c r="D53" s="100"/>
      <c r="E53" s="83"/>
      <c r="F53" s="62"/>
      <c r="G53" s="60"/>
      <c r="H53" s="83"/>
      <c r="I53" s="63"/>
      <c r="J53" s="46"/>
      <c r="K53" s="63"/>
      <c r="L53" s="83"/>
      <c r="M53" s="57"/>
      <c r="N53" s="59"/>
      <c r="O53" s="102"/>
      <c r="P53" s="102"/>
      <c r="Q53" s="59"/>
      <c r="R53" s="59"/>
      <c r="S53" s="60"/>
      <c r="T53" s="60"/>
      <c r="U53" s="60"/>
      <c r="V53" s="60"/>
      <c r="W53" s="60"/>
      <c r="X53" s="60"/>
      <c r="Y53" s="60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30" hidden="false" customHeight="true" outlineLevel="0" collapsed="false">
      <c r="A54" s="4" t="s">
        <v>1</v>
      </c>
      <c r="B54" s="76" t="s">
        <v>48</v>
      </c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48" t="n">
        <f aca="false">SUM(N55:N56)</f>
        <v>0</v>
      </c>
      <c r="O54" s="48" t="n">
        <f aca="false">SUM(O55:O56)</f>
        <v>0</v>
      </c>
      <c r="P54" s="48" t="n">
        <f aca="false">SUM(P55:P56)</f>
        <v>0</v>
      </c>
      <c r="Q54" s="48" t="n">
        <f aca="false">SUM(Q55:Q56)</f>
        <v>0</v>
      </c>
      <c r="R54" s="48" t="n">
        <f aca="false">SUM(R55:R56)</f>
        <v>-438.987</v>
      </c>
      <c r="S54" s="60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24.75" hidden="false" customHeight="true" outlineLevel="0" collapsed="false">
      <c r="A55" s="4" t="s">
        <v>1</v>
      </c>
      <c r="B55" s="81" t="s">
        <v>49</v>
      </c>
      <c r="C55" s="78"/>
      <c r="D55" s="52"/>
      <c r="E55" s="53"/>
      <c r="F55" s="62"/>
      <c r="G55" s="52"/>
      <c r="H55" s="53"/>
      <c r="I55" s="63"/>
      <c r="J55" s="56"/>
      <c r="K55" s="55" t="s">
        <v>21</v>
      </c>
      <c r="L55" s="82"/>
      <c r="M55" s="57"/>
      <c r="N55" s="65" t="n">
        <f aca="false">N60</f>
        <v>0</v>
      </c>
      <c r="O55" s="65" t="n">
        <f aca="false">O60</f>
        <v>0</v>
      </c>
      <c r="P55" s="65" t="n">
        <f aca="false">P60</f>
        <v>0</v>
      </c>
      <c r="Q55" s="65" t="n">
        <f aca="false">Q60</f>
        <v>0</v>
      </c>
      <c r="R55" s="65" t="n">
        <f aca="false">R60</f>
        <v>-1376.857</v>
      </c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</row>
    <row r="56" customFormat="false" ht="24" hidden="false" customHeight="true" outlineLevel="0" collapsed="false">
      <c r="A56" s="4" t="s">
        <v>1</v>
      </c>
      <c r="B56" s="81" t="s">
        <v>50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SUM(N57:N59)</f>
        <v>0</v>
      </c>
      <c r="O56" s="65" t="n">
        <f aca="false">SUM(O57:O59)</f>
        <v>0</v>
      </c>
      <c r="P56" s="65" t="n">
        <f aca="false">SUM(P57:P59)</f>
        <v>0</v>
      </c>
      <c r="Q56" s="65" t="n">
        <f aca="false">SUM(Q57:Q59)</f>
        <v>0</v>
      </c>
      <c r="R56" s="65" t="n">
        <f aca="false">SUM(R57:R59)</f>
        <v>937.87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1.75" hidden="false" customHeight="true" outlineLevel="0" collapsed="false">
      <c r="A57" s="4" t="s">
        <v>34</v>
      </c>
      <c r="B57" s="84" t="s">
        <v>51</v>
      </c>
      <c r="C57" s="85"/>
      <c r="D57" s="86" t="n">
        <v>0</v>
      </c>
      <c r="E57" s="87"/>
      <c r="F57" s="88"/>
      <c r="G57" s="86" t="n">
        <f aca="false">INDEX('ARG Gas IM'!$A$6:$W$500,MATCH(Summary!$B$8,'ARG Gas IM'!$A$6:$A$500,0),17)</f>
        <v>0</v>
      </c>
      <c r="H57" s="87"/>
      <c r="I57" s="85"/>
      <c r="J57" s="89" t="n">
        <f aca="false">INDEX('ARG Gas IM'!$A$6:$W$500,MATCH(Summary!$B$8,'ARG Gas IM'!$A$6:$A$500,0),18)</f>
        <v>0</v>
      </c>
      <c r="K57" s="85"/>
      <c r="L57" s="87"/>
      <c r="M57" s="90"/>
      <c r="N57" s="91" t="n">
        <f aca="false">INDEX('GNS Bolv Gas MTM'!$A$6:$W$500,MATCH(Summary!$B$8,'GNS Bolv Gas MTM'!$A$6:$A$500,0),19)</f>
        <v>0</v>
      </c>
      <c r="O57" s="91" t="n">
        <f aca="false">'GNS Bolv Gas MTM'!T$3</f>
        <v>0</v>
      </c>
      <c r="P57" s="91" t="n">
        <f aca="false">INDEX('GNS Bolv Gas MTM'!$A$6:$W$500,MATCH(Summary!$B$8,'GNS Bolv Gas MTM'!$A$6:$A$500,0),21)</f>
        <v>0</v>
      </c>
      <c r="Q57" s="91" t="n">
        <f aca="false">INDEX('GNS Bolv Gas MTM'!$A$6:$W$500,MATCH(Summary!$B$8,'GNS Bolv Gas MTM'!$A$6:$A$500,0),22)</f>
        <v>0</v>
      </c>
      <c r="R57" s="91" t="n">
        <f aca="false">INDEX('GNS Bolv Gas MTM'!$A$6:$W$500,MATCH(Summary!$B$8,'GNS Bolv Gas MTM'!$A$6:$A$500,0),23)</f>
        <v>-37.239</v>
      </c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false" customHeight="true" outlineLevel="0" collapsed="false">
      <c r="A58" s="4" t="s">
        <v>34</v>
      </c>
      <c r="B58" s="84" t="s">
        <v>52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INDEX('SC Gas MTM'!$A$6:$W$500,MATCH(Summary!$B$8,'SC Gas MTM'!$A$6:$A$500,0),19)</f>
        <v>0</v>
      </c>
      <c r="O58" s="91" t="n">
        <f aca="false">'SC Gas MTM'!T$3</f>
        <v>0</v>
      </c>
      <c r="P58" s="91" t="n">
        <f aca="false">INDEX('SC Gas MTM'!$A$6:$W$500,MATCH(Summary!$B$8,'SC Gas MTM'!$A$6:$A$500,0),21)</f>
        <v>0</v>
      </c>
      <c r="Q58" s="91" t="n">
        <f aca="false">INDEX('SC Gas MTM'!$A$6:$W$500,MATCH(Summary!$B$8,'SC Gas MTM'!$A$6:$A$500,0),22)</f>
        <v>0</v>
      </c>
      <c r="R58" s="91" t="n">
        <f aca="false">INDEX('SC Gas MTM'!$A$6:$W$500,MATCH(Summary!$B$8,'SC Gas MTM'!$A$6:$A$500,0),23)</f>
        <v>1197.025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false" customHeight="true" outlineLevel="0" collapsed="false">
      <c r="A59" s="4" t="s">
        <v>34</v>
      </c>
      <c r="B59" s="84" t="s">
        <v>53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INDEX('TBS Gas MTM'!$A$6:$W$500,MATCH(Summary!$B$8,'TBS Gas MTM'!$A$6:$A$500,0),19)</f>
        <v>0</v>
      </c>
      <c r="O59" s="91" t="n">
        <f aca="false">'TBS Gas MTM'!T$3</f>
        <v>0</v>
      </c>
      <c r="P59" s="91" t="n">
        <f aca="false">INDEX('TBS Gas MTM'!$A$6:$W$500,MATCH(Summary!$B$8,'TBS Gas MTM'!$A$6:$A$500,0),21)</f>
        <v>0</v>
      </c>
      <c r="Q59" s="91" t="n">
        <f aca="false">INDEX('TBS Gas MTM'!$A$6:$W$500,MATCH(Summary!$B$8,'TBS Gas MTM'!$A$6:$A$500,0),22)</f>
        <v>0</v>
      </c>
      <c r="R59" s="91" t="n">
        <f aca="false">INDEX('TBS Gas MTM'!$A$6:$W$500,MATCH(Summary!$B$8,'TBS Gas MTM'!$A$6:$A$500,0),23)</f>
        <v>-221.916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false" customHeight="true" outlineLevel="0" collapsed="false">
      <c r="A60" s="4" t="s">
        <v>34</v>
      </c>
      <c r="B60" s="84" t="s">
        <v>54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CRD MTM'!$A$6:$W$500,MATCH(Summary!$B$8,'TBS CRD MTM'!$A$6:$A$500,0),19)</f>
        <v>0</v>
      </c>
      <c r="O60" s="91" t="n">
        <f aca="false">'TBS CRD MTM'!T$3</f>
        <v>0</v>
      </c>
      <c r="P60" s="91" t="n">
        <f aca="false">INDEX('TBS CRD MTM'!$A$6:$W$500,MATCH(Summary!$B$8,'TBS CRD MTM'!$A$6:$A$500,0),21)</f>
        <v>0</v>
      </c>
      <c r="Q60" s="91" t="n">
        <f aca="false">INDEX('TBS CRD MTM'!$A$6:$W$500,MATCH(Summary!$B$8,'TBS CRD MTM'!$A$6:$A$500,0),22)</f>
        <v>0</v>
      </c>
      <c r="R60" s="91" t="n">
        <f aca="false">INDEX('TBS CRD MTM'!$A$6:$W$500,MATCH(Summary!$B$8,'TBS CRD MTM'!$A$6:$A$500,0),23)</f>
        <v>-1376.857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15.75" hidden="false" customHeight="false" outlineLevel="0" collapsed="false">
      <c r="D61" s="113"/>
      <c r="E61" s="113"/>
      <c r="F61" s="42"/>
      <c r="G61" s="113"/>
      <c r="H61" s="113"/>
      <c r="I61" s="113"/>
      <c r="J61" s="113"/>
    </row>
    <row r="62" customFormat="false" ht="15.75" hidden="false" customHeight="false" outlineLevel="0" collapsed="false">
      <c r="D62" s="113"/>
      <c r="E62" s="113"/>
      <c r="F62" s="42"/>
      <c r="G62" s="113"/>
      <c r="H62" s="113"/>
      <c r="I62" s="113"/>
      <c r="J62" s="113"/>
    </row>
  </sheetData>
  <autoFilter ref="A1:T60"/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4.99"/>
    <col collapsed="false" customWidth="true" hidden="false" outlineLevel="0" max="5" min="5" style="115" width="11.13"/>
    <col collapsed="false" customWidth="true" hidden="false" outlineLevel="0" max="6" min="6" style="115" width="13.28"/>
    <col collapsed="false" customWidth="true" hidden="false" outlineLevel="0" max="7" min="7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9.99"/>
    <col collapsed="false" customWidth="true" hidden="false" outlineLevel="0" max="11" min="11" style="118" width="10.99"/>
    <col collapsed="false" customWidth="true" hidden="false" outlineLevel="0" max="12" min="12" style="118" width="13.14"/>
    <col collapsed="false" customWidth="true" hidden="false" outlineLevel="0" max="13" min="13" style="118" width="9.7"/>
    <col collapsed="false" customWidth="true" hidden="false" outlineLevel="0" max="14" min="14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I3" s="140"/>
      <c r="K3" s="122" t="n">
        <f aca="false">Summary!B8</f>
        <v>37180</v>
      </c>
      <c r="L3" s="123" t="n">
        <f aca="false">SUM(L6:L371)</f>
        <v>35493</v>
      </c>
      <c r="P3" s="118" t="n">
        <v>1000000</v>
      </c>
      <c r="Q3" s="118"/>
      <c r="R3" s="118" t="n">
        <v>1000</v>
      </c>
      <c r="S3" s="115"/>
      <c r="T3" s="124" t="n">
        <f aca="false">SUM(T6:T371)</f>
        <v>35.493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Data'!$A$2:$B$8,MATCH(WEEKDAY('Rio Cuarto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Data'!$A$2:$B$8,MATCH(WEEKDAY('Rio Cuarto Power Trading'!A7,3),'Master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Data'!$A$2:$B$8,MATCH(WEEKDAY('Rio Cuarto Power Trading'!A8,3),'Master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Data'!$A$2:$B$8,MATCH(WEEKDAY('Rio Cuarto Power Trading'!A9,3),'Master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Data'!$A$2:$B$8,MATCH(WEEKDAY('Rio Cuarto Power Trading'!A10,3),'Master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Data'!$A$2:$B$8,MATCH(WEEKDAY('Rio Cuarto Power Trading'!A11,3),'Master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Data'!$A$2:$B$8,MATCH(WEEKDAY('Rio Cuarto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Data'!$A$2:$B$8,MATCH(WEEKDAY('Rio Cuarto Power Trading'!A13,3),'Master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Data'!$A$2:$B$8,MATCH(WEEKDAY('Rio Cuarto Power Trading'!A14,3),'Master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Data'!$A$2:$B$8,MATCH(WEEKDAY('Rio Cuarto Power Trading'!A15,3),'Master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Data'!$A$2:$B$8,MATCH(WEEKDAY('Rio Cuarto Power Trading'!A16,3),'Master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Data'!$A$2:$B$8,MATCH(WEEKDAY('Rio Cuarto Power Trading'!A17,3),'Master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Data'!$A$2:$B$8,MATCH(WEEKDAY('Rio Cuarto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Data'!$A$2:$B$8,MATCH(WEEKDAY('Rio Cuarto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Data'!$A$2:$B$8,MATCH(WEEKDAY('Rio Cuarto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Data'!$A$2:$B$8,MATCH(WEEKDAY('Rio Cuarto Power Trading'!A21,3),'Master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Data'!$A$2:$B$8,MATCH(WEEKDAY('Rio Cuarto Power Trading'!A22,3),'Master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Data'!$A$2:$B$8,MATCH(WEEKDAY('Rio Cuarto Power Trading'!A23,3),'Master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Data'!$A$2:$B$8,MATCH(WEEKDAY('Rio Cuarto Power Trading'!A24,3),'Master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Data'!$A$2:$B$8,MATCH(WEEKDAY('Rio Cuarto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Data'!$A$2:$B$8,MATCH(WEEKDAY('Rio Cuarto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Data'!$A$2:$B$8,MATCH(WEEKDAY('Rio Cuarto Power Trading'!A27,3),'Master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Data'!$A$2:$B$8,MATCH(WEEKDAY('Rio Cuarto Power Trading'!A28,3),'Master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Data'!$A$2:$B$8,MATCH(WEEKDAY('Rio Cuarto Power Trading'!A29,3),'Master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Data'!$A$2:$B$8,MATCH(WEEKDAY('Rio Cuarto Power Trading'!A30,3),'Master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Data'!$A$2:$B$8,MATCH(WEEKDAY('Rio Cuarto Power Trading'!A31,3),'Master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Data'!$A$2:$B$8,MATCH(WEEKDAY('Rio Cuarto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Data'!$A$2:$B$8,MATCH(WEEKDAY('Rio Cuarto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Data'!$A$2:$B$8,MATCH(WEEKDAY('Rio Cuarto Power Trading'!A34,3),'Master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Data'!$A$2:$B$8,MATCH(WEEKDAY('Rio Cuarto Power Trading'!A35,3),'Master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Data'!$A$2:$B$8,MATCH(WEEKDAY('Rio Cuarto Power Trading'!A36,3),'Master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Data'!$A$2:$B$8,MATCH(WEEKDAY('Rio Cuarto Power Trading'!A37,3),'Master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Data'!$A$2:$B$8,MATCH(WEEKDAY('Rio Cuarto Power Trading'!A38,3),'Master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Data'!$A$2:$B$8,MATCH(WEEKDAY('Rio Cuarto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Data'!$A$2:$B$8,MATCH(WEEKDAY('Rio Cuarto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Data'!$A$2:$B$8,MATCH(WEEKDAY('Rio Cuarto Power Trading'!A41,3),'Master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Data'!$A$2:$B$8,MATCH(WEEKDAY('Rio Cuarto Power Trading'!A42,3),'Master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Data'!$A$2:$B$8,MATCH(WEEKDAY('Rio Cuarto Power Trading'!A43,3),'Master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Data'!$A$2:$B$8,MATCH(WEEKDAY('Rio Cuarto Power Trading'!A44,3),'Master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Data'!$A$2:$B$8,MATCH(WEEKDAY('Rio Cuarto Power Trading'!A45,3),'Master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Data'!$A$2:$B$8,MATCH(WEEKDAY('Rio Cuarto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Data'!$A$2:$B$8,MATCH(WEEKDAY('Rio Cuarto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Data'!$A$2:$B$8,MATCH(WEEKDAY('Rio Cuarto Power Trading'!A48,3),'Master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Data'!$A$2:$B$8,MATCH(WEEKDAY('Rio Cuarto Power Trading'!A49,3),'Master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Data'!$A$2:$B$8,MATCH(WEEKDAY('Rio Cuarto Power Trading'!A50,3),'Master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Data'!$A$2:$B$8,MATCH(WEEKDAY('Rio Cuarto Power Trading'!A51,3),'Master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Data'!$A$2:$B$8,MATCH(WEEKDAY('Rio Cuarto Power Trading'!A52,3),'Master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Data'!$A$2:$B$8,MATCH(WEEKDAY('Rio Cuarto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Data'!$A$2:$B$8,MATCH(WEEKDAY('Rio Cuarto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Data'!$A$2:$B$8,MATCH(WEEKDAY('Rio Cuarto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Data'!$A$2:$B$8,MATCH(WEEKDAY('Rio Cuarto Power Trading'!A56,3),'Master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Data'!$A$2:$B$8,MATCH(WEEKDAY('Rio Cuarto Power Trading'!A57,3),'Master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Data'!$A$2:$B$8,MATCH(WEEKDAY('Rio Cuarto Power Trading'!A58,3),'Master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Data'!$A$2:$B$8,MATCH(WEEKDAY('Rio Cuarto Power Trading'!A59,3),'Master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Data'!$A$2:$B$8,MATCH(WEEKDAY('Rio Cuarto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Data'!$A$2:$B$8,MATCH(WEEKDAY('Rio Cuarto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Data'!$A$2:$B$8,MATCH(WEEKDAY('Rio Cuarto Power Trading'!A62,3),'Master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Data'!$A$2:$B$8,MATCH(WEEKDAY('Rio Cuarto Power Trading'!A63,3),'Master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Data'!$A$2:$B$8,MATCH(WEEKDAY('Rio Cuarto Power Trading'!A64,3),'Master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Data'!$A$2:$B$8,MATCH(WEEKDAY('Rio Cuarto Power Trading'!A65,3),'Master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Data'!$A$2:$B$8,MATCH(WEEKDAY('Rio Cuarto Power Trading'!A66,3),'Master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Data'!$A$2:$B$8,MATCH(WEEKDAY('Rio Cuarto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Data'!$A$2:$B$8,MATCH(WEEKDAY('Rio Cuarto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Data'!$A$2:$B$8,MATCH(WEEKDAY('Rio Cuarto Power Trading'!A69,3),'Master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Data'!$A$2:$B$8,MATCH(WEEKDAY('Rio Cuarto Power Trading'!A70,3),'Master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Data'!$A$2:$B$8,MATCH(WEEKDAY('Rio Cuarto Power Trading'!A71,3),'Master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Data'!$A$2:$B$8,MATCH(WEEKDAY('Rio Cuarto Power Trading'!A72,3),'Master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Data'!$A$2:$B$8,MATCH(WEEKDAY('Rio Cuarto Power Trading'!A73,3),'Master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Data'!$A$2:$B$8,MATCH(WEEKDAY('Rio Cuarto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Data'!$A$2:$B$8,MATCH(WEEKDAY('Rio Cuarto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Data'!$A$2:$B$8,MATCH(WEEKDAY('Rio Cuarto Power Trading'!A76,3),'Master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Data'!$A$2:$B$8,MATCH(WEEKDAY('Rio Cuarto Power Trading'!A77,3),'Master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Data'!$A$2:$B$8,MATCH(WEEKDAY('Rio Cuarto Power Trading'!A78,3),'Master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Data'!$A$2:$B$8,MATCH(WEEKDAY('Rio Cuarto Power Trading'!A79,3),'Master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Data'!$A$2:$B$8,MATCH(WEEKDAY('Rio Cuarto Power Trading'!A80,3),'Master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Data'!$A$2:$B$8,MATCH(WEEKDAY('Rio Cuarto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Data'!$A$2:$B$8,MATCH(WEEKDAY('Rio Cuarto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Data'!$A$2:$B$8,MATCH(WEEKDAY('Rio Cuarto Power Trading'!A83,3),'Master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Data'!$A$2:$B$8,MATCH(WEEKDAY('Rio Cuarto Power Trading'!A84,3),'Master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Data'!$A$2:$B$8,MATCH(WEEKDAY('Rio Cuarto Power Trading'!A85,3),'Master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Data'!$A$2:$B$8,MATCH(WEEKDAY('Rio Cuarto Power Trading'!A86,3),'Master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Data'!$A$2:$B$8,MATCH(WEEKDAY('Rio Cuarto Power Trading'!A87,3),'Master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Data'!$A$2:$B$8,MATCH(WEEKDAY('Rio Cuarto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Data'!$A$2:$B$8,MATCH(WEEKDAY('Rio Cuarto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Data'!$A$2:$B$8,MATCH(WEEKDAY('Rio Cuarto Power Trading'!A90,3),'Master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Data'!$A$2:$B$8,MATCH(WEEKDAY('Rio Cuarto Power Trading'!A91,3),'Master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Data'!$A$2:$B$8,MATCH(WEEKDAY('Rio Cuarto Power Trading'!A92,3),'Master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Data'!$A$2:$B$8,MATCH(WEEKDAY('Rio Cuarto Power Trading'!A93,3),'Master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Data'!$A$2:$B$8,MATCH(WEEKDAY('Rio Cuarto Power Trading'!A94,3),'Master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Data'!$A$2:$B$8,MATCH(WEEKDAY('Rio Cuarto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Data'!$A$2:$B$8,MATCH(WEEKDAY('Rio Cuarto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Data'!$A$2:$B$8,MATCH(WEEKDAY('Rio Cuarto Power Trading'!A97,3),'Master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Data'!$A$2:$B$8,MATCH(WEEKDAY('Rio Cuarto Power Trading'!A98,3),'Master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Data'!$A$2:$B$8,MATCH(WEEKDAY('Rio Cuarto Power Trading'!A99,3),'Master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Data'!$A$2:$B$8,MATCH(WEEKDAY('Rio Cuarto Power Trading'!A100,3),'Master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Data'!$A$2:$B$8,MATCH(WEEKDAY('Rio Cuarto Power Trading'!A101,3),'Master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Data'!$A$2:$B$8,MATCH(WEEKDAY('Rio Cuarto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Data'!$A$2:$B$8,MATCH(WEEKDAY('Rio Cuarto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Data'!$A$2:$B$8,MATCH(WEEKDAY('Rio Cuarto Power Trading'!A104,3),'Master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Data'!$A$2:$B$8,MATCH(WEEKDAY('Rio Cuarto Power Trading'!A105,3),'Master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Data'!$A$2:$B$8,MATCH(WEEKDAY('Rio Cuarto Power Trading'!A106,3),'Master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Data'!$A$2:$B$8,MATCH(WEEKDAY('Rio Cuarto Power Trading'!A107,3),'Master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Data'!$A$2:$B$8,MATCH(WEEKDAY('Rio Cuarto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Data'!$A$2:$B$8,MATCH(WEEKDAY('Rio Cuarto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Data'!$A$2:$B$8,MATCH(WEEKDAY('Rio Cuarto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Data'!$A$2:$B$8,MATCH(WEEKDAY('Rio Cuarto Power Trading'!A111,3),'Master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Data'!$A$2:$B$8,MATCH(WEEKDAY('Rio Cuarto Power Trading'!A112,3),'Master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Data'!$A$2:$B$8,MATCH(WEEKDAY('Rio Cuarto Power Trading'!A113,3),'Master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Data'!$A$2:$B$8,MATCH(WEEKDAY('Rio Cuarto Power Trading'!A114,3),'Master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Data'!$A$2:$B$8,MATCH(WEEKDAY('Rio Cuarto Power Trading'!A115,3),'Master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Data'!$A$2:$B$8,MATCH(WEEKDAY('Rio Cuarto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Data'!$A$2:$B$8,MATCH(WEEKDAY('Rio Cuarto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Data'!$A$2:$B$8,MATCH(WEEKDAY('Rio Cuarto Power Trading'!A118,3),'Master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Data'!$A$2:$B$8,MATCH(WEEKDAY('Rio Cuarto Power Trading'!A119,3),'Master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Data'!$A$2:$B$8,MATCH(WEEKDAY('Rio Cuarto Power Trading'!A120,3),'Master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Data'!$A$2:$B$8,MATCH(WEEKDAY('Rio Cuarto Power Trading'!A121,3),'Master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Data'!$A$2:$B$8,MATCH(WEEKDAY('Rio Cuarto Power Trading'!A122,3),'Master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Data'!$A$2:$B$8,MATCH(WEEKDAY('Rio Cuarto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Data'!$A$2:$B$8,MATCH(WEEKDAY('Rio Cuarto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Data'!$A$2:$B$8,MATCH(WEEKDAY('Rio Cuarto Power Trading'!A125,3),'Master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Data'!$A$2:$B$8,MATCH(WEEKDAY('Rio Cuarto Power Trading'!A126,3),'Master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Data'!$A$2:$B$8,MATCH(WEEKDAY('Rio Cuarto Power Trading'!A127,3),'Master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Data'!$A$2:$B$8,MATCH(WEEKDAY('Rio Cuarto Power Trading'!A128,3),'Master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Data'!$A$2:$B$8,MATCH(WEEKDAY('Rio Cuarto Power Trading'!A129,3),'Master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Data'!$A$2:$B$8,MATCH(WEEKDAY('Rio Cuarto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Data'!$A$2:$B$8,MATCH(WEEKDAY('Rio Cuarto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Data'!$A$2:$B$8,MATCH(WEEKDAY('Rio Cuarto Power Trading'!A132,3),'Master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Data'!$A$2:$B$8,MATCH(WEEKDAY('Rio Cuarto Power Trading'!A133,3),'Master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Data'!$A$2:$B$8,MATCH(WEEKDAY('Rio Cuarto Power Trading'!A134,3),'Master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Data'!$A$2:$B$8,MATCH(WEEKDAY('Rio Cuarto Power Trading'!A135,3),'Master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Data'!$A$2:$B$8,MATCH(WEEKDAY('Rio Cuarto Power Trading'!A136,3),'Master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Data'!$A$2:$B$8,MATCH(WEEKDAY('Rio Cuarto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Data'!$A$2:$B$8,MATCH(WEEKDAY('Rio Cuarto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Data'!$A$2:$B$8,MATCH(WEEKDAY('Rio Cuarto Power Trading'!A139,3),'Master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Data'!$A$2:$B$8,MATCH(WEEKDAY('Rio Cuarto Power Trading'!A140,3),'Master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Data'!$A$2:$B$8,MATCH(WEEKDAY('Rio Cuarto Power Trading'!A141,3),'Master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Data'!$A$2:$B$8,MATCH(WEEKDAY('Rio Cuarto Power Trading'!A142,3),'Master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Data'!$A$2:$B$8,MATCH(WEEKDAY('Rio Cuarto Power Trading'!A143,3),'Master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Data'!$A$2:$B$8,MATCH(WEEKDAY('Rio Cuarto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Data'!$A$2:$B$8,MATCH(WEEKDAY('Rio Cuarto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Data'!$A$2:$B$8,MATCH(WEEKDAY('Rio Cuarto Power Trading'!A146,3),'Master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Data'!$A$2:$B$8,MATCH(WEEKDAY('Rio Cuarto Power Trading'!A147,3),'Master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Data'!$A$2:$B$8,MATCH(WEEKDAY('Rio Cuarto Power Trading'!A148,3),'Master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-24031</v>
      </c>
      <c r="I148" s="118" t="n">
        <f aca="false">IF(MONTH($A148)=MONTH($A147),IF(G148=0,I147,G148),G148)</f>
        <v>-24031</v>
      </c>
      <c r="J148" s="118" t="n">
        <f aca="false">IF(MONTH($A148)=MONTH($A147),SUM(I148-I147),I148)</f>
        <v>-24031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-24031</v>
      </c>
      <c r="N148" s="118" t="n">
        <f aca="false">SUM(J$6:J148)</f>
        <v>-24031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-24.031</v>
      </c>
      <c r="T148" s="120" t="n">
        <f aca="false">L148/$R$3</f>
        <v>-0</v>
      </c>
      <c r="U148" s="120" t="n">
        <f aca="false">I148/$R$3</f>
        <v>-24.031</v>
      </c>
      <c r="V148" s="120" t="n">
        <f aca="false">M148/$R$3</f>
        <v>-24.031</v>
      </c>
      <c r="W148" s="120" t="n">
        <f aca="false">N148/$R$3</f>
        <v>-24.031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Data'!$A$2:$B$8,MATCH(WEEKDAY('Rio Cuarto Power Trading'!A149,3),'Master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-31146</v>
      </c>
      <c r="I149" s="118" t="n">
        <f aca="false">IF(MONTH($A149)=MONTH($A148),IF(G149=0,I148,G149),G149)</f>
        <v>-31146</v>
      </c>
      <c r="J149" s="118" t="n">
        <f aca="false">IF(MONTH($A149)=MONTH($A148),SUM(I149-I148),I149)</f>
        <v>-7115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-31146</v>
      </c>
      <c r="N149" s="118" t="n">
        <f aca="false">SUM(J$6:J149)</f>
        <v>-31146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-7.115</v>
      </c>
      <c r="T149" s="120" t="n">
        <f aca="false">L149/$R$3</f>
        <v>-0</v>
      </c>
      <c r="U149" s="120" t="n">
        <f aca="false">I149/$R$3</f>
        <v>-31.146</v>
      </c>
      <c r="V149" s="120" t="n">
        <f aca="false">M149/$R$3</f>
        <v>-31.146</v>
      </c>
      <c r="W149" s="120" t="n">
        <f aca="false">N149/$R$3</f>
        <v>-31.146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Data'!$A$2:$B$8,MATCH(WEEKDAY('Rio Cuarto Power Trading'!A150,3),'Master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-35805</v>
      </c>
      <c r="I150" s="118" t="n">
        <f aca="false">IF(MONTH($A150)=MONTH($A149),IF(G150=0,I149,G150),G150)</f>
        <v>-35805</v>
      </c>
      <c r="J150" s="118" t="n">
        <f aca="false">IF(MONTH($A150)=MONTH($A149),SUM(I150-I149),I150)</f>
        <v>-4659</v>
      </c>
      <c r="K150" s="118" t="n">
        <f aca="false">IF(WEEKDAY(A150,3)&gt;4,0,(IF(A150&lt;K$2,0,IF(A150&lt;=K$3,1,0))))</f>
        <v>0</v>
      </c>
      <c r="L150" s="118" t="n">
        <f aca="false">J150*K150</f>
        <v>-0</v>
      </c>
      <c r="M150" s="118" t="n">
        <f aca="false">SUM(J$97:J150)</f>
        <v>-35805</v>
      </c>
      <c r="N150" s="118" t="n">
        <f aca="false">SUM(J$6:J150)</f>
        <v>-35805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-4.659</v>
      </c>
      <c r="T150" s="120" t="n">
        <f aca="false">L150/$R$3</f>
        <v>-0</v>
      </c>
      <c r="U150" s="120" t="n">
        <f aca="false">I150/$R$3</f>
        <v>-35.805</v>
      </c>
      <c r="V150" s="120" t="n">
        <f aca="false">M150/$R$3</f>
        <v>-35.805</v>
      </c>
      <c r="W150" s="120" t="n">
        <f aca="false">N150/$R$3</f>
        <v>-35.805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Data'!$A$2:$B$8,MATCH(WEEKDAY('Rio Cuarto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-35805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-35805</v>
      </c>
      <c r="N151" s="118" t="n">
        <f aca="false">SUM(J$6:J151)</f>
        <v>-35805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-35.805</v>
      </c>
      <c r="V151" s="120" t="n">
        <f aca="false">M151/$R$3</f>
        <v>-35.805</v>
      </c>
      <c r="W151" s="120" t="n">
        <f aca="false">N151/$R$3</f>
        <v>-35.805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Data'!$A$2:$B$8,MATCH(WEEKDAY('Rio Cuarto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-35805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-35805</v>
      </c>
      <c r="N152" s="118" t="n">
        <f aca="false">SUM(J$6:J152)</f>
        <v>-35805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-35.805</v>
      </c>
      <c r="V152" s="120" t="n">
        <f aca="false">M152/$R$3</f>
        <v>-35.805</v>
      </c>
      <c r="W152" s="120" t="n">
        <f aca="false">N152/$R$3</f>
        <v>-35.805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Data'!$A$2:$B$8,MATCH(WEEKDAY('Rio Cuarto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-35805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-35805</v>
      </c>
      <c r="N153" s="118" t="n">
        <f aca="false">SUM(J$6:J153)</f>
        <v>-35805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-35.805</v>
      </c>
      <c r="V153" s="120" t="n">
        <f aca="false">M153/$R$3</f>
        <v>-35.805</v>
      </c>
      <c r="W153" s="120" t="n">
        <f aca="false">N153/$R$3</f>
        <v>-35.805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Data'!$A$2:$B$8,MATCH(WEEKDAY('Rio Cuarto Power Trading'!A154,3),'Master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-5535</v>
      </c>
      <c r="I154" s="118" t="n">
        <f aca="false">IF(MONTH($A154)=MONTH($A153),IF(G154=0,I153,G154),G154)</f>
        <v>-5535</v>
      </c>
      <c r="J154" s="118" t="n">
        <f aca="false">IF(MONTH($A154)=MONTH($A153),SUM(I154-I153),I154)</f>
        <v>30270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-5535</v>
      </c>
      <c r="N154" s="118" t="n">
        <f aca="false">SUM(J$6:J154)</f>
        <v>-5535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30.27</v>
      </c>
      <c r="T154" s="120" t="n">
        <f aca="false">L154/$R$3</f>
        <v>0</v>
      </c>
      <c r="U154" s="120" t="n">
        <f aca="false">I154/$R$3</f>
        <v>-5.535</v>
      </c>
      <c r="V154" s="120" t="n">
        <f aca="false">M154/$R$3</f>
        <v>-5.535</v>
      </c>
      <c r="W154" s="120" t="n">
        <f aca="false">N154/$R$3</f>
        <v>-5.535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Data'!$A$2:$B$8,MATCH(WEEKDAY('Rio Cuarto Power Trading'!A155,3),'Master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1506</v>
      </c>
      <c r="I155" s="118" t="n">
        <f aca="false">IF(MONTH($A155)=MONTH($A154),IF(G155=0,I154,G155),G155)</f>
        <v>1506</v>
      </c>
      <c r="J155" s="118" t="n">
        <f aca="false">IF(MONTH($A155)=MONTH($A154),SUM(I155-I154),I155)</f>
        <v>7041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1506</v>
      </c>
      <c r="N155" s="118" t="n">
        <f aca="false">SUM(J$6:J155)</f>
        <v>1506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7.041</v>
      </c>
      <c r="T155" s="120" t="n">
        <f aca="false">L155/$R$3</f>
        <v>0</v>
      </c>
      <c r="U155" s="120" t="n">
        <f aca="false">I155/$R$3</f>
        <v>1.506</v>
      </c>
      <c r="V155" s="120" t="n">
        <f aca="false">M155/$R$3</f>
        <v>1.506</v>
      </c>
      <c r="W155" s="120" t="n">
        <f aca="false">N155/$R$3</f>
        <v>1.506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Data'!$A$2:$B$8,MATCH(WEEKDAY('Rio Cuarto Power Trading'!A156,3),'Master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7835</v>
      </c>
      <c r="I156" s="118" t="n">
        <f aca="false">IF(MONTH($A156)=MONTH($A155),IF(G156=0,I155,G156),G156)</f>
        <v>7835</v>
      </c>
      <c r="J156" s="118" t="n">
        <f aca="false">IF(MONTH($A156)=MONTH($A155),SUM(I156-I155),I156)</f>
        <v>6329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7835</v>
      </c>
      <c r="N156" s="118" t="n">
        <f aca="false">SUM(J$6:J156)</f>
        <v>7835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6.329</v>
      </c>
      <c r="T156" s="120" t="n">
        <f aca="false">L156/$R$3</f>
        <v>0</v>
      </c>
      <c r="U156" s="120" t="n">
        <f aca="false">I156/$R$3</f>
        <v>7.835</v>
      </c>
      <c r="V156" s="120" t="n">
        <f aca="false">M156/$R$3</f>
        <v>7.835</v>
      </c>
      <c r="W156" s="120" t="n">
        <f aca="false">N156/$R$3</f>
        <v>7.835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Data'!$A$2:$B$8,MATCH(WEEKDAY('Rio Cuarto Power Trading'!A157,3),'Master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756</v>
      </c>
      <c r="I157" s="118" t="n">
        <f aca="false">IF(MONTH($A157)=MONTH($A156),IF(G157=0,I156,G157),G157)</f>
        <v>756</v>
      </c>
      <c r="J157" s="118" t="n">
        <f aca="false">IF(MONTH($A157)=MONTH($A156),SUM(I157-I156),I157)</f>
        <v>756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8591</v>
      </c>
      <c r="N157" s="118" t="n">
        <f aca="false">SUM(J$6:J157)</f>
        <v>8591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0.756</v>
      </c>
      <c r="T157" s="120" t="n">
        <f aca="false">L157/$R$3</f>
        <v>0</v>
      </c>
      <c r="U157" s="120" t="n">
        <f aca="false">I157/$R$3</f>
        <v>0.756</v>
      </c>
      <c r="V157" s="120" t="n">
        <f aca="false">M157/$R$3</f>
        <v>8.591</v>
      </c>
      <c r="W157" s="120" t="n">
        <f aca="false">N157/$R$3</f>
        <v>8.591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Data'!$A$2:$B$8,MATCH(WEEKDAY('Rio Cuarto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756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8591</v>
      </c>
      <c r="N158" s="118" t="n">
        <f aca="false">SUM(J$6:J158)</f>
        <v>8591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0.756</v>
      </c>
      <c r="V158" s="120" t="n">
        <f aca="false">M158/$R$3</f>
        <v>8.591</v>
      </c>
      <c r="W158" s="120" t="n">
        <f aca="false">N158/$R$3</f>
        <v>8.591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Data'!$A$2:$B$8,MATCH(WEEKDAY('Rio Cuarto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756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8591</v>
      </c>
      <c r="N159" s="118" t="n">
        <f aca="false">SUM(J$6:J159)</f>
        <v>8591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0.756</v>
      </c>
      <c r="V159" s="120" t="n">
        <f aca="false">M159/$R$3</f>
        <v>8.591</v>
      </c>
      <c r="W159" s="120" t="n">
        <f aca="false">N159/$R$3</f>
        <v>8.591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Data'!$A$2:$B$8,MATCH(WEEKDAY('Rio Cuarto Power Trading'!A160,3),'Master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23114</v>
      </c>
      <c r="I160" s="118" t="n">
        <f aca="false">IF(MONTH($A160)=MONTH($A159),IF(G160=0,I159,G160),G160)</f>
        <v>23114</v>
      </c>
      <c r="J160" s="118" t="n">
        <f aca="false">IF(MONTH($A160)=MONTH($A159),SUM(I160-I159),I160)</f>
        <v>22358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30949</v>
      </c>
      <c r="N160" s="118" t="n">
        <f aca="false">SUM(J$6:J160)</f>
        <v>30949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22.358</v>
      </c>
      <c r="T160" s="120" t="n">
        <f aca="false">L160/$R$3</f>
        <v>0</v>
      </c>
      <c r="U160" s="120" t="n">
        <f aca="false">I160/$R$3</f>
        <v>23.114</v>
      </c>
      <c r="V160" s="120" t="n">
        <f aca="false">M160/$R$3</f>
        <v>30.949</v>
      </c>
      <c r="W160" s="120" t="n">
        <f aca="false">N160/$R$3</f>
        <v>30.949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Data'!$A$2:$B$8,MATCH(WEEKDAY('Rio Cuarto Power Trading'!A161,3),'Master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46780</v>
      </c>
      <c r="I161" s="118" t="n">
        <f aca="false">IF(MONTH($A161)=MONTH($A160),IF(G161=0,I160,G161),G161)</f>
        <v>46780</v>
      </c>
      <c r="J161" s="118" t="n">
        <f aca="false">IF(MONTH($A161)=MONTH($A160),SUM(I161-I160),I161)</f>
        <v>23666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54615</v>
      </c>
      <c r="N161" s="118" t="n">
        <f aca="false">SUM(J$6:J161)</f>
        <v>54615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23.666</v>
      </c>
      <c r="T161" s="120" t="n">
        <f aca="false">L161/$R$3</f>
        <v>0</v>
      </c>
      <c r="U161" s="120" t="n">
        <f aca="false">I161/$R$3</f>
        <v>46.78</v>
      </c>
      <c r="V161" s="120" t="n">
        <f aca="false">M161/$R$3</f>
        <v>54.615</v>
      </c>
      <c r="W161" s="120" t="n">
        <f aca="false">N161/$R$3</f>
        <v>54.615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Data'!$A$2:$B$8,MATCH(WEEKDAY('Rio Cuarto Power Trading'!A162,3),'Master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67082</v>
      </c>
      <c r="I162" s="118" t="n">
        <f aca="false">IF(MONTH($A162)=MONTH($A161),IF(G162=0,I161,G162),G162)</f>
        <v>67082</v>
      </c>
      <c r="J162" s="118" t="n">
        <f aca="false">IF(MONTH($A162)=MONTH($A161),SUM(I162-I161),I162)</f>
        <v>20302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74917</v>
      </c>
      <c r="N162" s="118" t="n">
        <f aca="false">SUM(J$6:J162)</f>
        <v>74917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20.302</v>
      </c>
      <c r="T162" s="120" t="n">
        <f aca="false">L162/$R$3</f>
        <v>0</v>
      </c>
      <c r="U162" s="120" t="n">
        <f aca="false">I162/$R$3</f>
        <v>67.082</v>
      </c>
      <c r="V162" s="120" t="n">
        <f aca="false">M162/$R$3</f>
        <v>74.917</v>
      </c>
      <c r="W162" s="120" t="n">
        <f aca="false">N162/$R$3</f>
        <v>74.917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Data'!$A$2:$B$8,MATCH(WEEKDAY('Rio Cuarto Power Trading'!A163,3),'Master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67276</v>
      </c>
      <c r="I163" s="118" t="n">
        <f aca="false">IF(MONTH($A163)=MONTH($A162),IF(G163=0,I162,G163),G163)</f>
        <v>67276</v>
      </c>
      <c r="J163" s="118" t="n">
        <f aca="false">IF(MONTH($A163)=MONTH($A162),SUM(I163-I162),I163)</f>
        <v>194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75111</v>
      </c>
      <c r="N163" s="118" t="n">
        <f aca="false">SUM(J$6:J163)</f>
        <v>75111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0.194</v>
      </c>
      <c r="T163" s="120" t="n">
        <f aca="false">L163/$R$3</f>
        <v>0</v>
      </c>
      <c r="U163" s="120" t="n">
        <f aca="false">I163/$R$3</f>
        <v>67.276</v>
      </c>
      <c r="V163" s="120" t="n">
        <f aca="false">M163/$R$3</f>
        <v>75.111</v>
      </c>
      <c r="W163" s="120" t="n">
        <f aca="false">N163/$R$3</f>
        <v>75.111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Data'!$A$2:$B$8,MATCH(WEEKDAY('Rio Cuarto Power Trading'!A164,3),'Master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135075</v>
      </c>
      <c r="I164" s="118" t="n">
        <f aca="false">IF(MONTH($A164)=MONTH($A163),IF(G164=0,I163,G164),G164)</f>
        <v>135075</v>
      </c>
      <c r="J164" s="118" t="n">
        <f aca="false">IF(MONTH($A164)=MONTH($A163),SUM(I164-I163),I164)</f>
        <v>67799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142910</v>
      </c>
      <c r="N164" s="118" t="n">
        <f aca="false">SUM(J$6:J164)</f>
        <v>142910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67.799</v>
      </c>
      <c r="T164" s="120" t="n">
        <f aca="false">L164/$R$3</f>
        <v>0</v>
      </c>
      <c r="U164" s="120" t="n">
        <f aca="false">I164/$R$3</f>
        <v>135.075</v>
      </c>
      <c r="V164" s="120" t="n">
        <f aca="false">M164/$R$3</f>
        <v>142.91</v>
      </c>
      <c r="W164" s="120" t="n">
        <f aca="false">N164/$R$3</f>
        <v>142.91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Data'!$A$2:$B$8,MATCH(WEEKDAY('Rio Cuarto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135075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142910</v>
      </c>
      <c r="N165" s="118" t="n">
        <f aca="false">SUM(J$6:J165)</f>
        <v>142910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135.075</v>
      </c>
      <c r="V165" s="120" t="n">
        <f aca="false">M165/$R$3</f>
        <v>142.91</v>
      </c>
      <c r="W165" s="120" t="n">
        <f aca="false">N165/$R$3</f>
        <v>142.91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Data'!$A$2:$B$8,MATCH(WEEKDAY('Rio Cuarto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135075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142910</v>
      </c>
      <c r="N166" s="118" t="n">
        <f aca="false">SUM(J$6:J166)</f>
        <v>142910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135.075</v>
      </c>
      <c r="V166" s="120" t="n">
        <f aca="false">M166/$R$3</f>
        <v>142.91</v>
      </c>
      <c r="W166" s="120" t="n">
        <f aca="false">N166/$R$3</f>
        <v>142.91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Data'!$A$2:$B$8,MATCH(WEEKDAY('Rio Cuarto Power Trading'!A167,3),'Master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135389</v>
      </c>
      <c r="I167" s="118" t="n">
        <f aca="false">IF(MONTH($A167)=MONTH($A166),IF(G167=0,I166,G167),G167)</f>
        <v>135389</v>
      </c>
      <c r="J167" s="118" t="n">
        <f aca="false">IF(MONTH($A167)=MONTH($A166),SUM(I167-I166),I167)</f>
        <v>314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143224</v>
      </c>
      <c r="N167" s="118" t="n">
        <f aca="false">SUM(J$6:J167)</f>
        <v>143224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0.314</v>
      </c>
      <c r="T167" s="120" t="n">
        <f aca="false">L167/$R$3</f>
        <v>0</v>
      </c>
      <c r="U167" s="120" t="n">
        <f aca="false">I167/$R$3</f>
        <v>135.389</v>
      </c>
      <c r="V167" s="120" t="n">
        <f aca="false">M167/$R$3</f>
        <v>143.224</v>
      </c>
      <c r="W167" s="120" t="n">
        <f aca="false">N167/$R$3</f>
        <v>143.224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Data'!$A$2:$B$8,MATCH(WEEKDAY('Rio Cuarto Power Trading'!A168,3),'Master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160918</v>
      </c>
      <c r="I168" s="118" t="n">
        <f aca="false">IF(MONTH($A168)=MONTH($A167),IF(G168=0,I167,G168),G168)</f>
        <v>160918</v>
      </c>
      <c r="J168" s="118" t="n">
        <f aca="false">IF(MONTH($A168)=MONTH($A167),SUM(I168-I167),I168)</f>
        <v>25529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168753</v>
      </c>
      <c r="N168" s="118" t="n">
        <f aca="false">SUM(J$6:J168)</f>
        <v>168753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25.529</v>
      </c>
      <c r="T168" s="120" t="n">
        <f aca="false">L168/$R$3</f>
        <v>0</v>
      </c>
      <c r="U168" s="120" t="n">
        <f aca="false">I168/$R$3</f>
        <v>160.918</v>
      </c>
      <c r="V168" s="120" t="n">
        <f aca="false">M168/$R$3</f>
        <v>168.753</v>
      </c>
      <c r="W168" s="120" t="n">
        <f aca="false">N168/$R$3</f>
        <v>168.753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Data'!$A$2:$B$8,MATCH(WEEKDAY('Rio Cuarto Power Trading'!A169,3),'Master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162018</v>
      </c>
      <c r="I169" s="118" t="n">
        <f aca="false">IF(MONTH($A169)=MONTH($A168),IF(G169=0,I168,G169),G169)</f>
        <v>162018</v>
      </c>
      <c r="J169" s="118" t="n">
        <f aca="false">IF(MONTH($A169)=MONTH($A168),SUM(I169-I168),I169)</f>
        <v>1100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169853</v>
      </c>
      <c r="N169" s="118" t="n">
        <f aca="false">SUM(J$6:J169)</f>
        <v>169853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1.1</v>
      </c>
      <c r="T169" s="120" t="n">
        <f aca="false">L169/$R$3</f>
        <v>0</v>
      </c>
      <c r="U169" s="120" t="n">
        <f aca="false">I169/$R$3</f>
        <v>162.018</v>
      </c>
      <c r="V169" s="120" t="n">
        <f aca="false">M169/$R$3</f>
        <v>169.853</v>
      </c>
      <c r="W169" s="120" t="n">
        <f aca="false">N169/$R$3</f>
        <v>169.853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Data'!$A$2:$B$8,MATCH(WEEKDAY('Rio Cuarto Power Trading'!A170,3),'Master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169295</v>
      </c>
      <c r="I170" s="118" t="n">
        <f aca="false">IF(MONTH($A170)=MONTH($A169),IF(G170=0,I169,G170),G170)</f>
        <v>169295</v>
      </c>
      <c r="J170" s="118" t="n">
        <f aca="false">IF(MONTH($A170)=MONTH($A169),SUM(I170-I169),I170)</f>
        <v>7277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177130</v>
      </c>
      <c r="N170" s="118" t="n">
        <f aca="false">SUM(J$6:J170)</f>
        <v>177130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7.277</v>
      </c>
      <c r="T170" s="120" t="n">
        <f aca="false">L170/$R$3</f>
        <v>0</v>
      </c>
      <c r="U170" s="120" t="n">
        <f aca="false">I170/$R$3</f>
        <v>169.295</v>
      </c>
      <c r="V170" s="120" t="n">
        <f aca="false">M170/$R$3</f>
        <v>177.13</v>
      </c>
      <c r="W170" s="120" t="n">
        <f aca="false">N170/$R$3</f>
        <v>177.13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Data'!$A$2:$B$8,MATCH(WEEKDAY('Rio Cuarto Power Trading'!A171,3),'Master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175544</v>
      </c>
      <c r="I171" s="118" t="n">
        <f aca="false">IF(MONTH($A171)=MONTH($A170),IF(G171=0,I170,G171),G171)</f>
        <v>175544</v>
      </c>
      <c r="J171" s="118" t="n">
        <f aca="false">IF(MONTH($A171)=MONTH($A170),SUM(I171-I170),I171)</f>
        <v>6249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183379</v>
      </c>
      <c r="N171" s="118" t="n">
        <f aca="false">SUM(J$6:J171)</f>
        <v>183379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6.249</v>
      </c>
      <c r="T171" s="120" t="n">
        <f aca="false">L171/$R$3</f>
        <v>0</v>
      </c>
      <c r="U171" s="120" t="n">
        <f aca="false">I171/$R$3</f>
        <v>175.544</v>
      </c>
      <c r="V171" s="120" t="n">
        <f aca="false">M171/$R$3</f>
        <v>183.379</v>
      </c>
      <c r="W171" s="120" t="n">
        <f aca="false">N171/$R$3</f>
        <v>183.379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Data'!$A$2:$B$8,MATCH(WEEKDAY('Rio Cuarto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175544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183379</v>
      </c>
      <c r="N172" s="118" t="n">
        <f aca="false">SUM(J$6:J172)</f>
        <v>183379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175.544</v>
      </c>
      <c r="V172" s="120" t="n">
        <f aca="false">M172/$R$3</f>
        <v>183.379</v>
      </c>
      <c r="W172" s="120" t="n">
        <f aca="false">N172/$R$3</f>
        <v>183.379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Data'!$A$2:$B$8,MATCH(WEEKDAY('Rio Cuarto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175544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183379</v>
      </c>
      <c r="N173" s="118" t="n">
        <f aca="false">SUM(J$6:J173)</f>
        <v>183379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175.544</v>
      </c>
      <c r="V173" s="120" t="n">
        <f aca="false">M173/$R$3</f>
        <v>183.379</v>
      </c>
      <c r="W173" s="120" t="n">
        <f aca="false">N173/$R$3</f>
        <v>183.379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Data'!$A$2:$B$8,MATCH(WEEKDAY('Rio Cuarto Power Trading'!A174,3),'Master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176243</v>
      </c>
      <c r="I174" s="118" t="n">
        <f aca="false">IF(MONTH($A174)=MONTH($A173),IF(G174=0,I173,G174),G174)</f>
        <v>176243</v>
      </c>
      <c r="J174" s="118" t="n">
        <f aca="false">IF(MONTH($A174)=MONTH($A173),SUM(I174-I173),I174)</f>
        <v>699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184078</v>
      </c>
      <c r="N174" s="118" t="n">
        <f aca="false">SUM(J$6:J174)</f>
        <v>184078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0.699</v>
      </c>
      <c r="T174" s="120" t="n">
        <f aca="false">L174/$R$3</f>
        <v>0</v>
      </c>
      <c r="U174" s="120" t="n">
        <f aca="false">I174/$R$3</f>
        <v>176.243</v>
      </c>
      <c r="V174" s="120" t="n">
        <f aca="false">M174/$R$3</f>
        <v>184.078</v>
      </c>
      <c r="W174" s="120" t="n">
        <f aca="false">N174/$R$3</f>
        <v>184.078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Data'!$A$2:$B$8,MATCH(WEEKDAY('Rio Cuarto Power Trading'!A175,3),'Master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176727</v>
      </c>
      <c r="I175" s="118" t="n">
        <f aca="false">IF(MONTH($A175)=MONTH($A174),IF(G175=0,I174,G175),G175)</f>
        <v>176727</v>
      </c>
      <c r="J175" s="118" t="n">
        <f aca="false">IF(MONTH($A175)=MONTH($A174),SUM(I175-I174),I175)</f>
        <v>484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184562</v>
      </c>
      <c r="N175" s="118" t="n">
        <f aca="false">SUM(J$6:J175)</f>
        <v>184562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0.484</v>
      </c>
      <c r="T175" s="120" t="n">
        <f aca="false">L175/$R$3</f>
        <v>0</v>
      </c>
      <c r="U175" s="120" t="n">
        <f aca="false">I175/$R$3</f>
        <v>176.727</v>
      </c>
      <c r="V175" s="120" t="n">
        <f aca="false">M175/$R$3</f>
        <v>184.562</v>
      </c>
      <c r="W175" s="120" t="n">
        <f aca="false">N175/$R$3</f>
        <v>184.562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Data'!$A$2:$B$8,MATCH(WEEKDAY('Rio Cuarto Power Trading'!A176,3),'Master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178131</v>
      </c>
      <c r="I176" s="118" t="n">
        <f aca="false">IF(MONTH($A176)=MONTH($A175),IF(G176=0,I175,G176),G176)</f>
        <v>178131</v>
      </c>
      <c r="J176" s="118" t="n">
        <f aca="false">IF(MONTH($A176)=MONTH($A175),SUM(I176-I175),I176)</f>
        <v>1404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185966</v>
      </c>
      <c r="N176" s="118" t="n">
        <f aca="false">SUM(J$6:J176)</f>
        <v>185966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1.404</v>
      </c>
      <c r="T176" s="120" t="n">
        <f aca="false">L176/$R$3</f>
        <v>0</v>
      </c>
      <c r="U176" s="120" t="n">
        <f aca="false">I176/$R$3</f>
        <v>178.131</v>
      </c>
      <c r="V176" s="120" t="n">
        <f aca="false">M176/$R$3</f>
        <v>185.966</v>
      </c>
      <c r="W176" s="120" t="n">
        <f aca="false">N176/$R$3</f>
        <v>185.966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Data'!$A$2:$B$8,MATCH(WEEKDAY('Rio Cuarto Power Trading'!A177,3),'Master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171101</v>
      </c>
      <c r="I177" s="118" t="n">
        <f aca="false">IF(MONTH($A177)=MONTH($A176),IF(G177=0,I176,G177),G177)</f>
        <v>171101</v>
      </c>
      <c r="J177" s="118" t="n">
        <f aca="false">IF(MONTH($A177)=MONTH($A176),SUM(I177-I176),I177)</f>
        <v>-7030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178936</v>
      </c>
      <c r="N177" s="118" t="n">
        <f aca="false">SUM(J$6:J177)</f>
        <v>178936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-7.03</v>
      </c>
      <c r="T177" s="120" t="n">
        <f aca="false">L177/$R$3</f>
        <v>-0</v>
      </c>
      <c r="U177" s="120" t="n">
        <f aca="false">I177/$R$3</f>
        <v>171.101</v>
      </c>
      <c r="V177" s="120" t="n">
        <f aca="false">M177/$R$3</f>
        <v>178.936</v>
      </c>
      <c r="W177" s="120" t="n">
        <f aca="false">N177/$R$3</f>
        <v>178.936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Data'!$A$2:$B$8,MATCH(WEEKDAY('Rio Cuarto Power Trading'!A178,3),'Master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167238</v>
      </c>
      <c r="I178" s="118" t="n">
        <f aca="false">IF(MONTH($A178)=MONTH($A177),IF(G178=0,I177,G178),G178)</f>
        <v>167238</v>
      </c>
      <c r="J178" s="118" t="n">
        <f aca="false">IF(MONTH($A178)=MONTH($A177),SUM(I178-I177),I178)</f>
        <v>-3863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175073</v>
      </c>
      <c r="N178" s="118" t="n">
        <f aca="false">SUM(J$6:J178)</f>
        <v>175073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-3.863</v>
      </c>
      <c r="T178" s="120" t="n">
        <f aca="false">L178/$R$3</f>
        <v>-0</v>
      </c>
      <c r="U178" s="120" t="n">
        <f aca="false">I178/$R$3</f>
        <v>167.238</v>
      </c>
      <c r="V178" s="120" t="n">
        <f aca="false">M178/$R$3</f>
        <v>175.073</v>
      </c>
      <c r="W178" s="120" t="n">
        <f aca="false">N178/$R$3</f>
        <v>175.073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Data'!$A$2:$B$8,MATCH(WEEKDAY('Rio Cuarto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167238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175073</v>
      </c>
      <c r="N179" s="118" t="n">
        <f aca="false">SUM(J$6:J179)</f>
        <v>175073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167.238</v>
      </c>
      <c r="V179" s="120" t="n">
        <f aca="false">M179/$R$3</f>
        <v>175.073</v>
      </c>
      <c r="W179" s="120" t="n">
        <f aca="false">N179/$R$3</f>
        <v>175.073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Data'!$A$2:$B$8,MATCH(WEEKDAY('Rio Cuarto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167238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175073</v>
      </c>
      <c r="N180" s="118" t="n">
        <f aca="false">SUM(J$6:J180)</f>
        <v>175073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167.238</v>
      </c>
      <c r="V180" s="120" t="n">
        <f aca="false">M180/$R$3</f>
        <v>175.073</v>
      </c>
      <c r="W180" s="120" t="n">
        <f aca="false">N180/$R$3</f>
        <v>175.073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Data'!$A$2:$B$8,MATCH(WEEKDAY('Rio Cuarto Power Trading'!A181,3),'Master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167527</v>
      </c>
      <c r="I181" s="118" t="n">
        <f aca="false">IF(MONTH($A181)=MONTH($A180),IF(G181=0,I180,G181),G181)</f>
        <v>167527</v>
      </c>
      <c r="J181" s="118" t="n">
        <f aca="false">IF(MONTH($A181)=MONTH($A180),SUM(I181-I180),I181)</f>
        <v>289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175362</v>
      </c>
      <c r="N181" s="118" t="n">
        <f aca="false">SUM(J$6:J181)</f>
        <v>175362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0.289</v>
      </c>
      <c r="T181" s="120" t="n">
        <f aca="false">L181/$R$3</f>
        <v>0</v>
      </c>
      <c r="U181" s="120" t="n">
        <f aca="false">I181/$R$3</f>
        <v>167.527</v>
      </c>
      <c r="V181" s="120" t="n">
        <f aca="false">M181/$R$3</f>
        <v>175.362</v>
      </c>
      <c r="W181" s="120" t="n">
        <f aca="false">N181/$R$3</f>
        <v>175.362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Data'!$A$2:$B$8,MATCH(WEEKDAY('Rio Cuarto Power Trading'!A182,3),'Master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167791</v>
      </c>
      <c r="I182" s="118" t="n">
        <f aca="false">IF(MONTH($A182)=MONTH($A181),IF(G182=0,I181,G182),G182)</f>
        <v>167791</v>
      </c>
      <c r="J182" s="118" t="n">
        <f aca="false">IF(MONTH($A182)=MONTH($A181),SUM(I182-I181),I182)</f>
        <v>264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175626</v>
      </c>
      <c r="N182" s="118" t="n">
        <f aca="false">SUM(J$6:J182)</f>
        <v>175626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0.264</v>
      </c>
      <c r="T182" s="120" t="n">
        <f aca="false">L182/$R$3</f>
        <v>0</v>
      </c>
      <c r="U182" s="120" t="n">
        <f aca="false">I182/$R$3</f>
        <v>167.791</v>
      </c>
      <c r="V182" s="120" t="n">
        <f aca="false">M182/$R$3</f>
        <v>175.626</v>
      </c>
      <c r="W182" s="120" t="n">
        <f aca="false">N182/$R$3</f>
        <v>175.626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Data'!$A$2:$B$8,MATCH(WEEKDAY('Rio Cuarto Power Trading'!A183,3),'Master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173330</v>
      </c>
      <c r="I183" s="118" t="n">
        <f aca="false">IF(MONTH($A183)=MONTH($A182),IF(G183=0,I182,G183),G183)</f>
        <v>173330</v>
      </c>
      <c r="J183" s="118" t="n">
        <f aca="false">IF(MONTH($A183)=MONTH($A182),SUM(I183-I182),I183)</f>
        <v>5539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181165</v>
      </c>
      <c r="N183" s="118" t="n">
        <f aca="false">SUM(J$6:J183)</f>
        <v>181165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5.539</v>
      </c>
      <c r="T183" s="120" t="n">
        <f aca="false">L183/$R$3</f>
        <v>0</v>
      </c>
      <c r="U183" s="120" t="n">
        <f aca="false">I183/$R$3</f>
        <v>173.33</v>
      </c>
      <c r="V183" s="120" t="n">
        <f aca="false">M183/$R$3</f>
        <v>181.165</v>
      </c>
      <c r="W183" s="120" t="n">
        <f aca="false">N183/$R$3</f>
        <v>181.165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Data'!$A$2:$B$8,MATCH(WEEKDAY('Rio Cuarto Power Trading'!A184,3),'Master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171359</v>
      </c>
      <c r="I184" s="118" t="n">
        <f aca="false">IF(MONTH($A184)=MONTH($A183),IF(G184=0,I183,G184),G184)</f>
        <v>171359</v>
      </c>
      <c r="J184" s="118" t="n">
        <f aca="false">IF(MONTH($A184)=MONTH($A183),SUM(I184-I183),I184)</f>
        <v>-1971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179194</v>
      </c>
      <c r="N184" s="118" t="n">
        <f aca="false">SUM(J$6:J184)</f>
        <v>179194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-1.971</v>
      </c>
      <c r="T184" s="120" t="n">
        <f aca="false">L184/$R$3</f>
        <v>-0</v>
      </c>
      <c r="U184" s="120" t="n">
        <f aca="false">I184/$R$3</f>
        <v>171.359</v>
      </c>
      <c r="V184" s="120" t="n">
        <f aca="false">M184/$R$3</f>
        <v>179.194</v>
      </c>
      <c r="W184" s="120" t="n">
        <f aca="false">N184/$R$3</f>
        <v>179.194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Data'!$A$2:$B$8,MATCH(WEEKDAY('Rio Cuarto Power Trading'!A185,3),'Master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174792</v>
      </c>
      <c r="I185" s="118" t="n">
        <f aca="false">IF(MONTH($A185)=MONTH($A184),IF(G185=0,I184,G185),G185)</f>
        <v>174792</v>
      </c>
      <c r="J185" s="118" t="n">
        <f aca="false">IF(MONTH($A185)=MONTH($A184),SUM(I185-I184),I185)</f>
        <v>3433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182627</v>
      </c>
      <c r="N185" s="118" t="n">
        <f aca="false">SUM(J$6:J185)</f>
        <v>182627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3.433</v>
      </c>
      <c r="T185" s="120" t="n">
        <f aca="false">L185/$R$3</f>
        <v>0</v>
      </c>
      <c r="U185" s="120" t="n">
        <f aca="false">I185/$R$3</f>
        <v>174.792</v>
      </c>
      <c r="V185" s="120" t="n">
        <f aca="false">M185/$R$3</f>
        <v>182.627</v>
      </c>
      <c r="W185" s="120" t="n">
        <f aca="false">N185/$R$3</f>
        <v>182.627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Data'!$A$2:$B$8,MATCH(WEEKDAY('Rio Cuarto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174792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182627</v>
      </c>
      <c r="N186" s="118" t="n">
        <f aca="false">SUM(J$6:J186)</f>
        <v>182627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174.792</v>
      </c>
      <c r="V186" s="120" t="n">
        <f aca="false">M186/$R$3</f>
        <v>182.627</v>
      </c>
      <c r="W186" s="120" t="n">
        <f aca="false">N186/$R$3</f>
        <v>182.627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Data'!$A$2:$B$8,MATCH(WEEKDAY('Rio Cuarto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182627</v>
      </c>
      <c r="N187" s="118" t="n">
        <f aca="false">SUM(J$6:J187)</f>
        <v>182627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182.627</v>
      </c>
      <c r="W187" s="120" t="n">
        <f aca="false">N187/$R$3</f>
        <v>182.627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Data'!$A$2:$B$8,MATCH(WEEKDAY('Rio Cuarto Power Trading'!A188,3),'Master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143</v>
      </c>
      <c r="I188" s="118" t="n">
        <f aca="false">IF(MONTH($A188)=MONTH($A187),IF(G188=0,I187,G188),G188)</f>
        <v>143</v>
      </c>
      <c r="J188" s="118" t="n">
        <f aca="false">IF(MONTH($A188)=MONTH($A187),SUM(I188-I187),I188)</f>
        <v>143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143</v>
      </c>
      <c r="N188" s="118" t="n">
        <f aca="false">SUM(J$6:J188)</f>
        <v>182770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0.143</v>
      </c>
      <c r="T188" s="120" t="n">
        <f aca="false">L188/$R$3</f>
        <v>0</v>
      </c>
      <c r="U188" s="120" t="n">
        <f aca="false">I188/$R$3</f>
        <v>0.143</v>
      </c>
      <c r="V188" s="120" t="n">
        <f aca="false">M188/$R$3</f>
        <v>0.143</v>
      </c>
      <c r="W188" s="120" t="n">
        <f aca="false">N188/$R$3</f>
        <v>182.77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Data'!$A$2:$B$8,MATCH(WEEKDAY('Rio Cuarto Power Trading'!A189,3),'Master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22009</v>
      </c>
      <c r="I189" s="118" t="n">
        <f aca="false">IF(MONTH($A189)=MONTH($A188),IF(G189=0,I188,G189),G189)</f>
        <v>22009</v>
      </c>
      <c r="J189" s="118" t="n">
        <f aca="false">IF(MONTH($A189)=MONTH($A188),SUM(I189-I188),I189)</f>
        <v>21866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22009</v>
      </c>
      <c r="N189" s="118" t="n">
        <f aca="false">SUM(J$6:J189)</f>
        <v>204636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21.866</v>
      </c>
      <c r="T189" s="120" t="n">
        <f aca="false">L189/$R$3</f>
        <v>0</v>
      </c>
      <c r="U189" s="120" t="n">
        <f aca="false">I189/$R$3</f>
        <v>22.009</v>
      </c>
      <c r="V189" s="120" t="n">
        <f aca="false">M189/$R$3</f>
        <v>22.009</v>
      </c>
      <c r="W189" s="120" t="n">
        <f aca="false">N189/$R$3</f>
        <v>204.636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Data'!$A$2:$B$8,MATCH(WEEKDAY('Rio Cuarto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22009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22009</v>
      </c>
      <c r="N190" s="118" t="n">
        <f aca="false">SUM(J$6:J190)</f>
        <v>204636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22.009</v>
      </c>
      <c r="V190" s="120" t="n">
        <f aca="false">M190/$R$3</f>
        <v>22.009</v>
      </c>
      <c r="W190" s="120" t="n">
        <f aca="false">N190/$R$3</f>
        <v>204.636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Data'!$A$2:$B$8,MATCH(WEEKDAY('Rio Cuarto Power Trading'!A191,3),'Master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46445</v>
      </c>
      <c r="I191" s="118" t="n">
        <f aca="false">IF(MONTH($A191)=MONTH($A190),IF(G191=0,I190,G191),G191)</f>
        <v>46445</v>
      </c>
      <c r="J191" s="118" t="n">
        <f aca="false">IF(MONTH($A191)=MONTH($A190),SUM(I191-I190),I191)</f>
        <v>24436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46445</v>
      </c>
      <c r="N191" s="118" t="n">
        <f aca="false">SUM(J$6:J191)</f>
        <v>229072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24.436</v>
      </c>
      <c r="T191" s="120" t="n">
        <f aca="false">L191/$R$3</f>
        <v>0</v>
      </c>
      <c r="U191" s="120" t="n">
        <f aca="false">I191/$R$3</f>
        <v>46.445</v>
      </c>
      <c r="V191" s="120" t="n">
        <f aca="false">M191/$R$3</f>
        <v>46.445</v>
      </c>
      <c r="W191" s="120" t="n">
        <f aca="false">N191/$R$3</f>
        <v>229.072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Data'!$A$2:$B$8,MATCH(WEEKDAY('Rio Cuarto Power Trading'!A192,3),'Master Data'!$A$2:$A$8,0),2)</f>
        <v>F</v>
      </c>
      <c r="D192" s="118" t="n">
        <v>-123806.581033774</v>
      </c>
      <c r="E192" s="118"/>
      <c r="F192" s="118" t="n">
        <v>0</v>
      </c>
      <c r="G192" s="118" t="n">
        <v>60107</v>
      </c>
      <c r="I192" s="118" t="n">
        <f aca="false">IF(MONTH($A192)=MONTH($A191),IF(G192=0,I191,G192),G192)</f>
        <v>60107</v>
      </c>
      <c r="J192" s="118" t="n">
        <f aca="false">IF(MONTH($A192)=MONTH($A191),SUM(I192-I191),I192)</f>
        <v>13662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60107</v>
      </c>
      <c r="N192" s="118" t="n">
        <f aca="false">SUM(J$6:J192)</f>
        <v>242734</v>
      </c>
      <c r="P192" s="118" t="n">
        <f aca="false">D192/P$3</f>
        <v>-0.123806581033774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13.662</v>
      </c>
      <c r="T192" s="120" t="n">
        <f aca="false">L192/$R$3</f>
        <v>0</v>
      </c>
      <c r="U192" s="120" t="n">
        <f aca="false">I192/$R$3</f>
        <v>60.107</v>
      </c>
      <c r="V192" s="120" t="n">
        <f aca="false">M192/$R$3</f>
        <v>60.107</v>
      </c>
      <c r="W192" s="120" t="n">
        <f aca="false">N192/$R$3</f>
        <v>242.734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Data'!$A$2:$B$8,MATCH(WEEKDAY('Rio Cuarto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60107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60107</v>
      </c>
      <c r="N193" s="118" t="n">
        <f aca="false">SUM(J$6:J193)</f>
        <v>242734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60.107</v>
      </c>
      <c r="V193" s="120" t="n">
        <f aca="false">M193/$R$3</f>
        <v>60.107</v>
      </c>
      <c r="W193" s="120" t="n">
        <f aca="false">N193/$R$3</f>
        <v>242.734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Data'!$A$2:$B$8,MATCH(WEEKDAY('Rio Cuarto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60107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60107</v>
      </c>
      <c r="N194" s="118" t="n">
        <f aca="false">SUM(J$6:J194)</f>
        <v>242734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60.107</v>
      </c>
      <c r="V194" s="120" t="n">
        <f aca="false">M194/$R$3</f>
        <v>60.107</v>
      </c>
      <c r="W194" s="120" t="n">
        <f aca="false">N194/$R$3</f>
        <v>242.734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Data'!$A$2:$B$8,MATCH(WEEKDAY('Rio Cuarto Power Trading'!A195,3),'Master Data'!$A$2:$A$8,0),2)</f>
        <v>M</v>
      </c>
      <c r="D195" s="118" t="n">
        <v>-122060.499558255</v>
      </c>
      <c r="E195" s="118" t="n">
        <v>0</v>
      </c>
      <c r="F195" s="118" t="n">
        <v>0</v>
      </c>
      <c r="G195" s="118" t="n">
        <v>60691</v>
      </c>
      <c r="I195" s="118" t="n">
        <f aca="false">IF(MONTH($A195)=MONTH($A194),IF(G195=0,I194,G195),G195)</f>
        <v>60691</v>
      </c>
      <c r="J195" s="118" t="n">
        <f aca="false">IF(MONTH($A195)=MONTH($A194),SUM(I195-I194),I195)</f>
        <v>584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60691</v>
      </c>
      <c r="N195" s="118" t="n">
        <f aca="false">SUM(J$6:J195)</f>
        <v>243318</v>
      </c>
      <c r="P195" s="118" t="n">
        <f aca="false">D195/P$3</f>
        <v>-0.122060499558255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0.584</v>
      </c>
      <c r="T195" s="120" t="n">
        <f aca="false">L195/$R$3</f>
        <v>0</v>
      </c>
      <c r="U195" s="120" t="n">
        <f aca="false">I195/$R$3</f>
        <v>60.691</v>
      </c>
      <c r="V195" s="120" t="n">
        <f aca="false">M195/$R$3</f>
        <v>60.691</v>
      </c>
      <c r="W195" s="120" t="n">
        <f aca="false">N195/$R$3</f>
        <v>243.318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Data'!$A$2:$B$8,MATCH(WEEKDAY('Rio Cuarto Power Trading'!A196,3),'Master Data'!$A$2:$A$8,0),2)</f>
        <v>T</v>
      </c>
      <c r="D196" s="118" t="n">
        <v>-121481.946381274</v>
      </c>
      <c r="E196" s="118" t="n">
        <v>0</v>
      </c>
      <c r="F196" s="118" t="n">
        <v>0</v>
      </c>
      <c r="G196" s="118" t="n">
        <v>74490</v>
      </c>
      <c r="I196" s="118" t="n">
        <f aca="false">IF(MONTH($A196)=MONTH($A195),IF(G196=0,I195,G196),G196)</f>
        <v>74490</v>
      </c>
      <c r="J196" s="118" t="n">
        <f aca="false">IF(MONTH($A196)=MONTH($A195),SUM(I196-I195),I196)</f>
        <v>13799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74490</v>
      </c>
      <c r="N196" s="118" t="n">
        <f aca="false">SUM(J$6:J196)</f>
        <v>257117</v>
      </c>
      <c r="P196" s="118" t="n">
        <f aca="false">D196/P$3</f>
        <v>-0.121481946381274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13.799</v>
      </c>
      <c r="T196" s="120" t="n">
        <f aca="false">L196/$R$3</f>
        <v>0</v>
      </c>
      <c r="U196" s="120" t="n">
        <f aca="false">I196/$R$3</f>
        <v>74.49</v>
      </c>
      <c r="V196" s="120" t="n">
        <f aca="false">M196/$R$3</f>
        <v>74.49</v>
      </c>
      <c r="W196" s="120" t="n">
        <f aca="false">N196/$R$3</f>
        <v>257.117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Data'!$A$2:$B$8,MATCH(WEEKDAY('Rio Cuarto Power Trading'!A197,3),'Master Data'!$A$2:$A$8,0),2)</f>
        <v>W</v>
      </c>
      <c r="D197" s="118" t="n">
        <v>-120899.327072954</v>
      </c>
      <c r="E197" s="118" t="n">
        <v>0</v>
      </c>
      <c r="F197" s="118" t="n">
        <v>0</v>
      </c>
      <c r="G197" s="118" t="n">
        <v>129733</v>
      </c>
      <c r="I197" s="118" t="n">
        <f aca="false">IF(MONTH($A197)=MONTH($A196),IF(G197=0,I196,G197),G197)</f>
        <v>129733</v>
      </c>
      <c r="J197" s="118" t="n">
        <f aca="false">IF(MONTH($A197)=MONTH($A196),SUM(I197-I196),I197)</f>
        <v>55243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129733</v>
      </c>
      <c r="N197" s="118" t="n">
        <f aca="false">SUM(J$6:J197)</f>
        <v>312360</v>
      </c>
      <c r="P197" s="118" t="n">
        <f aca="false">D197/P$3</f>
        <v>-0.120899327072954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55.243</v>
      </c>
      <c r="T197" s="120" t="n">
        <f aca="false">L197/$R$3</f>
        <v>0</v>
      </c>
      <c r="U197" s="120" t="n">
        <f aca="false">I197/$R$3</f>
        <v>129.733</v>
      </c>
      <c r="V197" s="120" t="n">
        <f aca="false">M197/$R$3</f>
        <v>129.733</v>
      </c>
      <c r="W197" s="120" t="n">
        <f aca="false">N197/$R$3</f>
        <v>312.36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Data'!$A$2:$B$8,MATCH(WEEKDAY('Rio Cuarto Power Trading'!A198,3),'Master Data'!$A$2:$A$8,0),2)</f>
        <v>Th</v>
      </c>
      <c r="D198" s="118" t="n">
        <v>-120321.446747991</v>
      </c>
      <c r="E198" s="118" t="n">
        <v>0</v>
      </c>
      <c r="F198" s="118" t="n">
        <v>0</v>
      </c>
      <c r="G198" s="118" t="n">
        <v>142795</v>
      </c>
      <c r="I198" s="118" t="n">
        <f aca="false">IF(MONTH($A198)=MONTH($A197),IF(G198=0,I197,G198),G198)</f>
        <v>142795</v>
      </c>
      <c r="J198" s="118" t="n">
        <f aca="false">IF(MONTH($A198)=MONTH($A197),SUM(I198-I197),I198)</f>
        <v>13062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142795</v>
      </c>
      <c r="N198" s="118" t="n">
        <f aca="false">SUM(J$6:J198)</f>
        <v>325422</v>
      </c>
      <c r="P198" s="118" t="n">
        <f aca="false">D198/P$3</f>
        <v>-0.120321446747991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13.062</v>
      </c>
      <c r="T198" s="120" t="n">
        <f aca="false">L198/$R$3</f>
        <v>0</v>
      </c>
      <c r="U198" s="120" t="n">
        <f aca="false">I198/$R$3</f>
        <v>142.795</v>
      </c>
      <c r="V198" s="120" t="n">
        <f aca="false">M198/$R$3</f>
        <v>142.795</v>
      </c>
      <c r="W198" s="120" t="n">
        <f aca="false">N198/$R$3</f>
        <v>325.422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Data'!$A$2:$B$8,MATCH(WEEKDAY('Rio Cuarto Power Trading'!A199,3),'Master Data'!$A$2:$A$8,0),2)</f>
        <v>F</v>
      </c>
      <c r="D199" s="118" t="n">
        <v>-119731.386847816</v>
      </c>
      <c r="E199" s="118" t="n">
        <v>0</v>
      </c>
      <c r="F199" s="118" t="n">
        <v>0</v>
      </c>
      <c r="G199" s="118" t="n">
        <v>155670</v>
      </c>
      <c r="I199" s="118" t="n">
        <f aca="false">IF(MONTH($A199)=MONTH($A198),IF(G199=0,I198,G199),G199)</f>
        <v>155670</v>
      </c>
      <c r="J199" s="118" t="n">
        <f aca="false">IF(MONTH($A199)=MONTH($A198),SUM(I199-I198),I199)</f>
        <v>12875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155670</v>
      </c>
      <c r="N199" s="118" t="n">
        <f aca="false">SUM(J$6:J199)</f>
        <v>338297</v>
      </c>
      <c r="P199" s="118" t="n">
        <f aca="false">D199/P$3</f>
        <v>-0.119731386847816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12.875</v>
      </c>
      <c r="T199" s="120" t="n">
        <f aca="false">L199/$R$3</f>
        <v>0</v>
      </c>
      <c r="U199" s="120" t="n">
        <f aca="false">I199/$R$3</f>
        <v>155.67</v>
      </c>
      <c r="V199" s="120" t="n">
        <f aca="false">M199/$R$3</f>
        <v>155.67</v>
      </c>
      <c r="W199" s="120" t="n">
        <f aca="false">N199/$R$3</f>
        <v>338.297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Data'!$A$2:$B$8,MATCH(WEEKDAY('Rio Cuarto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155670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155670</v>
      </c>
      <c r="N200" s="118" t="n">
        <f aca="false">SUM(J$6:J200)</f>
        <v>338297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155.67</v>
      </c>
      <c r="V200" s="120" t="n">
        <f aca="false">M200/$R$3</f>
        <v>155.67</v>
      </c>
      <c r="W200" s="120" t="n">
        <f aca="false">N200/$R$3</f>
        <v>338.297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Data'!$A$2:$B$8,MATCH(WEEKDAY('Rio Cuarto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155670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155670</v>
      </c>
      <c r="N201" s="118" t="n">
        <f aca="false">SUM(J$6:J201)</f>
        <v>338297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155.67</v>
      </c>
      <c r="V201" s="120" t="n">
        <f aca="false">M201/$R$3</f>
        <v>155.67</v>
      </c>
      <c r="W201" s="120" t="n">
        <f aca="false">N201/$R$3</f>
        <v>338.297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Data'!$A$2:$B$8,MATCH(WEEKDAY('Rio Cuarto Power Trading'!A202,3),'Master Data'!$A$2:$A$8,0),2)</f>
        <v>M</v>
      </c>
      <c r="D202" s="118" t="n">
        <v>-117976.302148066</v>
      </c>
      <c r="E202" s="118" t="n">
        <v>0</v>
      </c>
      <c r="F202" s="118" t="n">
        <v>0</v>
      </c>
      <c r="G202" s="118" t="n">
        <v>466669.52</v>
      </c>
      <c r="I202" s="118" t="n">
        <f aca="false">IF(MONTH($A202)=MONTH($A201),IF(G202=0,I201,G202),G202)</f>
        <v>466669.52</v>
      </c>
      <c r="J202" s="118" t="n">
        <f aca="false">IF(MONTH($A202)=MONTH($A201),SUM(I202-I201),I202)</f>
        <v>310999.52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466669.52</v>
      </c>
      <c r="N202" s="118" t="n">
        <f aca="false">SUM(J$6:J202)</f>
        <v>649296.52</v>
      </c>
      <c r="P202" s="118" t="n">
        <f aca="false">D202/P$3</f>
        <v>-0.117976302148066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310.99952</v>
      </c>
      <c r="T202" s="120" t="n">
        <f aca="false">L202/$R$3</f>
        <v>0</v>
      </c>
      <c r="U202" s="120" t="n">
        <f aca="false">I202/$R$3</f>
        <v>466.66952</v>
      </c>
      <c r="V202" s="120" t="n">
        <f aca="false">M202/$R$3</f>
        <v>466.66952</v>
      </c>
      <c r="W202" s="120" t="n">
        <f aca="false">N202/$R$3</f>
        <v>649.29652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Data'!$A$2:$B$8,MATCH(WEEKDAY('Rio Cuarto Power Trading'!A203,3),'Master Data'!$A$2:$A$8,0),2)</f>
        <v>T</v>
      </c>
      <c r="D203" s="118" t="n">
        <v>-117389.23</v>
      </c>
      <c r="E203" s="118" t="n">
        <v>0</v>
      </c>
      <c r="F203" s="118" t="n">
        <v>0</v>
      </c>
      <c r="G203" s="118" t="n">
        <v>469839.94</v>
      </c>
      <c r="I203" s="118" t="n">
        <f aca="false">IF(MONTH($A203)=MONTH($A202),IF(G203=0,I202,G203),G203)</f>
        <v>469839.94</v>
      </c>
      <c r="J203" s="118" t="n">
        <f aca="false">IF(MONTH($A203)=MONTH($A202),SUM(I203-I202),I203)</f>
        <v>3170.41999999998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469839.94</v>
      </c>
      <c r="N203" s="118" t="n">
        <f aca="false">SUM(J$6:J203)</f>
        <v>652466.94</v>
      </c>
      <c r="P203" s="118" t="n">
        <f aca="false">D203/P$3</f>
        <v>-0.11738923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3.17041999999998</v>
      </c>
      <c r="T203" s="120" t="n">
        <f aca="false">L203/$R$3</f>
        <v>0</v>
      </c>
      <c r="U203" s="120" t="n">
        <f aca="false">I203/$R$3</f>
        <v>469.83994</v>
      </c>
      <c r="V203" s="120" t="n">
        <f aca="false">M203/$R$3</f>
        <v>469.83994</v>
      </c>
      <c r="W203" s="120" t="n">
        <f aca="false">N203/$R$3</f>
        <v>652.46694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Data'!$A$2:$B$8,MATCH(WEEKDAY('Rio Cuarto Power Trading'!A204,3),'Master Data'!$A$2:$A$8,0),2)</f>
        <v>W</v>
      </c>
      <c r="D204" s="118" t="n">
        <v>-116802.749847323</v>
      </c>
      <c r="E204" s="118" t="n">
        <v>0</v>
      </c>
      <c r="F204" s="118" t="n">
        <v>0</v>
      </c>
      <c r="G204" s="118" t="n">
        <v>473013</v>
      </c>
      <c r="I204" s="118" t="n">
        <f aca="false">IF(MONTH($A204)=MONTH($A203),IF(G204=0,I203,G204),G204)</f>
        <v>473013</v>
      </c>
      <c r="J204" s="118" t="n">
        <f aca="false">IF(MONTH($A204)=MONTH($A203),SUM(I204-I203),I204)</f>
        <v>3173.06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473013</v>
      </c>
      <c r="N204" s="118" t="n">
        <f aca="false">SUM(J$6:J204)</f>
        <v>655640</v>
      </c>
      <c r="P204" s="118" t="n">
        <f aca="false">D204/P$3</f>
        <v>-0.116802749847323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3.17306</v>
      </c>
      <c r="T204" s="120" t="n">
        <f aca="false">L204/$R$3</f>
        <v>0</v>
      </c>
      <c r="U204" s="120" t="n">
        <f aca="false">I204/$R$3</f>
        <v>473.013</v>
      </c>
      <c r="V204" s="120" t="n">
        <f aca="false">M204/$R$3</f>
        <v>473.013</v>
      </c>
      <c r="W204" s="120" t="n">
        <f aca="false">N204/$R$3</f>
        <v>655.64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Data'!$A$2:$B$8,MATCH(WEEKDAY('Rio Cuarto Power Trading'!A205,3),'Master Data'!$A$2:$A$8,0),2)</f>
        <v>Th</v>
      </c>
      <c r="D205" s="118" t="n">
        <v>-116224.100830167</v>
      </c>
      <c r="E205" s="118" t="n">
        <v>0</v>
      </c>
      <c r="F205" s="118" t="n">
        <v>0</v>
      </c>
      <c r="G205" s="118" t="n">
        <v>476752</v>
      </c>
      <c r="I205" s="118" t="n">
        <f aca="false">IF(MONTH($A205)=MONTH($A204),IF(G205=0,I204,G205),G205)</f>
        <v>476752</v>
      </c>
      <c r="J205" s="118" t="n">
        <f aca="false">IF(MONTH($A205)=MONTH($A204),SUM(I205-I204),I205)</f>
        <v>3739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476752</v>
      </c>
      <c r="N205" s="118" t="n">
        <f aca="false">SUM(J$6:J205)</f>
        <v>659379</v>
      </c>
      <c r="P205" s="118" t="n">
        <f aca="false">D205/P$3</f>
        <v>-0.116224100830167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3.739</v>
      </c>
      <c r="T205" s="120" t="n">
        <f aca="false">L205/$R$3</f>
        <v>0</v>
      </c>
      <c r="U205" s="120" t="n">
        <f aca="false">I205/$R$3</f>
        <v>476.752</v>
      </c>
      <c r="V205" s="120" t="n">
        <f aca="false">M205/$R$3</f>
        <v>476.752</v>
      </c>
      <c r="W205" s="120" t="n">
        <f aca="false">N205/$R$3</f>
        <v>659.379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Data'!$A$2:$B$8,MATCH(WEEKDAY('Rio Cuarto Power Trading'!A206,3),'Master Data'!$A$2:$A$8,0),2)</f>
        <v>F</v>
      </c>
      <c r="D206" s="118" t="n">
        <v>-115646.649281324</v>
      </c>
      <c r="E206" s="118" t="n">
        <v>0</v>
      </c>
      <c r="F206" s="118" t="n">
        <v>0</v>
      </c>
      <c r="G206" s="118" t="n">
        <v>480586</v>
      </c>
      <c r="I206" s="118" t="n">
        <f aca="false">IF(MONTH($A206)=MONTH($A205),IF(G206=0,I205,G206),G206)</f>
        <v>480586</v>
      </c>
      <c r="J206" s="118" t="n">
        <f aca="false">IF(MONTH($A206)=MONTH($A205),SUM(I206-I205),I206)</f>
        <v>3834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480586</v>
      </c>
      <c r="N206" s="118" t="n">
        <f aca="false">SUM(J$6:J206)</f>
        <v>663213</v>
      </c>
      <c r="P206" s="118" t="n">
        <f aca="false">D206/P$3</f>
        <v>-0.115646649281324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3.834</v>
      </c>
      <c r="T206" s="120" t="n">
        <f aca="false">L206/$R$3</f>
        <v>0</v>
      </c>
      <c r="U206" s="120" t="n">
        <f aca="false">I206/$R$3</f>
        <v>480.586</v>
      </c>
      <c r="V206" s="120" t="n">
        <f aca="false">M206/$R$3</f>
        <v>480.586</v>
      </c>
      <c r="W206" s="120" t="n">
        <f aca="false">N206/$R$3</f>
        <v>663.213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Data'!$A$2:$B$8,MATCH(WEEKDAY('Rio Cuarto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480586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480586</v>
      </c>
      <c r="N207" s="118" t="n">
        <f aca="false">SUM(J$6:J207)</f>
        <v>663213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480.586</v>
      </c>
      <c r="V207" s="120" t="n">
        <f aca="false">M207/$R$3</f>
        <v>480.586</v>
      </c>
      <c r="W207" s="120" t="n">
        <f aca="false">N207/$R$3</f>
        <v>663.213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Data'!$A$2:$B$8,MATCH(WEEKDAY('Rio Cuarto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480586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480586</v>
      </c>
      <c r="N208" s="118" t="n">
        <f aca="false">SUM(J$6:J208)</f>
        <v>663213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480.586</v>
      </c>
      <c r="V208" s="120" t="n">
        <f aca="false">M208/$R$3</f>
        <v>480.586</v>
      </c>
      <c r="W208" s="120" t="n">
        <f aca="false">N208/$R$3</f>
        <v>663.213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Data'!$A$2:$B$8,MATCH(WEEKDAY('Rio Cuarto Power Trading'!A209,3),'Master Data'!$A$2:$A$8,0),2)</f>
        <v>M</v>
      </c>
      <c r="D209" s="118" t="n">
        <v>-113885.036431603</v>
      </c>
      <c r="E209" s="118" t="n">
        <v>0</v>
      </c>
      <c r="F209" s="118" t="n">
        <v>0</v>
      </c>
      <c r="G209" s="118" t="n">
        <v>484685</v>
      </c>
      <c r="I209" s="118" t="n">
        <f aca="false">IF(MONTH($A209)=MONTH($A208),IF(G209=0,I208,G209),G209)</f>
        <v>484685</v>
      </c>
      <c r="J209" s="118" t="n">
        <f aca="false">IF(MONTH($A209)=MONTH($A208),SUM(I209-I208),I209)</f>
        <v>4099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484685</v>
      </c>
      <c r="N209" s="118" t="n">
        <f aca="false">SUM(J$6:J209)</f>
        <v>667312</v>
      </c>
      <c r="P209" s="118" t="n">
        <f aca="false">D209/P$3</f>
        <v>-0.113885036431603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4.099</v>
      </c>
      <c r="T209" s="120" t="n">
        <f aca="false">L209/$R$3</f>
        <v>0</v>
      </c>
      <c r="U209" s="120" t="n">
        <f aca="false">I209/$R$3</f>
        <v>484.685</v>
      </c>
      <c r="V209" s="120" t="n">
        <f aca="false">M209/$R$3</f>
        <v>484.685</v>
      </c>
      <c r="W209" s="120" t="n">
        <f aca="false">N209/$R$3</f>
        <v>667.312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Data'!$A$2:$B$8,MATCH(WEEKDAY('Rio Cuarto Power Trading'!A210,3),'Master Data'!$A$2:$A$8,0),2)</f>
        <v>T</v>
      </c>
      <c r="D210" s="118" t="n">
        <v>-113298.199656565</v>
      </c>
      <c r="E210" s="118" t="n">
        <v>0</v>
      </c>
      <c r="F210" s="118" t="n">
        <v>0</v>
      </c>
      <c r="G210" s="118" t="n">
        <v>495040</v>
      </c>
      <c r="I210" s="118" t="n">
        <f aca="false">IF(MONTH($A210)=MONTH($A209),IF(G210=0,I209,G210),G210)</f>
        <v>495040</v>
      </c>
      <c r="J210" s="118" t="n">
        <f aca="false">IF(MONTH($A210)=MONTH($A209),SUM(I210-I209),I210)</f>
        <v>10355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495040</v>
      </c>
      <c r="N210" s="118" t="n">
        <f aca="false">SUM(J$6:J210)</f>
        <v>677667</v>
      </c>
      <c r="P210" s="118" t="n">
        <f aca="false">D210/P$3</f>
        <v>-0.113298199656565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10.355</v>
      </c>
      <c r="T210" s="120" t="n">
        <f aca="false">L210/$R$3</f>
        <v>0</v>
      </c>
      <c r="U210" s="120" t="n">
        <f aca="false">I210/$R$3</f>
        <v>495.04</v>
      </c>
      <c r="V210" s="120" t="n">
        <f aca="false">M210/$R$3</f>
        <v>495.04</v>
      </c>
      <c r="W210" s="120" t="n">
        <f aca="false">N210/$R$3</f>
        <v>677.667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Data'!$A$2:$B$8,MATCH(WEEKDAY('Rio Cuarto Power Trading'!A211,3),'Master Data'!$A$2:$A$8,0),2)</f>
        <v>W</v>
      </c>
      <c r="D211" s="118" t="n">
        <v>-112710.23</v>
      </c>
      <c r="E211" s="118" t="n">
        <v>0</v>
      </c>
      <c r="F211" s="118" t="n">
        <v>0</v>
      </c>
      <c r="G211" s="118" t="n">
        <v>492168.01</v>
      </c>
      <c r="I211" s="118" t="n">
        <f aca="false">IF(MONTH($A211)=MONTH($A210),IF(G211=0,I210,G211),G211)</f>
        <v>492168.01</v>
      </c>
      <c r="J211" s="118" t="n">
        <f aca="false">IF(MONTH($A211)=MONTH($A210),SUM(I211-I210),I211)</f>
        <v>-2871.98999999999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492168.01</v>
      </c>
      <c r="N211" s="118" t="n">
        <f aca="false">SUM(J$6:J211)</f>
        <v>674795.01</v>
      </c>
      <c r="P211" s="118" t="n">
        <f aca="false">D211/P$3</f>
        <v>-0.11271023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-2.87198999999999</v>
      </c>
      <c r="T211" s="120" t="n">
        <f aca="false">L211/$R$3</f>
        <v>-0</v>
      </c>
      <c r="U211" s="120" t="n">
        <f aca="false">I211/$R$3</f>
        <v>492.16801</v>
      </c>
      <c r="V211" s="120" t="n">
        <f aca="false">M211/$R$3</f>
        <v>492.16801</v>
      </c>
      <c r="W211" s="120" t="n">
        <f aca="false">N211/$R$3</f>
        <v>674.79501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Data'!$A$2:$B$8,MATCH(WEEKDAY('Rio Cuarto Power Trading'!A212,3),'Master Data'!$A$2:$A$8,0),2)</f>
        <v>Th</v>
      </c>
      <c r="D212" s="118" t="n">
        <v>-112122.033157589</v>
      </c>
      <c r="E212" s="118" t="n">
        <v>0</v>
      </c>
      <c r="F212" s="118" t="n">
        <v>0</v>
      </c>
      <c r="G212" s="118" t="n">
        <v>488994</v>
      </c>
      <c r="I212" s="118" t="n">
        <f aca="false">IF(MONTH($A212)=MONTH($A211),IF(G212=0,I211,G212),G212)</f>
        <v>488994</v>
      </c>
      <c r="J212" s="118" t="n">
        <f aca="false">IF(MONTH($A212)=MONTH($A211),SUM(I212-I211),I212)</f>
        <v>-3174.01000000001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488994</v>
      </c>
      <c r="N212" s="118" t="n">
        <f aca="false">SUM(J$6:J212)</f>
        <v>671621</v>
      </c>
      <c r="P212" s="118" t="n">
        <f aca="false">D212/P$3</f>
        <v>-0.112122033157589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-3.17401000000001</v>
      </c>
      <c r="T212" s="120" t="n">
        <f aca="false">L212/$R$3</f>
        <v>-0</v>
      </c>
      <c r="U212" s="120" t="n">
        <f aca="false">I212/$R$3</f>
        <v>488.994</v>
      </c>
      <c r="V212" s="120" t="n">
        <f aca="false">M212/$R$3</f>
        <v>488.994</v>
      </c>
      <c r="W212" s="120" t="n">
        <f aca="false">N212/$R$3</f>
        <v>671.621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Data'!$A$2:$B$8,MATCH(WEEKDAY('Rio Cuarto Power Trading'!A213,3),'Master Data'!$A$2:$A$8,0),2)</f>
        <v>F</v>
      </c>
      <c r="D213" s="118" t="n">
        <v>-111531.372151567</v>
      </c>
      <c r="E213" s="118" t="n">
        <v>0</v>
      </c>
      <c r="F213" s="118" t="n">
        <v>0</v>
      </c>
      <c r="G213" s="118" t="n">
        <v>485820</v>
      </c>
      <c r="I213" s="118" t="n">
        <f aca="false">IF(MONTH($A213)=MONTH($A212),IF(G213=0,I212,G213),G213)</f>
        <v>485820</v>
      </c>
      <c r="J213" s="118" t="n">
        <f aca="false">IF(MONTH($A213)=MONTH($A212),SUM(I213-I212),I213)</f>
        <v>-3174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485820</v>
      </c>
      <c r="N213" s="118" t="n">
        <f aca="false">SUM(J$6:J213)</f>
        <v>668447</v>
      </c>
      <c r="P213" s="118" t="n">
        <f aca="false">D213/P$3</f>
        <v>-0.111531372151567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-3.174</v>
      </c>
      <c r="T213" s="120" t="n">
        <f aca="false">L213/$R$3</f>
        <v>-0</v>
      </c>
      <c r="U213" s="120" t="n">
        <f aca="false">I213/$R$3</f>
        <v>485.82</v>
      </c>
      <c r="V213" s="120" t="n">
        <f aca="false">M213/$R$3</f>
        <v>485.82</v>
      </c>
      <c r="W213" s="120" t="n">
        <f aca="false">N213/$R$3</f>
        <v>668.447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Data'!$A$2:$B$8,MATCH(WEEKDAY('Rio Cuarto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485820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485820</v>
      </c>
      <c r="N214" s="118" t="n">
        <f aca="false">SUM(J$6:J214)</f>
        <v>668447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485.82</v>
      </c>
      <c r="V214" s="120" t="n">
        <f aca="false">M214/$R$3</f>
        <v>485.82</v>
      </c>
      <c r="W214" s="120" t="n">
        <f aca="false">N214/$R$3</f>
        <v>668.447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Data'!$A$2:$B$8,MATCH(WEEKDAY('Rio Cuarto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485820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485820</v>
      </c>
      <c r="N215" s="118" t="n">
        <f aca="false">SUM(J$6:J215)</f>
        <v>668447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485.82</v>
      </c>
      <c r="V215" s="120" t="n">
        <f aca="false">M215/$R$3</f>
        <v>485.82</v>
      </c>
      <c r="W215" s="120" t="n">
        <f aca="false">N215/$R$3</f>
        <v>668.447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Data'!$A$2:$B$8,MATCH(WEEKDAY('Rio Cuarto Power Trading'!A216,3),'Master Data'!$A$2:$A$8,0),2)</f>
        <v>M</v>
      </c>
      <c r="D216" s="118" t="n">
        <v>-109774.053052024</v>
      </c>
      <c r="E216" s="118" t="n">
        <v>0</v>
      </c>
      <c r="F216" s="118" t="n">
        <v>0</v>
      </c>
      <c r="G216" s="118" t="n">
        <v>484275</v>
      </c>
      <c r="I216" s="118" t="n">
        <f aca="false">IF(MONTH($A216)=MONTH($A215),IF(G216=0,I215,G216),G216)</f>
        <v>484275</v>
      </c>
      <c r="J216" s="118" t="n">
        <f aca="false">IF(MONTH($A216)=MONTH($A215),SUM(I216-I215),I216)</f>
        <v>-1545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484275</v>
      </c>
      <c r="N216" s="118" t="n">
        <f aca="false">SUM(J$6:J216)</f>
        <v>666902</v>
      </c>
      <c r="P216" s="118" t="n">
        <f aca="false">D216/P$3</f>
        <v>-0.109774053052024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-1.545</v>
      </c>
      <c r="T216" s="120" t="n">
        <f aca="false">L216/$R$3</f>
        <v>-0</v>
      </c>
      <c r="U216" s="120" t="n">
        <f aca="false">I216/$R$3</f>
        <v>484.275</v>
      </c>
      <c r="V216" s="120" t="n">
        <f aca="false">M216/$R$3</f>
        <v>484.275</v>
      </c>
      <c r="W216" s="120" t="n">
        <f aca="false">N216/$R$3</f>
        <v>666.902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Data'!$A$2:$B$8,MATCH(WEEKDAY('Rio Cuarto Power Trading'!A217,3),'Master Data'!$A$2:$A$8,0),2)</f>
        <v>T</v>
      </c>
      <c r="D217" s="118" t="n">
        <v>-109188.721146951</v>
      </c>
      <c r="E217" s="118" t="n">
        <v>0</v>
      </c>
      <c r="F217" s="118" t="n">
        <v>0</v>
      </c>
      <c r="G217" s="118" t="n">
        <v>483826</v>
      </c>
      <c r="I217" s="118" t="n">
        <f aca="false">IF(MONTH($A217)=MONTH($A216),IF(G217=0,I216,G217),G217)</f>
        <v>483826</v>
      </c>
      <c r="J217" s="118" t="n">
        <f aca="false">IF(MONTH($A217)=MONTH($A216),SUM(I217-I216),I217)</f>
        <v>-449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483826</v>
      </c>
      <c r="N217" s="118" t="n">
        <f aca="false">SUM(J$6:J217)</f>
        <v>666453</v>
      </c>
      <c r="P217" s="118" t="n">
        <f aca="false">D217/P$3</f>
        <v>-0.109188721146951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-0.449</v>
      </c>
      <c r="T217" s="120" t="n">
        <f aca="false">L217/$R$3</f>
        <v>-0</v>
      </c>
      <c r="U217" s="120" t="n">
        <f aca="false">I217/$R$3</f>
        <v>483.826</v>
      </c>
      <c r="V217" s="120" t="n">
        <f aca="false">M217/$R$3</f>
        <v>483.826</v>
      </c>
      <c r="W217" s="120" t="n">
        <f aca="false">N217/$R$3</f>
        <v>666.453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Data'!$A$2:$B$8,MATCH(WEEKDAY('Rio Cuarto Power Trading'!A218,3),'Master Data'!$A$2:$A$8,0),2)</f>
        <v>W</v>
      </c>
      <c r="D218" s="118" t="n">
        <v>-108603.309301791</v>
      </c>
      <c r="E218" s="118" t="n">
        <v>0</v>
      </c>
      <c r="F218" s="118" t="n">
        <v>0</v>
      </c>
      <c r="G218" s="118" t="n">
        <v>3476</v>
      </c>
      <c r="I218" s="118" t="n">
        <f aca="false">IF(MONTH($A218)=MONTH($A217),IF(G218=0,I217,G218),G218)</f>
        <v>3476</v>
      </c>
      <c r="J218" s="118" t="n">
        <f aca="false">IF(MONTH($A218)=MONTH($A217),SUM(I218-I217),I218)</f>
        <v>3476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487302</v>
      </c>
      <c r="N218" s="118" t="n">
        <f aca="false">SUM(J$6:J218)</f>
        <v>669929</v>
      </c>
      <c r="P218" s="118" t="n">
        <f aca="false">D218/P$3</f>
        <v>-0.108603309301791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3.476</v>
      </c>
      <c r="T218" s="120" t="n">
        <f aca="false">L218/$R$3</f>
        <v>0</v>
      </c>
      <c r="U218" s="120" t="n">
        <f aca="false">I218/$R$3</f>
        <v>3.476</v>
      </c>
      <c r="V218" s="120" t="n">
        <f aca="false">M218/$R$3</f>
        <v>487.302</v>
      </c>
      <c r="W218" s="120" t="n">
        <f aca="false">N218/$R$3</f>
        <v>669.929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Data'!$A$2:$B$8,MATCH(WEEKDAY('Rio Cuarto Power Trading'!A219,3),'Master Data'!$A$2:$A$8,0),2)</f>
        <v>Th</v>
      </c>
      <c r="D219" s="118" t="n">
        <v>-108017</v>
      </c>
      <c r="E219" s="118" t="n">
        <v>0</v>
      </c>
      <c r="F219" s="118" t="n">
        <v>0</v>
      </c>
      <c r="G219" s="118" t="n">
        <v>3656</v>
      </c>
      <c r="I219" s="118" t="n">
        <f aca="false">IF(MONTH($A219)=MONTH($A218),IF(G219=0,I218,G219),G219)</f>
        <v>3656</v>
      </c>
      <c r="J219" s="118" t="n">
        <f aca="false">IF(MONTH($A219)=MONTH($A218),SUM(I219-I218),I219)</f>
        <v>180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487482</v>
      </c>
      <c r="N219" s="118" t="n">
        <f aca="false">SUM(J$6:J219)</f>
        <v>670109</v>
      </c>
      <c r="P219" s="118" t="n">
        <f aca="false">D219/P$3</f>
        <v>-0.108017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0.18</v>
      </c>
      <c r="T219" s="120" t="n">
        <f aca="false">L219/$R$3</f>
        <v>0</v>
      </c>
      <c r="U219" s="120" t="n">
        <f aca="false">I219/$R$3</f>
        <v>3.656</v>
      </c>
      <c r="V219" s="120" t="n">
        <f aca="false">M219/$R$3</f>
        <v>487.482</v>
      </c>
      <c r="W219" s="120" t="n">
        <f aca="false">N219/$R$3</f>
        <v>670.109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Data'!$A$2:$B$8,MATCH(WEEKDAY('Rio Cuarto Power Trading'!A220,3),'Master Data'!$A$2:$A$8,0),2)</f>
        <v>F</v>
      </c>
      <c r="D220" s="118" t="n">
        <v>-107430.158505834</v>
      </c>
      <c r="E220" s="118" t="n">
        <v>0</v>
      </c>
      <c r="F220" s="118" t="n">
        <v>0</v>
      </c>
      <c r="G220" s="118" t="n">
        <v>7117</v>
      </c>
      <c r="I220" s="118" t="n">
        <f aca="false">IF(MONTH($A220)=MONTH($A219),IF(G220=0,I219,G220),G220)</f>
        <v>7117</v>
      </c>
      <c r="J220" s="118" t="n">
        <f aca="false">IF(MONTH($A220)=MONTH($A219),SUM(I220-I219),I220)</f>
        <v>3461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490943</v>
      </c>
      <c r="N220" s="118" t="n">
        <f aca="false">SUM(J$6:J220)</f>
        <v>673570</v>
      </c>
      <c r="P220" s="118" t="n">
        <f aca="false">D220/P$3</f>
        <v>-0.107430158505834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3.461</v>
      </c>
      <c r="T220" s="120" t="n">
        <f aca="false">L220/$R$3</f>
        <v>0</v>
      </c>
      <c r="U220" s="120" t="n">
        <f aca="false">I220/$R$3</f>
        <v>7.117</v>
      </c>
      <c r="V220" s="120" t="n">
        <f aca="false">M220/$R$3</f>
        <v>490.943</v>
      </c>
      <c r="W220" s="120" t="n">
        <f aca="false">N220/$R$3</f>
        <v>673.57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Data'!$A$2:$B$8,MATCH(WEEKDAY('Rio Cuarto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7117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490943</v>
      </c>
      <c r="N221" s="118" t="n">
        <f aca="false">SUM(J$6:J221)</f>
        <v>673570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7.117</v>
      </c>
      <c r="V221" s="120" t="n">
        <f aca="false">M221/$R$3</f>
        <v>490.943</v>
      </c>
      <c r="W221" s="120" t="n">
        <f aca="false">N221/$R$3</f>
        <v>673.57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Data'!$A$2:$B$8,MATCH(WEEKDAY('Rio Cuarto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7117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490943</v>
      </c>
      <c r="N222" s="118" t="n">
        <f aca="false">SUM(J$6:J222)</f>
        <v>673570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7.117</v>
      </c>
      <c r="V222" s="120" t="n">
        <f aca="false">M222/$R$3</f>
        <v>490.943</v>
      </c>
      <c r="W222" s="120" t="n">
        <f aca="false">N222/$R$3</f>
        <v>673.57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Data'!$A$2:$B$8,MATCH(WEEKDAY('Rio Cuarto Power Trading'!A223,3),'Master Data'!$A$2:$A$8,0),2)</f>
        <v>M</v>
      </c>
      <c r="D223" s="118" t="n">
        <v>-105668.411868117</v>
      </c>
      <c r="E223" s="118" t="n">
        <v>0</v>
      </c>
      <c r="F223" s="118" t="n">
        <v>0</v>
      </c>
      <c r="G223" s="118" t="n">
        <v>21176</v>
      </c>
      <c r="I223" s="118" t="n">
        <f aca="false">IF(MONTH($A223)=MONTH($A222),IF(G223=0,I222,G223),G223)</f>
        <v>21176</v>
      </c>
      <c r="J223" s="118" t="n">
        <f aca="false">IF(MONTH($A223)=MONTH($A222),SUM(I223-I222),I223)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505002</v>
      </c>
      <c r="N223" s="118" t="n">
        <f aca="false">SUM(J$6:J223)</f>
        <v>687629</v>
      </c>
      <c r="P223" s="118" t="n">
        <f aca="false">D223/P$3</f>
        <v>-0.105668411868117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14.059</v>
      </c>
      <c r="T223" s="120" t="n">
        <f aca="false">L223/$R$3</f>
        <v>0</v>
      </c>
      <c r="U223" s="120" t="n">
        <f aca="false">I223/$R$3</f>
        <v>21.176</v>
      </c>
      <c r="V223" s="120" t="n">
        <f aca="false">M223/$R$3</f>
        <v>505.002</v>
      </c>
      <c r="W223" s="120" t="n">
        <f aca="false">N223/$R$3</f>
        <v>687.629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Data'!$A$2:$B$8,MATCH(WEEKDAY('Rio Cuarto Power Trading'!A224,3),'Master Data'!$A$2:$A$8,0),2)</f>
        <v>T</v>
      </c>
      <c r="D224" s="118" t="n">
        <v>-105081.814453947</v>
      </c>
      <c r="E224" s="118" t="n">
        <v>0</v>
      </c>
      <c r="F224" s="118" t="n">
        <v>0</v>
      </c>
      <c r="G224" s="118" t="n">
        <v>42211</v>
      </c>
      <c r="I224" s="118" t="n">
        <f aca="false">IF(MONTH($A224)=MONTH($A223),IF(G224=0,I223,G224),G224)</f>
        <v>42211</v>
      </c>
      <c r="J224" s="118" t="n">
        <f aca="false">IF(MONTH($A224)=MONTH($A223),SUM(I224-I223),I224)</f>
        <v>21035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526037</v>
      </c>
      <c r="N224" s="118" t="n">
        <f aca="false">SUM(J$6:J224)</f>
        <v>708664</v>
      </c>
      <c r="P224" s="118" t="n">
        <f aca="false">D224/P$3</f>
        <v>-0.105081814453947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21.035</v>
      </c>
      <c r="T224" s="120" t="n">
        <f aca="false">L224/$R$3</f>
        <v>0</v>
      </c>
      <c r="U224" s="120" t="n">
        <f aca="false">I224/$R$3</f>
        <v>42.211</v>
      </c>
      <c r="V224" s="120" t="n">
        <f aca="false">M224/$R$3</f>
        <v>526.037</v>
      </c>
      <c r="W224" s="120" t="n">
        <f aca="false">N224/$R$3</f>
        <v>708.664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Data'!$A$2:$B$8,MATCH(WEEKDAY('Rio Cuarto Power Trading'!A225,3),'Master Data'!$A$2:$A$8,0),2)</f>
        <v>W</v>
      </c>
      <c r="D225" s="118" t="n">
        <v>-104496.246085928</v>
      </c>
      <c r="E225" s="118" t="n">
        <v>0</v>
      </c>
      <c r="F225" s="118" t="n">
        <v>0</v>
      </c>
      <c r="G225" s="118" t="n">
        <v>47522</v>
      </c>
      <c r="I225" s="118" t="n">
        <f aca="false">IF(MONTH($A225)=MONTH($A224),IF(G225=0,I224,G225),G225)</f>
        <v>47522</v>
      </c>
      <c r="J225" s="118" t="n">
        <f aca="false">IF(MONTH($A225)=MONTH($A224),SUM(I225-I224),I225)</f>
        <v>5311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531348</v>
      </c>
      <c r="N225" s="118" t="n">
        <f aca="false">SUM(J$6:J225)</f>
        <v>713975</v>
      </c>
      <c r="P225" s="118" t="n">
        <f aca="false">D225/P$3</f>
        <v>-0.104496246085928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5.311</v>
      </c>
      <c r="T225" s="120" t="n">
        <f aca="false">L225/$R$3</f>
        <v>0</v>
      </c>
      <c r="U225" s="120" t="n">
        <f aca="false">I225/$R$3</f>
        <v>47.522</v>
      </c>
      <c r="V225" s="120" t="n">
        <f aca="false">M225/$R$3</f>
        <v>531.348</v>
      </c>
      <c r="W225" s="120" t="n">
        <f aca="false">N225/$R$3</f>
        <v>713.975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Data'!$A$2:$B$8,MATCH(WEEKDAY('Rio Cuarto Power Trading'!A226,3),'Master Data'!$A$2:$A$8,0),2)</f>
        <v>Th</v>
      </c>
      <c r="D226" s="118" t="n">
        <v>-103913.41287517</v>
      </c>
      <c r="E226" s="118" t="n">
        <v>0</v>
      </c>
      <c r="F226" s="118" t="n">
        <v>0</v>
      </c>
      <c r="G226" s="118" t="n">
        <v>53836</v>
      </c>
      <c r="I226" s="118" t="n">
        <f aca="false">IF(MONTH($A226)=MONTH($A225),IF(G226=0,I225,G226),G226)</f>
        <v>53836</v>
      </c>
      <c r="J226" s="118" t="n">
        <f aca="false">IF(MONTH($A226)=MONTH($A225),SUM(I226-I225),I226)</f>
        <v>6314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537662</v>
      </c>
      <c r="N226" s="118" t="n">
        <f aca="false">SUM(J$6:J226)</f>
        <v>720289</v>
      </c>
      <c r="P226" s="118" t="n">
        <f aca="false">D226/P$3</f>
        <v>-0.10391341287517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6.314</v>
      </c>
      <c r="T226" s="120" t="n">
        <f aca="false">L226/$R$3</f>
        <v>0</v>
      </c>
      <c r="U226" s="120" t="n">
        <f aca="false">I226/$R$3</f>
        <v>53.836</v>
      </c>
      <c r="V226" s="120" t="n">
        <f aca="false">M226/$R$3</f>
        <v>537.662</v>
      </c>
      <c r="W226" s="120" t="n">
        <f aca="false">N226/$R$3</f>
        <v>720.289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Data'!$A$2:$B$8,MATCH(WEEKDAY('Rio Cuarto Power Trading'!A227,3),'Master Data'!$A$2:$A$8,0),2)</f>
        <v>F</v>
      </c>
      <c r="D227" s="118" t="n">
        <v>-103329.394053654</v>
      </c>
      <c r="E227" s="118" t="n">
        <v>0</v>
      </c>
      <c r="F227" s="118" t="n">
        <v>0</v>
      </c>
      <c r="G227" s="118" t="n">
        <v>133374</v>
      </c>
      <c r="I227" s="118" t="n">
        <f aca="false">IF(MONTH($A227)=MONTH($A226),IF(G227=0,I226,G227),G227)</f>
        <v>133374</v>
      </c>
      <c r="J227" s="118" t="n">
        <f aca="false">IF(MONTH($A227)=MONTH($A226),SUM(I227-I226),I227)</f>
        <v>79538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617200</v>
      </c>
      <c r="N227" s="118" t="n">
        <f aca="false">SUM(J$6:J227)</f>
        <v>799827</v>
      </c>
      <c r="P227" s="118" t="n">
        <f aca="false">D227/P$3</f>
        <v>-0.103329394053654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79.538</v>
      </c>
      <c r="T227" s="120" t="n">
        <f aca="false">L227/$R$3</f>
        <v>0</v>
      </c>
      <c r="U227" s="120" t="n">
        <f aca="false">I227/$R$3</f>
        <v>133.374</v>
      </c>
      <c r="V227" s="120" t="n">
        <f aca="false">M227/$R$3</f>
        <v>617.2</v>
      </c>
      <c r="W227" s="120" t="n">
        <f aca="false">N227/$R$3</f>
        <v>799.827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Data'!$A$2:$B$8,MATCH(WEEKDAY('Rio Cuarto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133374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617200</v>
      </c>
      <c r="N228" s="118" t="n">
        <f aca="false">SUM(J$6:J228)</f>
        <v>799827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133.374</v>
      </c>
      <c r="V228" s="120" t="n">
        <f aca="false">M228/$R$3</f>
        <v>617.2</v>
      </c>
      <c r="W228" s="120" t="n">
        <f aca="false">N228/$R$3</f>
        <v>799.827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Data'!$A$2:$B$8,MATCH(WEEKDAY('Rio Cuarto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133374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617200</v>
      </c>
      <c r="N229" s="118" t="n">
        <f aca="false">SUM(J$6:J229)</f>
        <v>799827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133.374</v>
      </c>
      <c r="V229" s="120" t="n">
        <f aca="false">M229/$R$3</f>
        <v>617.2</v>
      </c>
      <c r="W229" s="120" t="n">
        <f aca="false">N229/$R$3</f>
        <v>799.827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Data'!$A$2:$B$8,MATCH(WEEKDAY('Rio Cuarto Power Trading'!A230,3),'Master Data'!$A$2:$A$8,0),2)</f>
        <v>M</v>
      </c>
      <c r="D230" s="118" t="n">
        <v>-101557.78452829</v>
      </c>
      <c r="E230" s="118" t="n">
        <v>0</v>
      </c>
      <c r="F230" s="118" t="n">
        <v>0</v>
      </c>
      <c r="G230" s="118" t="n">
        <v>134087</v>
      </c>
      <c r="I230" s="118" t="n">
        <f aca="false">IF(MONTH($A230)=MONTH($A229),IF(G230=0,I229,G230),G230)</f>
        <v>134087</v>
      </c>
      <c r="J230" s="118" t="n">
        <f aca="false">IF(MONTH($A230)=MONTH($A229),SUM(I230-I229),I230)</f>
        <v>713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617913</v>
      </c>
      <c r="N230" s="118" t="n">
        <f aca="false">SUM(J$6:J230)</f>
        <v>800540</v>
      </c>
      <c r="P230" s="118" t="n">
        <f aca="false">D230/P$3</f>
        <v>-0.10155778452829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0.713</v>
      </c>
      <c r="T230" s="120" t="n">
        <f aca="false">L230/$R$3</f>
        <v>0</v>
      </c>
      <c r="U230" s="120" t="n">
        <f aca="false">I230/$R$3</f>
        <v>134.087</v>
      </c>
      <c r="V230" s="120" t="n">
        <f aca="false">M230/$R$3</f>
        <v>617.913</v>
      </c>
      <c r="W230" s="120" t="n">
        <f aca="false">N230/$R$3</f>
        <v>800.54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Data'!$A$2:$B$8,MATCH(WEEKDAY('Rio Cuarto Power Trading'!A231,3),'Master Data'!$A$2:$A$8,0),2)</f>
        <v>T</v>
      </c>
      <c r="D231" s="118" t="n">
        <v>-100988.853926651</v>
      </c>
      <c r="E231" s="118" t="n">
        <v>0</v>
      </c>
      <c r="F231" s="118" t="n">
        <v>0</v>
      </c>
      <c r="G231" s="118" t="n">
        <v>140664</v>
      </c>
      <c r="I231" s="118" t="n">
        <f aca="false">IF(MONTH($A231)=MONTH($A230),IF(G231=0,I230,G231),G231)</f>
        <v>140664</v>
      </c>
      <c r="J231" s="118" t="n">
        <f aca="false">IF(MONTH($A231)=MONTH($A230),SUM(I231-I230),I231)</f>
        <v>6577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624490</v>
      </c>
      <c r="N231" s="118" t="n">
        <f aca="false">SUM(J$6:J231)</f>
        <v>807117</v>
      </c>
      <c r="P231" s="118" t="n">
        <f aca="false">D231/P$3</f>
        <v>-0.100988853926651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6.577</v>
      </c>
      <c r="T231" s="120" t="n">
        <f aca="false">L231/$R$3</f>
        <v>0</v>
      </c>
      <c r="U231" s="120" t="n">
        <f aca="false">I231/$R$3</f>
        <v>140.664</v>
      </c>
      <c r="V231" s="120" t="n">
        <f aca="false">M231/$R$3</f>
        <v>624.49</v>
      </c>
      <c r="W231" s="120" t="n">
        <f aca="false">N231/$R$3</f>
        <v>807.117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Data'!$A$2:$B$8,MATCH(WEEKDAY('Rio Cuarto Power Trading'!A232,3),'Master Data'!$A$2:$A$8,0),2)</f>
        <v>W</v>
      </c>
      <c r="D232" s="118" t="n">
        <v>-100400.572658855</v>
      </c>
      <c r="E232" s="118" t="n">
        <v>0</v>
      </c>
      <c r="F232" s="118" t="n">
        <v>0</v>
      </c>
      <c r="G232" s="118" t="n">
        <v>142618</v>
      </c>
      <c r="I232" s="118" t="n">
        <f aca="false">IF(MONTH($A232)=MONTH($A231),IF(G232=0,I231,G232),G232)</f>
        <v>142618</v>
      </c>
      <c r="J232" s="118" t="n">
        <f aca="false">IF(MONTH($A232)=MONTH($A231),SUM(I232-I231),I232)</f>
        <v>1954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626444</v>
      </c>
      <c r="N232" s="118" t="n">
        <f aca="false">SUM(J$6:J232)</f>
        <v>809071</v>
      </c>
      <c r="P232" s="118" t="n">
        <f aca="false">D232/P$3</f>
        <v>-0.100400572658855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1.954</v>
      </c>
      <c r="T232" s="120" t="n">
        <f aca="false">L232/$R$3</f>
        <v>0</v>
      </c>
      <c r="U232" s="120" t="n">
        <f aca="false">I232/$R$3</f>
        <v>142.618</v>
      </c>
      <c r="V232" s="120" t="n">
        <f aca="false">M232/$R$3</f>
        <v>626.444</v>
      </c>
      <c r="W232" s="120" t="n">
        <f aca="false">N232/$R$3</f>
        <v>809.071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Data'!$A$2:$B$8,MATCH(WEEKDAY('Rio Cuarto Power Trading'!A233,3),'Master Data'!$A$2:$A$8,0),2)</f>
        <v>Th</v>
      </c>
      <c r="D233" s="118" t="n">
        <v>-99808.9828450456</v>
      </c>
      <c r="E233" s="118" t="n">
        <v>0</v>
      </c>
      <c r="F233" s="118" t="n">
        <v>0</v>
      </c>
      <c r="G233" s="118" t="n">
        <v>143864</v>
      </c>
      <c r="I233" s="118" t="n">
        <f aca="false">IF(MONTH($A233)=MONTH($A232),IF(G233=0,I232,G233),G233)</f>
        <v>143864</v>
      </c>
      <c r="J233" s="118" t="n">
        <f aca="false">IF(MONTH($A233)=MONTH($A232),SUM(I233-I232),I233)</f>
        <v>1246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627690</v>
      </c>
      <c r="N233" s="118" t="n">
        <f aca="false">SUM(J$6:J233)</f>
        <v>810317</v>
      </c>
      <c r="P233" s="118" t="n">
        <f aca="false">D233/P$3</f>
        <v>-0.0998089828450456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1.246</v>
      </c>
      <c r="T233" s="120" t="n">
        <f aca="false">L233/$R$3</f>
        <v>0</v>
      </c>
      <c r="U233" s="120" t="n">
        <f aca="false">I233/$R$3</f>
        <v>143.864</v>
      </c>
      <c r="V233" s="120" t="n">
        <f aca="false">M233/$R$3</f>
        <v>627.69</v>
      </c>
      <c r="W233" s="120" t="n">
        <f aca="false">N233/$R$3</f>
        <v>810.317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Data'!$A$2:$B$8,MATCH(WEEKDAY('Rio Cuarto Power Trading'!A234,3),'Master Data'!$A$2:$A$8,0),2)</f>
        <v>F</v>
      </c>
      <c r="D234" s="118" t="n">
        <v>-99223.39107624</v>
      </c>
      <c r="E234" s="118" t="n">
        <v>0</v>
      </c>
      <c r="F234" s="118" t="n">
        <v>0</v>
      </c>
      <c r="G234" s="118" t="n">
        <v>145180</v>
      </c>
      <c r="I234" s="118" t="n">
        <f aca="false">IF(MONTH($A234)=MONTH($A233),IF(G234=0,I233,G234),G234)</f>
        <v>145180</v>
      </c>
      <c r="J234" s="118" t="n">
        <f aca="false">IF(MONTH($A234)=MONTH($A233),SUM(I234-I233),I234)</f>
        <v>1316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629006</v>
      </c>
      <c r="N234" s="118" t="n">
        <f aca="false">SUM(J$6:J234)</f>
        <v>811633</v>
      </c>
      <c r="P234" s="118" t="n">
        <f aca="false">D234/P$3</f>
        <v>-0.09922339107624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1.316</v>
      </c>
      <c r="T234" s="120" t="n">
        <f aca="false">L234/$R$3</f>
        <v>0</v>
      </c>
      <c r="U234" s="120" t="n">
        <f aca="false">I234/$R$3</f>
        <v>145.18</v>
      </c>
      <c r="V234" s="120" t="n">
        <f aca="false">M234/$R$3</f>
        <v>629.006</v>
      </c>
      <c r="W234" s="120" t="n">
        <f aca="false">N234/$R$3</f>
        <v>811.633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Data'!$A$2:$B$8,MATCH(WEEKDAY('Rio Cuarto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145180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629006</v>
      </c>
      <c r="N235" s="118" t="n">
        <f aca="false">SUM(J$6:J235)</f>
        <v>811633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145.18</v>
      </c>
      <c r="V235" s="120" t="n">
        <f aca="false">M235/$R$3</f>
        <v>629.006</v>
      </c>
      <c r="W235" s="120" t="n">
        <f aca="false">N235/$R$3</f>
        <v>811.633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Data'!$A$2:$B$8,MATCH(WEEKDAY('Rio Cuarto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145180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629006</v>
      </c>
      <c r="N236" s="118" t="n">
        <f aca="false">SUM(J$6:J236)</f>
        <v>811633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145.18</v>
      </c>
      <c r="V236" s="120" t="n">
        <f aca="false">M236/$R$3</f>
        <v>629.006</v>
      </c>
      <c r="W236" s="120" t="n">
        <f aca="false">N236/$R$3</f>
        <v>811.633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Data'!$A$2:$B$8,MATCH(WEEKDAY('Rio Cuarto Power Trading'!A237,3),'Master Data'!$A$2:$A$8,0),2)</f>
        <v>M</v>
      </c>
      <c r="D237" s="118" t="n">
        <v>-97460.6112567612</v>
      </c>
      <c r="E237" s="118" t="n">
        <v>0</v>
      </c>
      <c r="F237" s="118" t="n">
        <v>0</v>
      </c>
      <c r="G237" s="118" t="n">
        <v>145738</v>
      </c>
      <c r="I237" s="118" t="n">
        <f aca="false">IF(MONTH($A237)=MONTH($A236),IF(G237=0,I236,G237),G237)</f>
        <v>145738</v>
      </c>
      <c r="J237" s="118" t="n">
        <f aca="false">IF(MONTH($A237)=MONTH($A236),SUM(I237-I236),I237)</f>
        <v>558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629564</v>
      </c>
      <c r="N237" s="118" t="n">
        <f aca="false">SUM(J$6:J237)</f>
        <v>812191</v>
      </c>
      <c r="P237" s="118" t="n">
        <f aca="false">D237/P$3</f>
        <v>-0.0974606112567612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0.558</v>
      </c>
      <c r="T237" s="120" t="n">
        <f aca="false">L237/$R$3</f>
        <v>0</v>
      </c>
      <c r="U237" s="120" t="n">
        <f aca="false">I237/$R$3</f>
        <v>145.738</v>
      </c>
      <c r="V237" s="120" t="n">
        <f aca="false">M237/$R$3</f>
        <v>629.564</v>
      </c>
      <c r="W237" s="120" t="n">
        <f aca="false">N237/$R$3</f>
        <v>812.191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Data'!$A$2:$B$8,MATCH(WEEKDAY('Rio Cuarto Power Trading'!A238,3),'Master Data'!$A$2:$A$8,0),2)</f>
        <v>T</v>
      </c>
      <c r="D238" s="118" t="n">
        <v>-96874.2684646538</v>
      </c>
      <c r="E238" s="118" t="n">
        <v>0</v>
      </c>
      <c r="F238" s="118" t="n">
        <v>0</v>
      </c>
      <c r="G238" s="118" t="n">
        <v>146642</v>
      </c>
      <c r="I238" s="118" t="n">
        <f aca="false">IF(MONTH($A238)=MONTH($A237),IF(G238=0,I237,G238),G238)</f>
        <v>146642</v>
      </c>
      <c r="J238" s="118" t="n">
        <f aca="false">IF(MONTH($A238)=MONTH($A237),SUM(I238-I237),I238)</f>
        <v>904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630468</v>
      </c>
      <c r="N238" s="118" t="n">
        <f aca="false">SUM(J$6:J238)</f>
        <v>813095</v>
      </c>
      <c r="P238" s="118" t="n">
        <f aca="false">D238/P$3</f>
        <v>-0.0968742684646538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0.904</v>
      </c>
      <c r="T238" s="120" t="n">
        <f aca="false">L238/$R$3</f>
        <v>0</v>
      </c>
      <c r="U238" s="120" t="n">
        <f aca="false">I238/$R$3</f>
        <v>146.642</v>
      </c>
      <c r="V238" s="120" t="n">
        <f aca="false">M238/$R$3</f>
        <v>630.468</v>
      </c>
      <c r="W238" s="120" t="n">
        <f aca="false">N238/$R$3</f>
        <v>813.095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Data'!$A$2:$B$8,MATCH(WEEKDAY('Rio Cuarto Power Trading'!A239,3),'Master Data'!$A$2:$A$8,0),2)</f>
        <v>W</v>
      </c>
      <c r="D239" s="118" t="n">
        <v>-96287.842294152</v>
      </c>
      <c r="E239" s="118" t="n">
        <v>0</v>
      </c>
      <c r="F239" s="118" t="n">
        <v>0</v>
      </c>
      <c r="G239" s="118" t="n">
        <v>199274</v>
      </c>
      <c r="I239" s="118" t="n">
        <f aca="false">IF(MONTH($A239)=MONTH($A238),IF(G239=0,I238,G239),G239)</f>
        <v>199274</v>
      </c>
      <c r="J239" s="118" t="n">
        <f aca="false">IF(MONTH($A239)=MONTH($A238),SUM(I239-I238),I239)</f>
        <v>52632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683100</v>
      </c>
      <c r="N239" s="118" t="n">
        <f aca="false">SUM(J$6:J239)</f>
        <v>865727</v>
      </c>
      <c r="P239" s="118" t="n">
        <f aca="false">D239/P$3</f>
        <v>-0.096287842294152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52.632</v>
      </c>
      <c r="T239" s="120" t="n">
        <f aca="false">L239/$R$3</f>
        <v>0</v>
      </c>
      <c r="U239" s="120" t="n">
        <f aca="false">I239/$R$3</f>
        <v>199.274</v>
      </c>
      <c r="V239" s="120" t="n">
        <f aca="false">M239/$R$3</f>
        <v>683.1</v>
      </c>
      <c r="W239" s="120" t="n">
        <f aca="false">N239/$R$3</f>
        <v>865.727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Data'!$A$2:$B$8,MATCH(WEEKDAY('Rio Cuarto Power Trading'!A240,3),'Master Data'!$A$2:$A$8,0),2)</f>
        <v>Th</v>
      </c>
      <c r="D240" s="118" t="n">
        <v>-95698.3825104324</v>
      </c>
      <c r="E240" s="118" t="n">
        <v>0</v>
      </c>
      <c r="F240" s="118" t="n">
        <v>0</v>
      </c>
      <c r="G240" s="118" t="n">
        <v>200634</v>
      </c>
      <c r="I240" s="118" t="n">
        <f aca="false">IF(MONTH($A240)=MONTH($A239),IF(G240=0,I239,G240),G240)</f>
        <v>200634</v>
      </c>
      <c r="J240" s="118" t="n">
        <f aca="false">IF(MONTH($A240)=MONTH($A239),SUM(I240-I239),I240)</f>
        <v>1360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684460</v>
      </c>
      <c r="N240" s="118" t="n">
        <f aca="false">SUM(J$6:J240)</f>
        <v>867087</v>
      </c>
      <c r="P240" s="118" t="n">
        <f aca="false">D240/P$3</f>
        <v>-0.0956983825104324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1.36</v>
      </c>
      <c r="T240" s="120" t="n">
        <f aca="false">L240/$R$3</f>
        <v>0</v>
      </c>
      <c r="U240" s="120" t="n">
        <f aca="false">I240/$R$3</f>
        <v>200.634</v>
      </c>
      <c r="V240" s="120" t="n">
        <f aca="false">M240/$R$3</f>
        <v>684.46</v>
      </c>
      <c r="W240" s="120" t="n">
        <f aca="false">N240/$R$3</f>
        <v>867.087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Data'!$A$2:$B$8,MATCH(WEEKDAY('Rio Cuarto Power Trading'!A241,3),'Master Data'!$A$2:$A$8,0),2)</f>
        <v>F</v>
      </c>
      <c r="D241" s="118" t="n">
        <v>-95106.5730393476</v>
      </c>
      <c r="E241" s="118" t="n">
        <v>0</v>
      </c>
      <c r="F241" s="118" t="n">
        <v>0</v>
      </c>
      <c r="G241" s="118" t="n">
        <v>202203</v>
      </c>
      <c r="I241" s="118" t="n">
        <f aca="false">IF(MONTH($A241)=MONTH($A240),IF(G241=0,I240,G241),G241)</f>
        <v>202203</v>
      </c>
      <c r="J241" s="118" t="n">
        <f aca="false">IF(MONTH($A241)=MONTH($A240),SUM(I241-I240),I241)</f>
        <v>1569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686029</v>
      </c>
      <c r="N241" s="118" t="n">
        <f aca="false">SUM(J$6:J241)</f>
        <v>868656</v>
      </c>
      <c r="P241" s="118" t="n">
        <f aca="false">D241/P$3</f>
        <v>-0.0951065730393476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1.569</v>
      </c>
      <c r="T241" s="120" t="n">
        <f aca="false">L241/$R$3</f>
        <v>0</v>
      </c>
      <c r="U241" s="120" t="n">
        <f aca="false">I241/$R$3</f>
        <v>202.203</v>
      </c>
      <c r="V241" s="120" t="n">
        <f aca="false">M241/$R$3</f>
        <v>686.029</v>
      </c>
      <c r="W241" s="120" t="n">
        <f aca="false">N241/$R$3</f>
        <v>868.656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Data'!$A$2:$B$8,MATCH(WEEKDAY('Rio Cuarto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202203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686029</v>
      </c>
      <c r="N242" s="118" t="n">
        <f aca="false">SUM(J$6:J242)</f>
        <v>868656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202.203</v>
      </c>
      <c r="V242" s="120" t="n">
        <f aca="false">M242/$R$3</f>
        <v>686.029</v>
      </c>
      <c r="W242" s="120" t="n">
        <f aca="false">N242/$R$3</f>
        <v>868.656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Data'!$A$2:$B$8,MATCH(WEEKDAY('Rio Cuarto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202203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686029</v>
      </c>
      <c r="N243" s="118" t="n">
        <f aca="false">SUM(J$6:J243)</f>
        <v>868656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202.203</v>
      </c>
      <c r="V243" s="120" t="n">
        <f aca="false">M243/$R$3</f>
        <v>686.029</v>
      </c>
      <c r="W243" s="120" t="n">
        <f aca="false">N243/$R$3</f>
        <v>868.656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Data'!$A$2:$B$8,MATCH(WEEKDAY('Rio Cuarto Power Trading'!A244,3),'Master Data'!$A$2:$A$8,0),2)</f>
        <v>M</v>
      </c>
      <c r="D244" s="118" t="n">
        <v>-93333.7811014524</v>
      </c>
      <c r="E244" s="118" t="n">
        <v>0</v>
      </c>
      <c r="F244" s="118" t="n">
        <v>0</v>
      </c>
      <c r="G244" s="118" t="n">
        <v>203406</v>
      </c>
      <c r="I244" s="118" t="n">
        <f aca="false">IF(MONTH($A244)=MONTH($A243),IF(G244=0,I243,G244),G244)</f>
        <v>203406</v>
      </c>
      <c r="J244" s="118" t="n">
        <f aca="false">IF(MONTH($A244)=MONTH($A243),SUM(I244-I243),I244)</f>
        <v>1203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687232</v>
      </c>
      <c r="N244" s="118" t="n">
        <f aca="false">SUM(J$6:J244)</f>
        <v>869859</v>
      </c>
      <c r="P244" s="118" t="n">
        <f aca="false">D244/P$3</f>
        <v>-0.0933337811014524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1.203</v>
      </c>
      <c r="T244" s="120" t="n">
        <f aca="false">L244/$R$3</f>
        <v>0</v>
      </c>
      <c r="U244" s="120" t="n">
        <f aca="false">I244/$R$3</f>
        <v>203.406</v>
      </c>
      <c r="V244" s="120" t="n">
        <f aca="false">M244/$R$3</f>
        <v>687.232</v>
      </c>
      <c r="W244" s="120" t="n">
        <f aca="false">N244/$R$3</f>
        <v>869.859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Data'!$A$2:$B$8,MATCH(WEEKDAY('Rio Cuarto Power Trading'!A245,3),'Master Data'!$A$2:$A$8,0),2)</f>
        <v>T</v>
      </c>
      <c r="D245" s="118" t="n">
        <v>-92743.7405413377</v>
      </c>
      <c r="E245" s="118" t="n">
        <v>0</v>
      </c>
      <c r="F245" s="118" t="n">
        <v>0</v>
      </c>
      <c r="G245" s="118" t="n">
        <v>206447</v>
      </c>
      <c r="I245" s="118" t="n">
        <f aca="false">IF(MONTH($A245)=MONTH($A244),IF(G245=0,I244,G245),G245)</f>
        <v>206447</v>
      </c>
      <c r="J245" s="118" t="n">
        <f aca="false">IF(MONTH($A245)=MONTH($A244),SUM(I245-I244),I245)</f>
        <v>3041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690273</v>
      </c>
      <c r="N245" s="118" t="n">
        <f aca="false">SUM(J$6:J245)</f>
        <v>872900</v>
      </c>
      <c r="P245" s="118" t="n">
        <f aca="false">D245/P$3</f>
        <v>-0.0927437405413377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3.041</v>
      </c>
      <c r="T245" s="120" t="n">
        <f aca="false">L245/$R$3</f>
        <v>0</v>
      </c>
      <c r="U245" s="120" t="n">
        <f aca="false">I245/$R$3</f>
        <v>206.447</v>
      </c>
      <c r="V245" s="120" t="n">
        <f aca="false">M245/$R$3</f>
        <v>690.273</v>
      </c>
      <c r="W245" s="120" t="n">
        <f aca="false">N245/$R$3</f>
        <v>872.9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Data'!$A$2:$B$8,MATCH(WEEKDAY('Rio Cuarto Power Trading'!A246,3),'Master Data'!$A$2:$A$8,0),2)</f>
        <v>W</v>
      </c>
      <c r="D246" s="118" t="n">
        <v>-92154.1868276043</v>
      </c>
      <c r="E246" s="118" t="n">
        <v>0</v>
      </c>
      <c r="F246" s="118" t="n">
        <v>0</v>
      </c>
      <c r="G246" s="118" t="n">
        <v>266210</v>
      </c>
      <c r="I246" s="118" t="n">
        <f aca="false">IF(MONTH($A246)=MONTH($A245),IF(G246=0,I245,G246),G246)</f>
        <v>266210</v>
      </c>
      <c r="J246" s="118" t="n">
        <f aca="false">IF(MONTH($A246)=MONTH($A245),SUM(I246-I245),I246)</f>
        <v>59763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750036</v>
      </c>
      <c r="N246" s="118" t="n">
        <f aca="false">SUM(J$6:J246)</f>
        <v>932663</v>
      </c>
      <c r="P246" s="118" t="n">
        <f aca="false">D246/P$3</f>
        <v>-0.0921541868276043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59.763</v>
      </c>
      <c r="T246" s="120" t="n">
        <f aca="false">L246/$R$3</f>
        <v>0</v>
      </c>
      <c r="U246" s="120" t="n">
        <f aca="false">I246/$R$3</f>
        <v>266.21</v>
      </c>
      <c r="V246" s="120" t="n">
        <f aca="false">M246/$R$3</f>
        <v>750.036</v>
      </c>
      <c r="W246" s="120" t="n">
        <f aca="false">N246/$R$3</f>
        <v>932.663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Data'!$A$2:$B$8,MATCH(WEEKDAY('Rio Cuarto Power Trading'!A247,3),'Master Data'!$A$2:$A$8,0),2)</f>
        <v>Th</v>
      </c>
      <c r="D247" s="118" t="n">
        <v>-91565.685681998</v>
      </c>
      <c r="E247" s="118" t="n">
        <v>0</v>
      </c>
      <c r="F247" s="118" t="n">
        <v>0</v>
      </c>
      <c r="G247" s="118" t="n">
        <v>267395</v>
      </c>
      <c r="I247" s="118" t="n">
        <f aca="false">IF(MONTH($A247)=MONTH($A246),IF(G247=0,I246,G247),G247)</f>
        <v>267395</v>
      </c>
      <c r="J247" s="118" t="n">
        <f aca="false">IF(MONTH($A247)=MONTH($A246),SUM(I247-I246),I247)</f>
        <v>1185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751221</v>
      </c>
      <c r="N247" s="118" t="n">
        <f aca="false">SUM(J$6:J247)</f>
        <v>933848</v>
      </c>
      <c r="P247" s="118" t="n">
        <f aca="false">D247/P$3</f>
        <v>-0.091565685681998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1.185</v>
      </c>
      <c r="T247" s="120" t="n">
        <f aca="false">L247/$R$3</f>
        <v>0</v>
      </c>
      <c r="U247" s="120" t="n">
        <f aca="false">I247/$R$3</f>
        <v>267.395</v>
      </c>
      <c r="V247" s="120" t="n">
        <f aca="false">M247/$R$3</f>
        <v>751.221</v>
      </c>
      <c r="W247" s="120" t="n">
        <f aca="false">N247/$R$3</f>
        <v>933.848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Data'!$A$2:$B$8,MATCH(WEEKDAY('Rio Cuarto Power Trading'!A248,3),'Master Data'!$A$2:$A$8,0),2)</f>
        <v>F</v>
      </c>
      <c r="D248" s="118" t="n">
        <v>-90976.9529885088</v>
      </c>
      <c r="E248" s="118" t="n">
        <v>0</v>
      </c>
      <c r="F248" s="118" t="n">
        <v>0</v>
      </c>
      <c r="G248" s="118" t="n">
        <v>269973</v>
      </c>
      <c r="I248" s="118" t="n">
        <f aca="false">IF(MONTH($A248)=MONTH($A247),IF(G248=0,I247,G248),G248)</f>
        <v>269973</v>
      </c>
      <c r="J248" s="118" t="n">
        <f aca="false">IF(MONTH($A248)=MONTH($A247),SUM(I248-I247),I248)</f>
        <v>2578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753799</v>
      </c>
      <c r="N248" s="118" t="n">
        <f aca="false">SUM(J$6:J248)</f>
        <v>936426</v>
      </c>
      <c r="P248" s="118" t="n">
        <f aca="false">D248/P$3</f>
        <v>-0.0909769529885088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2.578</v>
      </c>
      <c r="T248" s="120" t="n">
        <f aca="false">L248/$R$3</f>
        <v>0</v>
      </c>
      <c r="U248" s="120" t="n">
        <f aca="false">I248/$R$3</f>
        <v>269.973</v>
      </c>
      <c r="V248" s="120" t="n">
        <f aca="false">M248/$R$3</f>
        <v>753.799</v>
      </c>
      <c r="W248" s="120" t="n">
        <f aca="false">N248/$R$3</f>
        <v>936.426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Data'!$A$2:$B$8,MATCH(WEEKDAY('Rio Cuarto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753799</v>
      </c>
      <c r="N249" s="118" t="n">
        <f aca="false">SUM(J$6:J249)</f>
        <v>936426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753.799</v>
      </c>
      <c r="W249" s="120" t="n">
        <f aca="false">N249/$R$3</f>
        <v>936.426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Data'!$A$2:$B$8,MATCH(WEEKDAY('Rio Cuarto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753799</v>
      </c>
      <c r="N250" s="118" t="n">
        <f aca="false">SUM(J$6:J250)</f>
        <v>936426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753.799</v>
      </c>
      <c r="W250" s="120" t="n">
        <f aca="false">N250/$R$3</f>
        <v>936.426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Data'!$A$2:$B$8,MATCH(WEEKDAY('Rio Cuarto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753799</v>
      </c>
      <c r="N251" s="118" t="n">
        <f aca="false">SUM(J$6:J251)</f>
        <v>936426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753.799</v>
      </c>
      <c r="W251" s="120" t="n">
        <f aca="false">N251/$R$3</f>
        <v>936.426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Data'!$A$2:$B$8,MATCH(WEEKDAY('Rio Cuarto Power Trading'!A252,3),'Master Data'!$A$2:$A$8,0),2)</f>
        <v>T</v>
      </c>
      <c r="D252" s="118" t="n">
        <v>-87752.3990053173</v>
      </c>
      <c r="E252" s="118" t="n">
        <v>0</v>
      </c>
      <c r="F252" s="118" t="n">
        <v>0</v>
      </c>
      <c r="G252" s="118" t="n">
        <v>-13398</v>
      </c>
      <c r="I252" s="118" t="n">
        <f aca="false">IF(MONTH($A252)=MONTH($A251),IF(G252=0,I251,G252),G252)</f>
        <v>-13398</v>
      </c>
      <c r="J252" s="118" t="n">
        <f aca="false">IF(MONTH($A252)=MONTH($A251),SUM(I252-I251),I252)</f>
        <v>-13398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740401</v>
      </c>
      <c r="N252" s="118" t="n">
        <f aca="false">SUM(J$6:J252)</f>
        <v>923028</v>
      </c>
      <c r="P252" s="118" t="n">
        <f aca="false">D252/P$3</f>
        <v>-0.0877523990053173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-13.398</v>
      </c>
      <c r="T252" s="120" t="n">
        <f aca="false">L252/$R$3</f>
        <v>-0</v>
      </c>
      <c r="U252" s="120" t="n">
        <f aca="false">I252/$R$3</f>
        <v>-13.398</v>
      </c>
      <c r="V252" s="120" t="n">
        <f aca="false">M252/$R$3</f>
        <v>740.401</v>
      </c>
      <c r="W252" s="120" t="n">
        <f aca="false">N252/$R$3</f>
        <v>923.028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Data'!$A$2:$B$8,MATCH(WEEKDAY('Rio Cuarto Power Trading'!A253,3),'Master Data'!$A$2:$A$8,0),2)</f>
        <v>W</v>
      </c>
      <c r="D253" s="118" t="n">
        <v>-87219.9883197269</v>
      </c>
      <c r="E253" s="118" t="n">
        <v>0</v>
      </c>
      <c r="F253" s="118" t="n">
        <v>0</v>
      </c>
      <c r="G253" s="118" t="n">
        <v>-11164</v>
      </c>
      <c r="I253" s="118" t="n">
        <f aca="false">IF(MONTH($A253)=MONTH($A252),IF(G253=0,I252,G253),G253)</f>
        <v>-11164</v>
      </c>
      <c r="J253" s="118" t="n">
        <f aca="false">IF(MONTH($A253)=MONTH($A252),SUM(I253-I252),I253)</f>
        <v>2234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742635</v>
      </c>
      <c r="N253" s="118" t="n">
        <f aca="false">SUM(J$6:J253)</f>
        <v>925262</v>
      </c>
      <c r="P253" s="118" t="n">
        <f aca="false">D253/P$3</f>
        <v>-0.0872199883197269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2.234</v>
      </c>
      <c r="T253" s="120" t="n">
        <f aca="false">L253/$R$3</f>
        <v>0</v>
      </c>
      <c r="U253" s="120" t="n">
        <f aca="false">I253/$R$3</f>
        <v>-11.164</v>
      </c>
      <c r="V253" s="120" t="n">
        <f aca="false">M253/$R$3</f>
        <v>742.635</v>
      </c>
      <c r="W253" s="120" t="n">
        <f aca="false">N253/$R$3</f>
        <v>925.262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Data'!$A$2:$B$8,MATCH(WEEKDAY('Rio Cuarto Power Trading'!A254,3),'Master Data'!$A$2:$A$8,0),2)</f>
        <v>Th</v>
      </c>
      <c r="D254" s="118" t="n">
        <v>-86689.27</v>
      </c>
      <c r="E254" s="118" t="n">
        <v>0</v>
      </c>
      <c r="F254" s="118" t="n">
        <v>0</v>
      </c>
      <c r="G254" s="118" t="n">
        <v>-9495.23</v>
      </c>
      <c r="I254" s="118" t="n">
        <f aca="false">IF(MONTH($A254)=MONTH($A253),IF(G254=0,I253,G254),G254)</f>
        <v>-9495.23</v>
      </c>
      <c r="J254" s="118" t="n">
        <f aca="false">IF(MONTH($A254)=MONTH($A253),SUM(I254-I253),I254)</f>
        <v>1668.77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744303.77</v>
      </c>
      <c r="N254" s="118" t="n">
        <f aca="false">SUM(J$6:J254)</f>
        <v>926930.77</v>
      </c>
      <c r="P254" s="118" t="n">
        <f aca="false">D254/P$3</f>
        <v>-0.08668927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1.66877</v>
      </c>
      <c r="T254" s="120" t="n">
        <f aca="false">L254/$R$3</f>
        <v>0</v>
      </c>
      <c r="U254" s="120" t="n">
        <f aca="false">I254/$R$3</f>
        <v>-9.49523</v>
      </c>
      <c r="V254" s="120" t="n">
        <f aca="false">M254/$R$3</f>
        <v>744.30377</v>
      </c>
      <c r="W254" s="120" t="n">
        <f aca="false">N254/$R$3</f>
        <v>926.93077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Data'!$A$2:$B$8,MATCH(WEEKDAY('Rio Cuarto Power Trading'!A255,3),'Master Data'!$A$2:$A$8,0),2)</f>
        <v>F</v>
      </c>
      <c r="D255" s="118" t="n">
        <v>-86160.3504144978</v>
      </c>
      <c r="E255" s="118" t="n">
        <v>0</v>
      </c>
      <c r="F255" s="118" t="n">
        <v>0</v>
      </c>
      <c r="G255" s="118" t="n">
        <v>-8372</v>
      </c>
      <c r="I255" s="118" t="n">
        <f aca="false">IF(MONTH($A255)=MONTH($A254),IF(G255=0,I254,G255),G255)</f>
        <v>-8372</v>
      </c>
      <c r="J255" s="118" t="n">
        <f aca="false">IF(MONTH($A255)=MONTH($A254),SUM(I255-I254),I255)</f>
        <v>1123.23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745427</v>
      </c>
      <c r="N255" s="118" t="n">
        <f aca="false">SUM(J$6:J255)</f>
        <v>928054</v>
      </c>
      <c r="P255" s="118" t="n">
        <f aca="false">D255/P$3</f>
        <v>-0.0861603504144978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1.12323</v>
      </c>
      <c r="T255" s="120" t="n">
        <f aca="false">L255/$R$3</f>
        <v>0</v>
      </c>
      <c r="U255" s="120" t="n">
        <f aca="false">I255/$R$3</f>
        <v>-8.372</v>
      </c>
      <c r="V255" s="120" t="n">
        <f aca="false">M255/$R$3</f>
        <v>745.427</v>
      </c>
      <c r="W255" s="120" t="n">
        <f aca="false">N255/$R$3</f>
        <v>928.054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Data'!$A$2:$B$8,MATCH(WEEKDAY('Rio Cuarto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-8372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745427</v>
      </c>
      <c r="N256" s="118" t="n">
        <f aca="false">SUM(J$6:J256)</f>
        <v>928054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-8.372</v>
      </c>
      <c r="V256" s="120" t="n">
        <f aca="false">M256/$R$3</f>
        <v>745.427</v>
      </c>
      <c r="W256" s="120" t="n">
        <f aca="false">N256/$R$3</f>
        <v>928.054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Data'!$A$2:$B$8,MATCH(WEEKDAY('Rio Cuarto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-8372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745427</v>
      </c>
      <c r="N257" s="118" t="n">
        <f aca="false">SUM(J$6:J257)</f>
        <v>928054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-8.372</v>
      </c>
      <c r="V257" s="120" t="n">
        <f aca="false">M257/$R$3</f>
        <v>745.427</v>
      </c>
      <c r="W257" s="120" t="n">
        <f aca="false">N257/$R$3</f>
        <v>928.054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Data'!$A$2:$B$8,MATCH(WEEKDAY('Rio Cuarto Power Trading'!A258,3),'Master Data'!$A$2:$A$8,0),2)</f>
        <v>M</v>
      </c>
      <c r="D258" s="118" t="n">
        <v>-84561.6452616644</v>
      </c>
      <c r="E258" s="118" t="n">
        <v>0</v>
      </c>
      <c r="F258" s="118" t="n">
        <v>0</v>
      </c>
      <c r="G258" s="118" t="n">
        <v>-4502</v>
      </c>
      <c r="I258" s="118" t="n">
        <f aca="false">IF(MONTH($A258)=MONTH($A257),IF(G258=0,I257,G258),G258)</f>
        <v>-4502</v>
      </c>
      <c r="J258" s="118" t="n">
        <f aca="false">IF(MONTH($A258)=MONTH($A257),SUM(I258-I257),I258)</f>
        <v>3870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749297</v>
      </c>
      <c r="N258" s="118" t="n">
        <f aca="false">SUM(J$6:J258)</f>
        <v>931924</v>
      </c>
      <c r="P258" s="118" t="n">
        <f aca="false">D258/P$3</f>
        <v>-0.0845616452616644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3.87</v>
      </c>
      <c r="T258" s="120" t="n">
        <f aca="false">L258/$R$3</f>
        <v>0</v>
      </c>
      <c r="U258" s="120" t="n">
        <f aca="false">I258/$R$3</f>
        <v>-4.502</v>
      </c>
      <c r="V258" s="120" t="n">
        <f aca="false">M258/$R$3</f>
        <v>749.297</v>
      </c>
      <c r="W258" s="120" t="n">
        <f aca="false">N258/$R$3</f>
        <v>931.924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Data'!$A$2:$B$8,MATCH(WEEKDAY('Rio Cuarto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-4502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749297</v>
      </c>
      <c r="N259" s="118" t="n">
        <f aca="false">SUM(J$6:J259)</f>
        <v>931924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-4.502</v>
      </c>
      <c r="V259" s="120" t="n">
        <f aca="false">M259/$R$3</f>
        <v>749.297</v>
      </c>
      <c r="W259" s="120" t="n">
        <f aca="false">N259/$R$3</f>
        <v>931.924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Data'!$A$2:$B$8,MATCH(WEEKDAY('Rio Cuarto Power Trading'!A260,3),'Master Data'!$A$2:$A$8,0),2)</f>
        <v>W</v>
      </c>
      <c r="D260" s="118" t="n">
        <v>-83497.58</v>
      </c>
      <c r="E260" s="118" t="n">
        <v>0</v>
      </c>
      <c r="F260" s="118" t="n">
        <v>0</v>
      </c>
      <c r="G260" s="118" t="n">
        <v>-151.9</v>
      </c>
      <c r="I260" s="118" t="n">
        <f aca="false">IF(MONTH($A260)=MONTH($A259),IF(G260=0,I259,G260),G260)</f>
        <v>-151.9</v>
      </c>
      <c r="J260" s="118" t="n">
        <f aca="false">IF(MONTH($A260)=MONTH($A259),SUM(I260-I259),I260)</f>
        <v>4350.1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753647.1</v>
      </c>
      <c r="N260" s="118" t="n">
        <f aca="false">SUM(J$6:J260)</f>
        <v>936274.1</v>
      </c>
      <c r="P260" s="118" t="n">
        <f aca="false">D260/P$3</f>
        <v>-0.08349758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4.3501</v>
      </c>
      <c r="T260" s="120" t="n">
        <f aca="false">L260/$R$3</f>
        <v>0</v>
      </c>
      <c r="U260" s="120" t="n">
        <f aca="false">I260/$R$3</f>
        <v>-0.1519</v>
      </c>
      <c r="V260" s="120" t="n">
        <f aca="false">M260/$R$3</f>
        <v>753.6471</v>
      </c>
      <c r="W260" s="120" t="n">
        <f aca="false">N260/$R$3</f>
        <v>936.2741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Data'!$A$2:$B$8,MATCH(WEEKDAY('Rio Cuarto Power Trading'!A261,3),'Master Data'!$A$2:$A$8,0),2)</f>
        <v>Th</v>
      </c>
      <c r="D261" s="118" t="n">
        <v>-82951.0353112078</v>
      </c>
      <c r="E261" s="118" t="n">
        <v>0</v>
      </c>
      <c r="F261" s="118" t="n">
        <v>0</v>
      </c>
      <c r="G261" s="118" t="n">
        <v>242</v>
      </c>
      <c r="I261" s="118" t="n">
        <f aca="false">IF(MONTH($A261)=MONTH($A260),IF(G261=0,I260,G261),G261)</f>
        <v>242</v>
      </c>
      <c r="J261" s="118" t="n">
        <f aca="false">IF(MONTH($A261)=MONTH($A260),SUM(I261-I260),I261)</f>
        <v>393.9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754041</v>
      </c>
      <c r="N261" s="118" t="n">
        <f aca="false">SUM(J$6:J261)</f>
        <v>936668</v>
      </c>
      <c r="P261" s="118" t="n">
        <f aca="false">D261/P$3</f>
        <v>-0.0829510353112078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0.3939</v>
      </c>
      <c r="T261" s="120" t="n">
        <f aca="false">L261/$R$3</f>
        <v>0</v>
      </c>
      <c r="U261" s="120" t="n">
        <f aca="false">I261/$R$3</f>
        <v>0.242</v>
      </c>
      <c r="V261" s="120" t="n">
        <f aca="false">M261/$R$3</f>
        <v>754.041</v>
      </c>
      <c r="W261" s="120" t="n">
        <f aca="false">N261/$R$3</f>
        <v>936.668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Data'!$A$2:$B$8,MATCH(WEEKDAY('Rio Cuarto Power Trading'!A262,3),'Master Data'!$A$2:$A$8,0),2)</f>
        <v>F</v>
      </c>
      <c r="D262" s="118" t="n">
        <v>-82421.4571211758</v>
      </c>
      <c r="E262" s="118" t="n">
        <v>0</v>
      </c>
      <c r="F262" s="118" t="n">
        <v>0</v>
      </c>
      <c r="G262" s="118" t="n">
        <v>8492</v>
      </c>
      <c r="I262" s="118" t="n">
        <f aca="false">IF(MONTH($A262)=MONTH($A261),IF(G262=0,I261,G262),G262)</f>
        <v>8492</v>
      </c>
      <c r="J262" s="118" t="n">
        <f aca="false">IF(MONTH($A262)=MONTH($A261),SUM(I262-I261),I262)</f>
        <v>8250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762291</v>
      </c>
      <c r="N262" s="118" t="n">
        <f aca="false">SUM(J$6:J262)</f>
        <v>944918</v>
      </c>
      <c r="P262" s="118" t="n">
        <f aca="false">D262/P$3</f>
        <v>-0.0824214571211758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8.25</v>
      </c>
      <c r="T262" s="120" t="n">
        <f aca="false">L262/$R$3</f>
        <v>0</v>
      </c>
      <c r="U262" s="120" t="n">
        <f aca="false">I262/$R$3</f>
        <v>8.492</v>
      </c>
      <c r="V262" s="120" t="n">
        <f aca="false">M262/$R$3</f>
        <v>762.291</v>
      </c>
      <c r="W262" s="120" t="n">
        <f aca="false">N262/$R$3</f>
        <v>944.918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Data'!$A$2:$B$8,MATCH(WEEKDAY('Rio Cuarto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8492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762291</v>
      </c>
      <c r="N263" s="118" t="n">
        <f aca="false">SUM(J$6:J263)</f>
        <v>944918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8.492</v>
      </c>
      <c r="V263" s="120" t="n">
        <f aca="false">M263/$R$3</f>
        <v>762.291</v>
      </c>
      <c r="W263" s="120" t="n">
        <f aca="false">N263/$R$3</f>
        <v>944.918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Data'!$A$2:$B$8,MATCH(WEEKDAY('Rio Cuarto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8492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762291</v>
      </c>
      <c r="N264" s="118" t="n">
        <f aca="false">SUM(J$6:J264)</f>
        <v>944918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8.492</v>
      </c>
      <c r="V264" s="120" t="n">
        <f aca="false">M264/$R$3</f>
        <v>762.291</v>
      </c>
      <c r="W264" s="120" t="n">
        <f aca="false">N264/$R$3</f>
        <v>944.918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Data'!$A$2:$B$8,MATCH(WEEKDAY('Rio Cuarto Power Trading'!A265,3),'Master Data'!$A$2:$A$8,0),2)</f>
        <v>M</v>
      </c>
      <c r="D265" s="118" t="n">
        <v>-80756.4351534229</v>
      </c>
      <c r="E265" s="118" t="n">
        <v>0</v>
      </c>
      <c r="F265" s="118" t="n">
        <v>0</v>
      </c>
      <c r="G265" s="118" t="n">
        <v>10626</v>
      </c>
      <c r="I265" s="118" t="n">
        <f aca="false">IF(MONTH($A265)=MONTH($A264),IF(G265=0,I264,G265),G265)</f>
        <v>10626</v>
      </c>
      <c r="J265" s="118" t="n">
        <f aca="false">IF(MONTH($A265)=MONTH($A264),SUM(I265-I264),I265)</f>
        <v>2134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764425</v>
      </c>
      <c r="N265" s="118" t="n">
        <f aca="false">SUM(J$6:J265)</f>
        <v>947052</v>
      </c>
      <c r="P265" s="118" t="n">
        <f aca="false">D265/P$3</f>
        <v>-0.0807564351534229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2.134</v>
      </c>
      <c r="T265" s="120" t="n">
        <f aca="false">L265/$R$3</f>
        <v>0</v>
      </c>
      <c r="U265" s="120" t="n">
        <f aca="false">I265/$R$3</f>
        <v>10.626</v>
      </c>
      <c r="V265" s="120" t="n">
        <f aca="false">M265/$R$3</f>
        <v>764.425</v>
      </c>
      <c r="W265" s="120" t="n">
        <f aca="false">N265/$R$3</f>
        <v>947.052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Data'!$A$2:$B$8,MATCH(WEEKDAY('Rio Cuarto Power Trading'!A266,3),'Master Data'!$A$2:$A$8,0),2)</f>
        <v>T</v>
      </c>
      <c r="D266" s="118" t="n">
        <v>-80205.0071889036</v>
      </c>
      <c r="E266" s="118" t="n">
        <v>0</v>
      </c>
      <c r="F266" s="118" t="n">
        <v>0</v>
      </c>
      <c r="G266" s="118" t="n">
        <v>10193</v>
      </c>
      <c r="I266" s="118" t="n">
        <f aca="false">IF(MONTH($A266)=MONTH($A265),IF(G266=0,I265,G266),G266)</f>
        <v>10193</v>
      </c>
      <c r="J266" s="118" t="n">
        <f aca="false">IF(MONTH($A266)=MONTH($A265),SUM(I266-I265),I266)</f>
        <v>-433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763992</v>
      </c>
      <c r="N266" s="118" t="n">
        <f aca="false">SUM(J$6:J266)</f>
        <v>946619</v>
      </c>
      <c r="P266" s="118" t="n">
        <f aca="false">D266/P$3</f>
        <v>-0.0802050071889036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-0.433</v>
      </c>
      <c r="T266" s="120" t="n">
        <f aca="false">L266/$R$3</f>
        <v>-0</v>
      </c>
      <c r="U266" s="120" t="n">
        <f aca="false">I266/$R$3</f>
        <v>10.193</v>
      </c>
      <c r="V266" s="120" t="n">
        <f aca="false">M266/$R$3</f>
        <v>763.992</v>
      </c>
      <c r="W266" s="120" t="n">
        <f aca="false">N266/$R$3</f>
        <v>946.619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Data'!$A$2:$B$8,MATCH(WEEKDAY('Rio Cuarto Power Trading'!A267,3),'Master Data'!$A$2:$A$8,0),2)</f>
        <v>W</v>
      </c>
      <c r="D267" s="118" t="n">
        <v>-79665.4279228925</v>
      </c>
      <c r="E267" s="118" t="n">
        <v>0</v>
      </c>
      <c r="F267" s="118" t="n">
        <v>0</v>
      </c>
      <c r="G267" s="118" t="n">
        <v>11151</v>
      </c>
      <c r="I267" s="118" t="n">
        <f aca="false">IF(MONTH($A267)=MONTH($A266),IF(G267=0,I266,G267),G267)</f>
        <v>11151</v>
      </c>
      <c r="J267" s="118" t="n">
        <f aca="false">IF(MONTH($A267)=MONTH($A266),SUM(I267-I266),I267)</f>
        <v>958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764950</v>
      </c>
      <c r="N267" s="118" t="n">
        <f aca="false">SUM(J$6:J267)</f>
        <v>947577</v>
      </c>
      <c r="P267" s="118" t="n">
        <f aca="false">D267/P$3</f>
        <v>-0.0796654279228925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0.958</v>
      </c>
      <c r="T267" s="120" t="n">
        <f aca="false">L267/$R$3</f>
        <v>0</v>
      </c>
      <c r="U267" s="120" t="n">
        <f aca="false">I267/$R$3</f>
        <v>11.151</v>
      </c>
      <c r="V267" s="120" t="n">
        <f aca="false">M267/$R$3</f>
        <v>764.95</v>
      </c>
      <c r="W267" s="120" t="n">
        <f aca="false">N267/$R$3</f>
        <v>947.577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Data'!$A$2:$B$8,MATCH(WEEKDAY('Rio Cuarto Power Trading'!A268,3),'Master Data'!$A$2:$A$8,0),2)</f>
        <v>Th</v>
      </c>
      <c r="D268" s="118" t="n">
        <v>-79117.7052502302</v>
      </c>
      <c r="E268" s="118" t="n">
        <v>0</v>
      </c>
      <c r="F268" s="118" t="n">
        <v>0</v>
      </c>
      <c r="G268" s="118" t="n">
        <v>10655</v>
      </c>
      <c r="I268" s="118" t="n">
        <f aca="false">IF(MONTH($A268)=MONTH($A267),IF(G268=0,I267,G268),G268)</f>
        <v>10655</v>
      </c>
      <c r="J268" s="118" t="n">
        <f aca="false">IF(MONTH($A268)=MONTH($A267),SUM(I268-I267),I268)</f>
        <v>-496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764454</v>
      </c>
      <c r="N268" s="118" t="n">
        <f aca="false">SUM(J$6:J268)</f>
        <v>947081</v>
      </c>
      <c r="P268" s="118" t="n">
        <f aca="false">D268/P$3</f>
        <v>-0.0791177052502302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-0.496</v>
      </c>
      <c r="T268" s="120" t="n">
        <f aca="false">L268/$R$3</f>
        <v>-0</v>
      </c>
      <c r="U268" s="120" t="n">
        <f aca="false">I268/$R$3</f>
        <v>10.655</v>
      </c>
      <c r="V268" s="120" t="n">
        <f aca="false">M268/$R$3</f>
        <v>764.454</v>
      </c>
      <c r="W268" s="120" t="n">
        <f aca="false">N268/$R$3</f>
        <v>947.081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Data'!$A$2:$B$8,MATCH(WEEKDAY('Rio Cuarto Power Trading'!A269,3),'Master Data'!$A$2:$A$8,0),2)</f>
        <v>F</v>
      </c>
      <c r="D269" s="118" t="n">
        <v>-78629.4587943972</v>
      </c>
      <c r="E269" s="118" t="n">
        <v>0</v>
      </c>
      <c r="F269" s="118" t="n">
        <v>0</v>
      </c>
      <c r="G269" s="118" t="n">
        <v>12358</v>
      </c>
      <c r="I269" s="118" t="n">
        <f aca="false">IF(MONTH($A269)=MONTH($A268),IF(G269=0,I268,G269),G269)</f>
        <v>12358</v>
      </c>
      <c r="J269" s="118" t="n">
        <f aca="false">IF(MONTH($A269)=MONTH($A268),SUM(I269-I268),I269)</f>
        <v>1703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766157</v>
      </c>
      <c r="N269" s="118" t="n">
        <f aca="false">SUM(J$6:J269)</f>
        <v>948784</v>
      </c>
      <c r="P269" s="118" t="n">
        <f aca="false">D269/P$3</f>
        <v>-0.0786294587943972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1.703</v>
      </c>
      <c r="T269" s="120" t="n">
        <f aca="false">L269/$R$3</f>
        <v>0</v>
      </c>
      <c r="U269" s="120" t="n">
        <f aca="false">I269/$R$3</f>
        <v>12.358</v>
      </c>
      <c r="V269" s="120" t="n">
        <f aca="false">M269/$R$3</f>
        <v>766.157</v>
      </c>
      <c r="W269" s="120" t="n">
        <f aca="false">N269/$R$3</f>
        <v>948.784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Data'!$A$2:$B$8,MATCH(WEEKDAY('Rio Cuarto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12358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766157</v>
      </c>
      <c r="N270" s="118" t="n">
        <f aca="false">SUM(J$6:J270)</f>
        <v>948784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12.358</v>
      </c>
      <c r="V270" s="120" t="n">
        <f aca="false">M270/$R$3</f>
        <v>766.157</v>
      </c>
      <c r="W270" s="120" t="n">
        <f aca="false">N270/$R$3</f>
        <v>948.784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Data'!$A$2:$B$8,MATCH(WEEKDAY('Rio Cuarto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12358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766157</v>
      </c>
      <c r="N271" s="118" t="n">
        <f aca="false">SUM(J$6:J271)</f>
        <v>948784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12.358</v>
      </c>
      <c r="V271" s="120" t="n">
        <f aca="false">M271/$R$3</f>
        <v>766.157</v>
      </c>
      <c r="W271" s="120" t="n">
        <f aca="false">N271/$R$3</f>
        <v>948.784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Data'!$A$2:$B$8,MATCH(WEEKDAY('Rio Cuarto Power Trading'!A272,3),'Master Data'!$A$2:$A$8,0),2)</f>
        <v>M</v>
      </c>
      <c r="D272" s="118" t="n">
        <v>-76895.7263026587</v>
      </c>
      <c r="E272" s="118" t="n">
        <v>0</v>
      </c>
      <c r="F272" s="118" t="n">
        <v>0</v>
      </c>
      <c r="G272" s="118" t="n">
        <v>12160</v>
      </c>
      <c r="I272" s="118" t="n">
        <f aca="false">IF(MONTH($A272)=MONTH($A271),IF(G272=0,I271,G272),G272)</f>
        <v>12160</v>
      </c>
      <c r="J272" s="118" t="n">
        <f aca="false">IF(MONTH($A272)=MONTH($A271),SUM(I272-I271),I272)</f>
        <v>-198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765959</v>
      </c>
      <c r="N272" s="118" t="n">
        <f aca="false">SUM(J$6:J272)</f>
        <v>948586</v>
      </c>
      <c r="P272" s="118" t="n">
        <f aca="false">D272/P$3</f>
        <v>-0.0768957263026587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-0.198</v>
      </c>
      <c r="T272" s="120" t="n">
        <f aca="false">L272/$R$3</f>
        <v>-0</v>
      </c>
      <c r="U272" s="120" t="n">
        <f aca="false">I272/$R$3</f>
        <v>12.16</v>
      </c>
      <c r="V272" s="120" t="n">
        <f aca="false">M272/$R$3</f>
        <v>765.959</v>
      </c>
      <c r="W272" s="120" t="n">
        <f aca="false">N272/$R$3</f>
        <v>948.586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Data'!$A$2:$B$8,MATCH(WEEKDAY('Rio Cuarto Power Trading'!A273,3),'Master Data'!$A$2:$A$8,0),2)</f>
        <v>T</v>
      </c>
      <c r="D273" s="118" t="n">
        <v>-76311.3874159735</v>
      </c>
      <c r="E273" s="118" t="n">
        <v>0</v>
      </c>
      <c r="F273" s="118" t="n">
        <v>0</v>
      </c>
      <c r="G273" s="118" t="n">
        <v>61773</v>
      </c>
      <c r="I273" s="118" t="n">
        <f aca="false">IF(MONTH($A273)=MONTH($A272),IF(G273=0,I272,G273),G273)</f>
        <v>61773</v>
      </c>
      <c r="J273" s="118" t="n">
        <f aca="false">IF(MONTH($A273)=MONTH($A272),SUM(I273-I272),I273)</f>
        <v>49613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815572</v>
      </c>
      <c r="N273" s="118" t="n">
        <f aca="false">SUM(J$6:J273)</f>
        <v>998199</v>
      </c>
      <c r="P273" s="118" t="n">
        <f aca="false">D273/P$3</f>
        <v>-0.0763113874159735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49.613</v>
      </c>
      <c r="T273" s="120" t="n">
        <f aca="false">L273/$R$3</f>
        <v>0</v>
      </c>
      <c r="U273" s="120" t="n">
        <f aca="false">I273/$R$3</f>
        <v>61.773</v>
      </c>
      <c r="V273" s="120" t="n">
        <f aca="false">M273/$R$3</f>
        <v>815.572</v>
      </c>
      <c r="W273" s="120" t="n">
        <f aca="false">N273/$R$3</f>
        <v>998.199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Data'!$A$2:$B$8,MATCH(WEEKDAY('Rio Cuarto Power Trading'!A274,3),'Master Data'!$A$2:$A$8,0),2)</f>
        <v>W</v>
      </c>
      <c r="D274" s="118" t="n">
        <v>-75724.932202523</v>
      </c>
      <c r="E274" s="118" t="n">
        <v>0</v>
      </c>
      <c r="F274" s="118" t="n">
        <v>0</v>
      </c>
      <c r="G274" s="118" t="n">
        <v>18955</v>
      </c>
      <c r="I274" s="118" t="n">
        <f aca="false">IF(MONTH($A274)=MONTH($A273),IF(G274=0,I273,G274),G274)</f>
        <v>18955</v>
      </c>
      <c r="J274" s="118" t="n">
        <f aca="false">IF(MONTH($A274)=MONTH($A273),SUM(I274-I273),I274)</f>
        <v>-42818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772754</v>
      </c>
      <c r="N274" s="118" t="n">
        <f aca="false">SUM(J$6:J274)</f>
        <v>955381</v>
      </c>
      <c r="P274" s="118" t="n">
        <f aca="false">D274/P$3</f>
        <v>-0.075724932202523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-42.818</v>
      </c>
      <c r="T274" s="120" t="n">
        <f aca="false">L274/$R$3</f>
        <v>-0</v>
      </c>
      <c r="U274" s="120" t="n">
        <f aca="false">I274/$R$3</f>
        <v>18.955</v>
      </c>
      <c r="V274" s="120" t="n">
        <f aca="false">M274/$R$3</f>
        <v>772.754</v>
      </c>
      <c r="W274" s="120" t="n">
        <f aca="false">N274/$R$3</f>
        <v>955.381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Data'!$A$2:$B$8,MATCH(WEEKDAY('Rio Cuarto Power Trading'!A275,3),'Master Data'!$A$2:$A$8,0),2)</f>
        <v>Th</v>
      </c>
      <c r="D275" s="118" t="n">
        <v>-75138.7634378517</v>
      </c>
      <c r="E275" s="118" t="n">
        <v>0</v>
      </c>
      <c r="F275" s="118" t="n">
        <v>0</v>
      </c>
      <c r="G275" s="118" t="n">
        <v>112152</v>
      </c>
      <c r="I275" s="118" t="n">
        <f aca="false">IF(MONTH($A275)=MONTH($A274),IF(G275=0,I274,G275),G275)</f>
        <v>112152</v>
      </c>
      <c r="J275" s="118" t="n">
        <f aca="false">IF(MONTH($A275)=MONTH($A274),SUM(I275-I274),I275)</f>
        <v>93197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865951</v>
      </c>
      <c r="N275" s="118" t="n">
        <f aca="false">SUM(J$6:J275)</f>
        <v>1048578</v>
      </c>
      <c r="P275" s="118" t="n">
        <f aca="false">D275/P$3</f>
        <v>-0.0751387634378517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93.197</v>
      </c>
      <c r="T275" s="120" t="n">
        <f aca="false">L275/$R$3</f>
        <v>0</v>
      </c>
      <c r="U275" s="120" t="n">
        <f aca="false">I275/$R$3</f>
        <v>112.152</v>
      </c>
      <c r="V275" s="120" t="n">
        <f aca="false">M275/$R$3</f>
        <v>865.951</v>
      </c>
      <c r="W275" s="120" t="n">
        <f aca="false">N275/$R$3</f>
        <v>1048.578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Data'!$A$2:$B$8,MATCH(WEEKDAY('Rio Cuarto Power Trading'!A276,3),'Master Data'!$A$2:$A$8,0),2)</f>
        <v>F</v>
      </c>
      <c r="D276" s="118" t="n">
        <v>-73370.5547246092</v>
      </c>
      <c r="E276" s="118" t="n">
        <v>0</v>
      </c>
      <c r="F276" s="118" t="n">
        <v>0</v>
      </c>
      <c r="G276" s="118" t="n">
        <v>133868.87</v>
      </c>
      <c r="I276" s="118" t="n">
        <f aca="false">IF(MONTH($A276)=MONTH($A275),IF(G276=0,I275,G276),G276)</f>
        <v>133868.87</v>
      </c>
      <c r="J276" s="118" t="n">
        <f aca="false">IF(MONTH($A276)=MONTH($A275),SUM(I276-I275),I276)</f>
        <v>21716.87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887667.87</v>
      </c>
      <c r="N276" s="118" t="n">
        <f aca="false">SUM(J$6:J276)</f>
        <v>1070294.87</v>
      </c>
      <c r="P276" s="118" t="n">
        <f aca="false">D276/P$3</f>
        <v>-0.0733705547246092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21.71687</v>
      </c>
      <c r="T276" s="120" t="n">
        <f aca="false">L276/$R$3</f>
        <v>0</v>
      </c>
      <c r="U276" s="120" t="n">
        <f aca="false">I276/$R$3</f>
        <v>133.86887</v>
      </c>
      <c r="V276" s="120" t="n">
        <f aca="false">M276/$R$3</f>
        <v>887.66787</v>
      </c>
      <c r="W276" s="120" t="n">
        <f aca="false">N276/$R$3</f>
        <v>1070.29487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Data'!$A$2:$B$8,MATCH(WEEKDAY('Rio Cuarto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133868.87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887667.87</v>
      </c>
      <c r="N277" s="118" t="n">
        <f aca="false">SUM(J$6:J277)</f>
        <v>1070294.87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133.86887</v>
      </c>
      <c r="V277" s="120" t="n">
        <f aca="false">M277/$R$3</f>
        <v>887.66787</v>
      </c>
      <c r="W277" s="120" t="n">
        <f aca="false">N277/$R$3</f>
        <v>1070.29487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Data'!$A$2:$B$8,MATCH(WEEKDAY('Rio Cuarto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133868.87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887667.87</v>
      </c>
      <c r="N278" s="118" t="n">
        <f aca="false">SUM(J$6:J278)</f>
        <v>1070294.87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133.86887</v>
      </c>
      <c r="V278" s="120" t="n">
        <f aca="false">M278/$R$3</f>
        <v>887.66787</v>
      </c>
      <c r="W278" s="120" t="n">
        <f aca="false">N278/$R$3</f>
        <v>1070.29487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Data'!$A$2:$B$8,MATCH(WEEKDAY('Rio Cuarto Power Trading'!A279,3),'Master Data'!$A$2:$A$8,0),2)</f>
        <v>M</v>
      </c>
      <c r="D279" s="118" t="n">
        <v>-72779.0689521063</v>
      </c>
      <c r="E279" s="118" t="n">
        <v>0</v>
      </c>
      <c r="F279" s="118" t="n">
        <v>0</v>
      </c>
      <c r="G279" s="118" t="n">
        <v>128</v>
      </c>
      <c r="I279" s="118" t="n">
        <f aca="false">IF(MONTH($A279)=MONTH($A278),IF(G279=0,I278,G279),G279)</f>
        <v>128</v>
      </c>
      <c r="J279" s="118" t="n">
        <f aca="false">IF(MONTH($A279)=MONTH($A278),SUM(I279-I278),I279)</f>
        <v>128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887795.87</v>
      </c>
      <c r="N279" s="118" t="n">
        <f aca="false">SUM(J$6:J279)</f>
        <v>1070422.87</v>
      </c>
      <c r="P279" s="118" t="n">
        <f aca="false">D279/P$3</f>
        <v>-0.0727790689521063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0.128</v>
      </c>
      <c r="T279" s="120" t="n">
        <f aca="false">L279/$R$3</f>
        <v>0</v>
      </c>
      <c r="U279" s="120" t="n">
        <f aca="false">I279/$R$3</f>
        <v>0.128</v>
      </c>
      <c r="V279" s="120" t="n">
        <f aca="false">M279/$R$3</f>
        <v>887.79587</v>
      </c>
      <c r="W279" s="120" t="n">
        <f aca="false">N279/$R$3</f>
        <v>1070.42287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Data'!$A$2:$B$8,MATCH(WEEKDAY('Rio Cuarto Power Trading'!A280,3),'Master Data'!$A$2:$A$8,0),2)</f>
        <v>T</v>
      </c>
      <c r="D280" s="118" t="n">
        <v>-72186.2783558541</v>
      </c>
      <c r="E280" s="118" t="n">
        <v>0</v>
      </c>
      <c r="F280" s="118" t="n">
        <v>0</v>
      </c>
      <c r="G280" s="118" t="n">
        <v>1079</v>
      </c>
      <c r="I280" s="118" t="n">
        <f aca="false">IF(MONTH($A280)=MONTH($A279),IF(G280=0,I279,G280),G280)</f>
        <v>1079</v>
      </c>
      <c r="J280" s="118" t="n">
        <f aca="false">IF(MONTH($A280)=MONTH($A279),SUM(I280-I279),I280)</f>
        <v>951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951</v>
      </c>
      <c r="N280" s="118" t="n">
        <f aca="false">SUM(J$6:J280)</f>
        <v>1071373.87</v>
      </c>
      <c r="P280" s="118" t="n">
        <f aca="false">D280/P$3</f>
        <v>-0.0721862783558541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0.951</v>
      </c>
      <c r="T280" s="120" t="n">
        <f aca="false">L280/$R$3</f>
        <v>0</v>
      </c>
      <c r="U280" s="120" t="n">
        <f aca="false">I280/$R$3</f>
        <v>1.079</v>
      </c>
      <c r="V280" s="120" t="n">
        <f aca="false">M280/$R$3</f>
        <v>0.951</v>
      </c>
      <c r="W280" s="120" t="n">
        <f aca="false">N280/$R$3</f>
        <v>1071.37387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Data'!$A$2:$B$8,MATCH(WEEKDAY('Rio Cuarto Power Trading'!A281,3),'Master Data'!$A$2:$A$8,0),2)</f>
        <v>W</v>
      </c>
      <c r="D281" s="118" t="n">
        <v>-71596.7863373539</v>
      </c>
      <c r="E281" s="118" t="n">
        <v>0</v>
      </c>
      <c r="F281" s="118" t="n">
        <v>0</v>
      </c>
      <c r="G281" s="118" t="n">
        <v>2976</v>
      </c>
      <c r="I281" s="118" t="n">
        <f aca="false">IF(MONTH($A281)=MONTH($A280),IF(G281=0,I280,G281),G281)</f>
        <v>2976</v>
      </c>
      <c r="J281" s="118" t="n">
        <f aca="false">IF(MONTH($A281)=MONTH($A280),SUM(I281-I280),I281)</f>
        <v>1897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2848</v>
      </c>
      <c r="N281" s="118" t="n">
        <f aca="false">SUM(J$6:J281)</f>
        <v>1073270.87</v>
      </c>
      <c r="P281" s="118" t="n">
        <f aca="false">D281/P$3</f>
        <v>-0.0715967863373539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1.897</v>
      </c>
      <c r="T281" s="120" t="n">
        <f aca="false">L281/$R$3</f>
        <v>0</v>
      </c>
      <c r="U281" s="120" t="n">
        <f aca="false">I281/$R$3</f>
        <v>2.976</v>
      </c>
      <c r="V281" s="120" t="n">
        <f aca="false">M281/$R$3</f>
        <v>2.848</v>
      </c>
      <c r="W281" s="120" t="n">
        <f aca="false">N281/$R$3</f>
        <v>1073.27087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Data'!$A$2:$B$8,MATCH(WEEKDAY('Rio Cuarto Power Trading'!A282,3),'Master Data'!$A$2:$A$8,0),2)</f>
        <v>Th</v>
      </c>
      <c r="D282" s="118" t="n">
        <v>-71014.3304595877</v>
      </c>
      <c r="E282" s="118" t="n">
        <v>0</v>
      </c>
      <c r="F282" s="118" t="n">
        <v>0</v>
      </c>
      <c r="G282" s="118" t="n">
        <v>6492</v>
      </c>
      <c r="I282" s="118" t="n">
        <f aca="false">IF(MONTH($A282)=MONTH($A281),IF(G282=0,I281,G282),G282)</f>
        <v>6492</v>
      </c>
      <c r="J282" s="118" t="n">
        <f aca="false">IF(MONTH($A282)=MONTH($A281),SUM(I282-I281),I282)</f>
        <v>3516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6364</v>
      </c>
      <c r="N282" s="118" t="n">
        <f aca="false">SUM(J$6:J282)</f>
        <v>1076786.87</v>
      </c>
      <c r="P282" s="118" t="n">
        <f aca="false">D282/P$3</f>
        <v>-0.0710143304595877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3.516</v>
      </c>
      <c r="T282" s="120" t="n">
        <f aca="false">L282/$R$3</f>
        <v>0</v>
      </c>
      <c r="U282" s="120" t="n">
        <f aca="false">I282/$R$3</f>
        <v>6.492</v>
      </c>
      <c r="V282" s="120" t="n">
        <f aca="false">M282/$R$3</f>
        <v>6.364</v>
      </c>
      <c r="W282" s="120" t="n">
        <f aca="false">N282/$R$3</f>
        <v>1076.78687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Data'!$A$2:$B$8,MATCH(WEEKDAY('Rio Cuarto Power Trading'!A283,3),'Master Data'!$A$2:$A$8,0),2)</f>
        <v>F</v>
      </c>
      <c r="D283" s="118" t="n">
        <v>-70421.1524652569</v>
      </c>
      <c r="E283" s="118" t="n">
        <v>0</v>
      </c>
      <c r="F283" s="118" t="n">
        <v>0</v>
      </c>
      <c r="G283" s="118" t="n">
        <v>10218</v>
      </c>
      <c r="I283" s="118" t="n">
        <f aca="false">IF(MONTH($A283)=MONTH($A282),IF(G283=0,I282,G283),G283)</f>
        <v>10218</v>
      </c>
      <c r="J283" s="118" t="n">
        <f aca="false">IF(MONTH($A283)=MONTH($A282),SUM(I283-I282),I283)</f>
        <v>3726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10090</v>
      </c>
      <c r="N283" s="118" t="n">
        <f aca="false">SUM(J$6:J283)</f>
        <v>1080512.87</v>
      </c>
      <c r="P283" s="118" t="n">
        <f aca="false">D283/P$3</f>
        <v>-0.0704211524652569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3.726</v>
      </c>
      <c r="T283" s="120" t="n">
        <f aca="false">L283/$R$3</f>
        <v>0</v>
      </c>
      <c r="U283" s="120" t="n">
        <f aca="false">I283/$R$3</f>
        <v>10.218</v>
      </c>
      <c r="V283" s="120" t="n">
        <f aca="false">M283/$R$3</f>
        <v>10.09</v>
      </c>
      <c r="W283" s="120" t="n">
        <f aca="false">N283/$R$3</f>
        <v>1080.51287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Data'!$A$2:$B$8,MATCH(WEEKDAY('Rio Cuarto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10218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10090</v>
      </c>
      <c r="N284" s="118" t="n">
        <f aca="false">SUM(J$6:J284)</f>
        <v>1080512.87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10.218</v>
      </c>
      <c r="V284" s="120" t="n">
        <f aca="false">M284/$R$3</f>
        <v>10.09</v>
      </c>
      <c r="W284" s="120" t="n">
        <f aca="false">N284/$R$3</f>
        <v>1080.51287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Data'!$A$2:$B$8,MATCH(WEEKDAY('Rio Cuarto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10218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10090</v>
      </c>
      <c r="N285" s="118" t="n">
        <f aca="false">SUM(J$6:J285)</f>
        <v>1080512.87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10.218</v>
      </c>
      <c r="V285" s="120" t="n">
        <f aca="false">M285/$R$3</f>
        <v>10.09</v>
      </c>
      <c r="W285" s="120" t="n">
        <f aca="false">N285/$R$3</f>
        <v>1080.51287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Data'!$A$2:$B$8,MATCH(WEEKDAY('Rio Cuarto Power Trading'!A286,3),'Master Data'!$A$2:$A$8,0),2)</f>
        <v>M</v>
      </c>
      <c r="D286" s="118" t="n">
        <v>-68643.1225535764</v>
      </c>
      <c r="E286" s="118" t="n">
        <v>0</v>
      </c>
      <c r="F286" s="118" t="n">
        <v>0</v>
      </c>
      <c r="G286" s="118" t="n">
        <v>10560</v>
      </c>
      <c r="I286" s="118" t="n">
        <f aca="false">IF(MONTH($A286)=MONTH($A285),IF(G286=0,I285,G286),G286)</f>
        <v>10560</v>
      </c>
      <c r="J286" s="118" t="n">
        <f aca="false">IF(MONTH($A286)=MONTH($A285),SUM(I286-I285),I286)</f>
        <v>342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10432</v>
      </c>
      <c r="N286" s="118" t="n">
        <f aca="false">SUM(J$6:J286)</f>
        <v>1080854.87</v>
      </c>
      <c r="P286" s="118" t="n">
        <f aca="false">D286/P$3</f>
        <v>-0.0686431225535764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0.342</v>
      </c>
      <c r="T286" s="120" t="n">
        <f aca="false">L286/$R$3</f>
        <v>0</v>
      </c>
      <c r="U286" s="120" t="n">
        <f aca="false">I286/$R$3</f>
        <v>10.56</v>
      </c>
      <c r="V286" s="120" t="n">
        <f aca="false">M286/$R$3</f>
        <v>10.432</v>
      </c>
      <c r="W286" s="120" t="n">
        <f aca="false">N286/$R$3</f>
        <v>1080.85487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Data'!$A$2:$B$8,MATCH(WEEKDAY('Rio Cuarto Power Trading'!A287,3),'Master Data'!$A$2:$A$8,0),2)</f>
        <v>T</v>
      </c>
      <c r="D287" s="118" t="n">
        <v>-68049.4057140034</v>
      </c>
      <c r="E287" s="118" t="n">
        <v>0</v>
      </c>
      <c r="F287" s="118" t="n">
        <v>0</v>
      </c>
      <c r="G287" s="118" t="n">
        <v>14079</v>
      </c>
      <c r="I287" s="118" t="n">
        <f aca="false">IF(MONTH($A287)=MONTH($A286),IF(G287=0,I286,G287),G287)</f>
        <v>14079</v>
      </c>
      <c r="J287" s="118" t="n">
        <f aca="false">IF(MONTH($A287)=MONTH($A286),SUM(I287-I286),I287)</f>
        <v>3519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13951</v>
      </c>
      <c r="N287" s="118" t="n">
        <f aca="false">SUM(J$6:J287)</f>
        <v>1084373.87</v>
      </c>
      <c r="P287" s="118" t="n">
        <f aca="false">D287/P$3</f>
        <v>-0.0680494057140034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3.519</v>
      </c>
      <c r="T287" s="120" t="n">
        <f aca="false">L287/$R$3</f>
        <v>0</v>
      </c>
      <c r="U287" s="120" t="n">
        <f aca="false">I287/$R$3</f>
        <v>14.079</v>
      </c>
      <c r="V287" s="120" t="n">
        <f aca="false">M287/$R$3</f>
        <v>13.951</v>
      </c>
      <c r="W287" s="120" t="n">
        <f aca="false">N287/$R$3</f>
        <v>1084.37387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Data'!$A$2:$B$8,MATCH(WEEKDAY('Rio Cuarto Power Trading'!A288,3),'Master Data'!$A$2:$A$8,0),2)</f>
        <v>W</v>
      </c>
      <c r="D288" s="118" t="n">
        <v>-67454.7372368638</v>
      </c>
      <c r="E288" s="118" t="n">
        <v>0</v>
      </c>
      <c r="F288" s="118" t="n">
        <v>0</v>
      </c>
      <c r="G288" s="118" t="n">
        <v>29393</v>
      </c>
      <c r="I288" s="118" t="n">
        <f aca="false">IF(MONTH($A288)=MONTH($A287),IF(G288=0,I287,G288),G288)</f>
        <v>29393</v>
      </c>
      <c r="J288" s="118" t="n">
        <f aca="false">IF(MONTH($A288)=MONTH($A287),SUM(I288-I287),I288)</f>
        <v>15314</v>
      </c>
      <c r="K288" s="118" t="n">
        <f aca="false">IF(WEEKDAY(A288,3)&gt;4,0,(IF(A288&lt;K$2,0,IF(A288&lt;=K$3,1,0))))</f>
        <v>1</v>
      </c>
      <c r="L288" s="118" t="n">
        <f aca="false">J288*K288</f>
        <v>15314</v>
      </c>
      <c r="M288" s="118" t="n">
        <f aca="false">SUM(J$280:J288)</f>
        <v>29265</v>
      </c>
      <c r="N288" s="118" t="n">
        <f aca="false">SUM(J$6:J288)</f>
        <v>1099687.87</v>
      </c>
      <c r="P288" s="118" t="n">
        <f aca="false">D288/P$3</f>
        <v>-0.0674547372368638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15.314</v>
      </c>
      <c r="T288" s="120" t="n">
        <f aca="false">L288/$R$3</f>
        <v>15.314</v>
      </c>
      <c r="U288" s="120" t="n">
        <f aca="false">I288/$R$3</f>
        <v>29.393</v>
      </c>
      <c r="V288" s="120" t="n">
        <f aca="false">M288/$R$3</f>
        <v>29.265</v>
      </c>
      <c r="W288" s="120" t="n">
        <f aca="false">N288/$R$3</f>
        <v>1099.68787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Data'!$A$2:$B$8,MATCH(WEEKDAY('Rio Cuarto Power Trading'!A289,3),'Master Data'!$A$2:$A$8,0),2)</f>
        <v>Th</v>
      </c>
      <c r="D289" s="118" t="n">
        <v>-66865.624367421</v>
      </c>
      <c r="E289" s="118" t="n">
        <v>0</v>
      </c>
      <c r="F289" s="118" t="n">
        <v>0</v>
      </c>
      <c r="G289" s="118" t="n">
        <v>32989</v>
      </c>
      <c r="I289" s="118" t="n">
        <f aca="false">IF(MONTH($A289)=MONTH($A288),IF(G289=0,I288,G289),G289)</f>
        <v>32989</v>
      </c>
      <c r="J289" s="118" t="n">
        <f aca="false">IF(MONTH($A289)=MONTH($A288),SUM(I289-I288),I289)</f>
        <v>3596</v>
      </c>
      <c r="K289" s="118" t="n">
        <f aca="false">IF(WEEKDAY(A289,3)&gt;4,0,(IF(A289&lt;K$2,0,IF(A289&lt;=K$3,1,0))))</f>
        <v>1</v>
      </c>
      <c r="L289" s="118" t="n">
        <f aca="false">J289*K289</f>
        <v>3596</v>
      </c>
      <c r="M289" s="118" t="n">
        <f aca="false">SUM(J$280:J289)</f>
        <v>32861</v>
      </c>
      <c r="N289" s="118" t="n">
        <f aca="false">SUM(J$6:J289)</f>
        <v>1103283.87</v>
      </c>
      <c r="P289" s="118" t="n">
        <f aca="false">D289/P$3</f>
        <v>-0.066865624367421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3.596</v>
      </c>
      <c r="T289" s="120" t="n">
        <f aca="false">L289/$R$3</f>
        <v>3.596</v>
      </c>
      <c r="U289" s="120" t="n">
        <f aca="false">I289/$R$3</f>
        <v>32.989</v>
      </c>
      <c r="V289" s="120" t="n">
        <f aca="false">M289/$R$3</f>
        <v>32.861</v>
      </c>
      <c r="W289" s="120" t="n">
        <f aca="false">N289/$R$3</f>
        <v>1103.28387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Data'!$A$2:$B$8,MATCH(WEEKDAY('Rio Cuarto Power Trading'!A290,3),'Master Data'!$A$2:$A$8,0),2)</f>
        <v>F</v>
      </c>
      <c r="D290" s="118" t="n">
        <v>-66271.83579976</v>
      </c>
      <c r="E290" s="118" t="n">
        <v>0</v>
      </c>
      <c r="F290" s="118" t="n">
        <v>0</v>
      </c>
      <c r="G290" s="118" t="n">
        <v>35350</v>
      </c>
      <c r="I290" s="118" t="n">
        <f aca="false">IF(MONTH($A290)=MONTH($A289),IF(G290=0,I289,G290),G290)</f>
        <v>35350</v>
      </c>
      <c r="J290" s="118" t="n">
        <f aca="false">IF(MONTH($A290)=MONTH($A289),SUM(I290-I289),I290)</f>
        <v>2361</v>
      </c>
      <c r="K290" s="118" t="n">
        <f aca="false">IF(WEEKDAY(A290,3)&gt;4,0,(IF(A290&lt;K$2,0,IF(A290&lt;=K$3,1,0))))</f>
        <v>1</v>
      </c>
      <c r="L290" s="118" t="n">
        <f aca="false">J290*K290</f>
        <v>2361</v>
      </c>
      <c r="M290" s="118" t="n">
        <f aca="false">SUM(J$280:J290)</f>
        <v>35222</v>
      </c>
      <c r="N290" s="118" t="n">
        <f aca="false">SUM(J$6:J290)</f>
        <v>1105644.87</v>
      </c>
      <c r="P290" s="118" t="n">
        <f aca="false">D290/P$3</f>
        <v>-0.06627183579976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2.361</v>
      </c>
      <c r="T290" s="120" t="n">
        <f aca="false">L290/$R$3</f>
        <v>2.361</v>
      </c>
      <c r="U290" s="120" t="n">
        <f aca="false">I290/$R$3</f>
        <v>35.35</v>
      </c>
      <c r="V290" s="120" t="n">
        <f aca="false">M290/$R$3</f>
        <v>35.222</v>
      </c>
      <c r="W290" s="120" t="n">
        <f aca="false">N290/$R$3</f>
        <v>1105.64487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Data'!$A$2:$B$8,MATCH(WEEKDAY('Rio Cuarto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35350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35222</v>
      </c>
      <c r="N291" s="118" t="n">
        <f aca="false">SUM(J$6:J291)</f>
        <v>1105644.87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35.35</v>
      </c>
      <c r="V291" s="120" t="n">
        <f aca="false">M291/$R$3</f>
        <v>35.222</v>
      </c>
      <c r="W291" s="120" t="n">
        <f aca="false">N291/$R$3</f>
        <v>1105.64487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Data'!$A$2:$B$8,MATCH(WEEKDAY('Rio Cuarto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35350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35222</v>
      </c>
      <c r="N292" s="118" t="n">
        <f aca="false">SUM(J$6:J292)</f>
        <v>1105644.87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35.35</v>
      </c>
      <c r="V292" s="120" t="n">
        <f aca="false">M292/$R$3</f>
        <v>35.222</v>
      </c>
      <c r="W292" s="120" t="n">
        <f aca="false">N292/$R$3</f>
        <v>1105.64487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Data'!$A$2:$B$8,MATCH(WEEKDAY('Rio Cuarto Power Trading'!A293,3),'Master Data'!$A$2:$A$8,0),2)</f>
        <v>M</v>
      </c>
      <c r="D293" s="118" t="n">
        <v>-64487.932401032</v>
      </c>
      <c r="E293" s="118" t="n">
        <v>0</v>
      </c>
      <c r="F293" s="118" t="n">
        <v>0</v>
      </c>
      <c r="G293" s="118" t="n">
        <v>39069</v>
      </c>
      <c r="I293" s="118" t="n">
        <f aca="false">IF(MONTH($A293)=MONTH($A292),IF(G293=0,I292,G293),G293)</f>
        <v>39069</v>
      </c>
      <c r="J293" s="118" t="n">
        <f aca="false">IF(MONTH($A293)=MONTH($A292),SUM(I293-I292),I293)</f>
        <v>3719</v>
      </c>
      <c r="K293" s="118" t="n">
        <f aca="false">IF(WEEKDAY(A293,3)&gt;4,0,(IF(A293&lt;K$2,0,IF(A293&lt;=K$3,1,0))))</f>
        <v>1</v>
      </c>
      <c r="L293" s="118" t="n">
        <f aca="false">J293*K293</f>
        <v>3719</v>
      </c>
      <c r="M293" s="118" t="n">
        <f aca="false">SUM(J$280:J293)</f>
        <v>38941</v>
      </c>
      <c r="N293" s="118" t="n">
        <f aca="false">SUM(J$6:J293)</f>
        <v>1109363.87</v>
      </c>
      <c r="P293" s="118" t="n">
        <f aca="false">D293/P$3</f>
        <v>-0.064487932401032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3.719</v>
      </c>
      <c r="T293" s="120" t="n">
        <f aca="false">L293/$R$3</f>
        <v>3.719</v>
      </c>
      <c r="U293" s="120" t="n">
        <f aca="false">I293/$R$3</f>
        <v>39.069</v>
      </c>
      <c r="V293" s="120" t="n">
        <f aca="false">M293/$R$3</f>
        <v>38.941</v>
      </c>
      <c r="W293" s="120" t="n">
        <f aca="false">N293/$R$3</f>
        <v>1109.36387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Data'!$A$2:$B$8,MATCH(WEEKDAY('Rio Cuarto Power Trading'!A294,3),'Master Data'!$A$2:$A$8,0),2)</f>
        <v>T</v>
      </c>
      <c r="D294" s="118" t="n">
        <v>-63894.0150658472</v>
      </c>
      <c r="E294" s="118" t="n">
        <v>0</v>
      </c>
      <c r="F294" s="118" t="n">
        <v>0</v>
      </c>
      <c r="G294" s="118" t="n">
        <v>49572</v>
      </c>
      <c r="I294" s="118" t="n">
        <f aca="false">IF(MONTH($A294)=MONTH($A293),IF(G294=0,I293,G294),G294)</f>
        <v>49572</v>
      </c>
      <c r="J294" s="118" t="n">
        <f aca="false">IF(MONTH($A294)=MONTH($A293),SUM(I294-I293),I294)</f>
        <v>10503</v>
      </c>
      <c r="K294" s="118" t="n">
        <f aca="false">IF(WEEKDAY(A294,3)&gt;4,0,(IF(A294&lt;K$2,0,IF(A294&lt;=K$3,1,0))))</f>
        <v>1</v>
      </c>
      <c r="L294" s="118" t="n">
        <f aca="false">J294*K294</f>
        <v>10503</v>
      </c>
      <c r="M294" s="118" t="n">
        <f aca="false">SUM(J$280:J294)</f>
        <v>49444</v>
      </c>
      <c r="N294" s="118" t="n">
        <f aca="false">SUM(J$6:J294)</f>
        <v>1119866.87</v>
      </c>
      <c r="P294" s="118" t="n">
        <f aca="false">D294/P$3</f>
        <v>-0.0638940150658472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10.503</v>
      </c>
      <c r="T294" s="120" t="n">
        <f aca="false">L294/$R$3</f>
        <v>10.503</v>
      </c>
      <c r="U294" s="120" t="n">
        <f aca="false">I294/$R$3</f>
        <v>49.572</v>
      </c>
      <c r="V294" s="120" t="n">
        <f aca="false">M294/$R$3</f>
        <v>49.444</v>
      </c>
      <c r="W294" s="120" t="n">
        <f aca="false">N294/$R$3</f>
        <v>1119.86687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Data'!$A$2:$B$8,MATCH(WEEKDAY('Rio Cuarto Power Trading'!A295,3),'Master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49572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49444</v>
      </c>
      <c r="N295" s="118" t="n">
        <f aca="false">SUM(J$6:J295)</f>
        <v>1119866.87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49.572</v>
      </c>
      <c r="V295" s="120" t="n">
        <f aca="false">M295/$R$3</f>
        <v>49.444</v>
      </c>
      <c r="W295" s="120" t="n">
        <f aca="false">N295/$R$3</f>
        <v>1119.86687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Data'!$A$2:$B$8,MATCH(WEEKDAY('Rio Cuarto Power Trading'!A296,3),'Master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49572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49444</v>
      </c>
      <c r="N296" s="118" t="n">
        <f aca="false">SUM(J$6:J296)</f>
        <v>1119866.87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49.572</v>
      </c>
      <c r="V296" s="120" t="n">
        <f aca="false">M296/$R$3</f>
        <v>49.444</v>
      </c>
      <c r="W296" s="120" t="n">
        <f aca="false">N296/$R$3</f>
        <v>1119.86687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Data'!$A$2:$B$8,MATCH(WEEKDAY('Rio Cuarto Power Trading'!A297,3),'Master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49572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49444</v>
      </c>
      <c r="N297" s="118" t="n">
        <f aca="false">SUM(J$6:J297)</f>
        <v>1119866.87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49.572</v>
      </c>
      <c r="V297" s="120" t="n">
        <f aca="false">M297/$R$3</f>
        <v>49.444</v>
      </c>
      <c r="W297" s="120" t="n">
        <f aca="false">N297/$R$3</f>
        <v>1119.86687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Data'!$A$2:$B$8,MATCH(WEEKDAY('Rio Cuarto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49572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49444</v>
      </c>
      <c r="N298" s="118" t="n">
        <f aca="false">SUM(J$6:J298)</f>
        <v>1119866.87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49.572</v>
      </c>
      <c r="V298" s="120" t="n">
        <f aca="false">M298/$R$3</f>
        <v>49.444</v>
      </c>
      <c r="W298" s="120" t="n">
        <f aca="false">N298/$R$3</f>
        <v>1119.86687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Data'!$A$2:$B$8,MATCH(WEEKDAY('Rio Cuarto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49572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49444</v>
      </c>
      <c r="N299" s="118" t="n">
        <f aca="false">SUM(J$6:J299)</f>
        <v>1119866.87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49.572</v>
      </c>
      <c r="V299" s="120" t="n">
        <f aca="false">M299/$R$3</f>
        <v>49.444</v>
      </c>
      <c r="W299" s="120" t="n">
        <f aca="false">N299/$R$3</f>
        <v>1119.86687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Data'!$A$2:$B$8,MATCH(WEEKDAY('Rio Cuarto Power Trading'!A300,3),'Master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49572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49444</v>
      </c>
      <c r="N300" s="118" t="n">
        <f aca="false">SUM(J$6:J300)</f>
        <v>1119866.87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49.572</v>
      </c>
      <c r="V300" s="120" t="n">
        <f aca="false">M300/$R$3</f>
        <v>49.444</v>
      </c>
      <c r="W300" s="120" t="n">
        <f aca="false">N300/$R$3</f>
        <v>1119.86687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Data'!$A$2:$B$8,MATCH(WEEKDAY('Rio Cuarto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49572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49444</v>
      </c>
      <c r="N301" s="118" t="n">
        <f aca="false">SUM(J$6:J301)</f>
        <v>1119866.87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49.572</v>
      </c>
      <c r="V301" s="120" t="n">
        <f aca="false">M301/$R$3</f>
        <v>49.444</v>
      </c>
      <c r="W301" s="120" t="n">
        <f aca="false">N301/$R$3</f>
        <v>1119.86687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Data'!$A$2:$B$8,MATCH(WEEKDAY('Rio Cuarto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49572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49444</v>
      </c>
      <c r="N302" s="118" t="n">
        <f aca="false">SUM(J$6:J302)</f>
        <v>1119866.87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49.572</v>
      </c>
      <c r="V302" s="120" t="n">
        <f aca="false">M302/$R$3</f>
        <v>49.444</v>
      </c>
      <c r="W302" s="120" t="n">
        <f aca="false">N302/$R$3</f>
        <v>1119.86687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Data'!$A$2:$B$8,MATCH(WEEKDAY('Rio Cuarto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49572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49444</v>
      </c>
      <c r="N303" s="118" t="n">
        <f aca="false">SUM(J$6:J303)</f>
        <v>1119866.87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49.572</v>
      </c>
      <c r="V303" s="120" t="n">
        <f aca="false">M303/$R$3</f>
        <v>49.444</v>
      </c>
      <c r="W303" s="120" t="n">
        <f aca="false">N303/$R$3</f>
        <v>1119.86687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Data'!$A$2:$B$8,MATCH(WEEKDAY('Rio Cuarto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49572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49444</v>
      </c>
      <c r="N304" s="118" t="n">
        <f aca="false">SUM(J$6:J304)</f>
        <v>1119866.87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49.572</v>
      </c>
      <c r="V304" s="120" t="n">
        <f aca="false">M304/$R$3</f>
        <v>49.444</v>
      </c>
      <c r="W304" s="120" t="n">
        <f aca="false">N304/$R$3</f>
        <v>1119.86687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Data'!$A$2:$B$8,MATCH(WEEKDAY('Rio Cuarto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49572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49444</v>
      </c>
      <c r="N305" s="118" t="n">
        <f aca="false">SUM(J$6:J305)</f>
        <v>1119866.87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49.572</v>
      </c>
      <c r="V305" s="120" t="n">
        <f aca="false">M305/$R$3</f>
        <v>49.444</v>
      </c>
      <c r="W305" s="120" t="n">
        <f aca="false">N305/$R$3</f>
        <v>1119.86687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Data'!$A$2:$B$8,MATCH(WEEKDAY('Rio Cuarto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49572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49444</v>
      </c>
      <c r="N306" s="118" t="n">
        <f aca="false">SUM(J$6:J306)</f>
        <v>1119866.87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49.572</v>
      </c>
      <c r="V306" s="120" t="n">
        <f aca="false">M306/$R$3</f>
        <v>49.444</v>
      </c>
      <c r="W306" s="120" t="n">
        <f aca="false">N306/$R$3</f>
        <v>1119.86687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Data'!$A$2:$B$8,MATCH(WEEKDAY('Rio Cuarto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49572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49444</v>
      </c>
      <c r="N307" s="118" t="n">
        <f aca="false">SUM(J$6:J307)</f>
        <v>1119866.87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49.572</v>
      </c>
      <c r="V307" s="120" t="n">
        <f aca="false">M307/$R$3</f>
        <v>49.444</v>
      </c>
      <c r="W307" s="120" t="n">
        <f aca="false">N307/$R$3</f>
        <v>1119.86687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Data'!$A$2:$B$8,MATCH(WEEKDAY('Rio Cuarto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49572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49444</v>
      </c>
      <c r="N308" s="118" t="n">
        <f aca="false">SUM(J$6:J308)</f>
        <v>1119866.87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49.572</v>
      </c>
      <c r="V308" s="120" t="n">
        <f aca="false">M308/$R$3</f>
        <v>49.444</v>
      </c>
      <c r="W308" s="120" t="n">
        <f aca="false">N308/$R$3</f>
        <v>1119.86687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Data'!$A$2:$B$8,MATCH(WEEKDAY('Rio Cuarto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49572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49444</v>
      </c>
      <c r="N309" s="118" t="n">
        <f aca="false">SUM(J$6:J309)</f>
        <v>1119866.87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49.572</v>
      </c>
      <c r="V309" s="120" t="n">
        <f aca="false">M309/$R$3</f>
        <v>49.444</v>
      </c>
      <c r="W309" s="120" t="n">
        <f aca="false">N309/$R$3</f>
        <v>1119.86687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Data'!$A$2:$B$8,MATCH(WEEKDAY('Rio Cuarto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49444</v>
      </c>
      <c r="N310" s="118" t="n">
        <f aca="false">SUM(J$6:J310)</f>
        <v>1119866.87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49.444</v>
      </c>
      <c r="W310" s="120" t="n">
        <f aca="false">N310/$R$3</f>
        <v>1119.86687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Data'!$A$2:$B$8,MATCH(WEEKDAY('Rio Cuarto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49444</v>
      </c>
      <c r="N311" s="118" t="n">
        <f aca="false">SUM(J$6:J311)</f>
        <v>1119866.87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49.444</v>
      </c>
      <c r="W311" s="120" t="n">
        <f aca="false">N311/$R$3</f>
        <v>1119.86687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Data'!$A$2:$B$8,MATCH(WEEKDAY('Rio Cuarto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49444</v>
      </c>
      <c r="N312" s="118" t="n">
        <f aca="false">SUM(J$6:J312)</f>
        <v>1119866.87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49.444</v>
      </c>
      <c r="W312" s="120" t="n">
        <f aca="false">N312/$R$3</f>
        <v>1119.86687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Data'!$A$2:$B$8,MATCH(WEEKDAY('Rio Cuarto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49444</v>
      </c>
      <c r="N313" s="118" t="n">
        <f aca="false">SUM(J$6:J313)</f>
        <v>1119866.87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49.444</v>
      </c>
      <c r="W313" s="120" t="n">
        <f aca="false">N313/$R$3</f>
        <v>1119.86687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Data'!$A$2:$B$8,MATCH(WEEKDAY('Rio Cuarto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49444</v>
      </c>
      <c r="N314" s="118" t="n">
        <f aca="false">SUM(J$6:J314)</f>
        <v>1119866.87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49.444</v>
      </c>
      <c r="W314" s="120" t="n">
        <f aca="false">N314/$R$3</f>
        <v>1119.86687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Data'!$A$2:$B$8,MATCH(WEEKDAY('Rio Cuarto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49444</v>
      </c>
      <c r="N315" s="118" t="n">
        <f aca="false">SUM(J$6:J315)</f>
        <v>1119866.87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49.444</v>
      </c>
      <c r="W315" s="120" t="n">
        <f aca="false">N315/$R$3</f>
        <v>1119.86687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Data'!$A$2:$B$8,MATCH(WEEKDAY('Rio Cuarto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49444</v>
      </c>
      <c r="N316" s="118" t="n">
        <f aca="false">SUM(J$6:J316)</f>
        <v>1119866.87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49.444</v>
      </c>
      <c r="W316" s="120" t="n">
        <f aca="false">N316/$R$3</f>
        <v>1119.86687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Data'!$A$2:$B$8,MATCH(WEEKDAY('Rio Cuarto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49444</v>
      </c>
      <c r="N317" s="118" t="n">
        <f aca="false">SUM(J$6:J317)</f>
        <v>1119866.87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49.444</v>
      </c>
      <c r="W317" s="120" t="n">
        <f aca="false">N317/$R$3</f>
        <v>1119.86687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Data'!$A$2:$B$8,MATCH(WEEKDAY('Rio Cuarto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49444</v>
      </c>
      <c r="N318" s="118" t="n">
        <f aca="false">SUM(J$6:J318)</f>
        <v>1119866.87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49.444</v>
      </c>
      <c r="W318" s="120" t="n">
        <f aca="false">N318/$R$3</f>
        <v>1119.86687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Data'!$A$2:$B$8,MATCH(WEEKDAY('Rio Cuarto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49444</v>
      </c>
      <c r="N319" s="118" t="n">
        <f aca="false">SUM(J$6:J319)</f>
        <v>1119866.87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49.444</v>
      </c>
      <c r="W319" s="120" t="n">
        <f aca="false">N319/$R$3</f>
        <v>1119.86687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Data'!$A$2:$B$8,MATCH(WEEKDAY('Rio Cuarto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49444</v>
      </c>
      <c r="N320" s="118" t="n">
        <f aca="false">SUM(J$6:J320)</f>
        <v>1119866.87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49.444</v>
      </c>
      <c r="W320" s="120" t="n">
        <f aca="false">N320/$R$3</f>
        <v>1119.86687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Data'!$A$2:$B$8,MATCH(WEEKDAY('Rio Cuarto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49444</v>
      </c>
      <c r="N321" s="118" t="n">
        <f aca="false">SUM(J$6:J321)</f>
        <v>1119866.87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49.444</v>
      </c>
      <c r="W321" s="120" t="n">
        <f aca="false">N321/$R$3</f>
        <v>1119.86687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Data'!$A$2:$B$8,MATCH(WEEKDAY('Rio Cuarto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49444</v>
      </c>
      <c r="N322" s="118" t="n">
        <f aca="false">SUM(J$6:J322)</f>
        <v>1119866.87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49.444</v>
      </c>
      <c r="W322" s="120" t="n">
        <f aca="false">N322/$R$3</f>
        <v>1119.86687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Data'!$A$2:$B$8,MATCH(WEEKDAY('Rio Cuarto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49444</v>
      </c>
      <c r="N323" s="118" t="n">
        <f aca="false">SUM(J$6:J323)</f>
        <v>1119866.87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49.444</v>
      </c>
      <c r="W323" s="120" t="n">
        <f aca="false">N323/$R$3</f>
        <v>1119.86687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Data'!$A$2:$B$8,MATCH(WEEKDAY('Rio Cuarto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49444</v>
      </c>
      <c r="N324" s="118" t="n">
        <f aca="false">SUM(J$6:J324)</f>
        <v>1119866.87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49.444</v>
      </c>
      <c r="W324" s="120" t="n">
        <f aca="false">N324/$R$3</f>
        <v>1119.86687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Data'!$A$2:$B$8,MATCH(WEEKDAY('Rio Cuarto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49444</v>
      </c>
      <c r="N325" s="118" t="n">
        <f aca="false">SUM(J$6:J325)</f>
        <v>1119866.87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49.444</v>
      </c>
      <c r="W325" s="120" t="n">
        <f aca="false">N325/$R$3</f>
        <v>1119.86687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Data'!$A$2:$B$8,MATCH(WEEKDAY('Rio Cuarto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49444</v>
      </c>
      <c r="N326" s="118" t="n">
        <f aca="false">SUM(J$6:J326)</f>
        <v>1119866.87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49.444</v>
      </c>
      <c r="W326" s="120" t="n">
        <f aca="false">N326/$R$3</f>
        <v>1119.86687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Data'!$A$2:$B$8,MATCH(WEEKDAY('Rio Cuarto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49444</v>
      </c>
      <c r="N327" s="118" t="n">
        <f aca="false">SUM(J$6:J327)</f>
        <v>1119866.87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49.444</v>
      </c>
      <c r="W327" s="120" t="n">
        <f aca="false">N327/$R$3</f>
        <v>1119.86687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Data'!$A$2:$B$8,MATCH(WEEKDAY('Rio Cuarto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49444</v>
      </c>
      <c r="N328" s="118" t="n">
        <f aca="false">SUM(J$6:J328)</f>
        <v>1119866.87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49.444</v>
      </c>
      <c r="W328" s="120" t="n">
        <f aca="false">N328/$R$3</f>
        <v>1119.86687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Data'!$A$2:$B$8,MATCH(WEEKDAY('Rio Cuarto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49444</v>
      </c>
      <c r="N329" s="118" t="n">
        <f aca="false">SUM(J$6:J329)</f>
        <v>1119866.87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49.444</v>
      </c>
      <c r="W329" s="120" t="n">
        <f aca="false">N329/$R$3</f>
        <v>1119.86687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Data'!$A$2:$B$8,MATCH(WEEKDAY('Rio Cuarto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49444</v>
      </c>
      <c r="N330" s="118" t="n">
        <f aca="false">SUM(J$6:J330)</f>
        <v>1119866.87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49.444</v>
      </c>
      <c r="W330" s="120" t="n">
        <f aca="false">N330/$R$3</f>
        <v>1119.86687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Data'!$A$2:$B$8,MATCH(WEEKDAY('Rio Cuarto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49444</v>
      </c>
      <c r="N331" s="118" t="n">
        <f aca="false">SUM(J$6:J331)</f>
        <v>1119866.87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49.444</v>
      </c>
      <c r="W331" s="120" t="n">
        <f aca="false">N331/$R$3</f>
        <v>1119.86687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Data'!$A$2:$B$8,MATCH(WEEKDAY('Rio Cuarto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49444</v>
      </c>
      <c r="N332" s="118" t="n">
        <f aca="false">SUM(J$6:J332)</f>
        <v>1119866.87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49.444</v>
      </c>
      <c r="W332" s="120" t="n">
        <f aca="false">N332/$R$3</f>
        <v>1119.86687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Data'!$A$2:$B$8,MATCH(WEEKDAY('Rio Cuarto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49444</v>
      </c>
      <c r="N333" s="118" t="n">
        <f aca="false">SUM(J$6:J333)</f>
        <v>1119866.87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49.444</v>
      </c>
      <c r="W333" s="120" t="n">
        <f aca="false">N333/$R$3</f>
        <v>1119.86687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Data'!$A$2:$B$8,MATCH(WEEKDAY('Rio Cuarto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49444</v>
      </c>
      <c r="N334" s="118" t="n">
        <f aca="false">SUM(J$6:J334)</f>
        <v>1119866.87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49.444</v>
      </c>
      <c r="W334" s="120" t="n">
        <f aca="false">N334/$R$3</f>
        <v>1119.86687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Data'!$A$2:$B$8,MATCH(WEEKDAY('Rio Cuarto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49444</v>
      </c>
      <c r="N335" s="118" t="n">
        <f aca="false">SUM(J$6:J335)</f>
        <v>1119866.87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49.444</v>
      </c>
      <c r="W335" s="120" t="n">
        <f aca="false">N335/$R$3</f>
        <v>1119.86687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Data'!$A$2:$B$8,MATCH(WEEKDAY('Rio Cuarto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49444</v>
      </c>
      <c r="N336" s="118" t="n">
        <f aca="false">SUM(J$6:J336)</f>
        <v>1119866.87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49.444</v>
      </c>
      <c r="W336" s="120" t="n">
        <f aca="false">N336/$R$3</f>
        <v>1119.86687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Data'!$A$2:$B$8,MATCH(WEEKDAY('Rio Cuarto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49444</v>
      </c>
      <c r="N337" s="118" t="n">
        <f aca="false">SUM(J$6:J337)</f>
        <v>1119866.87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49.444</v>
      </c>
      <c r="W337" s="120" t="n">
        <f aca="false">N337/$R$3</f>
        <v>1119.86687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Data'!$A$2:$B$8,MATCH(WEEKDAY('Rio Cuarto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49444</v>
      </c>
      <c r="N338" s="118" t="n">
        <f aca="false">SUM(J$6:J338)</f>
        <v>1119866.87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49.444</v>
      </c>
      <c r="W338" s="120" t="n">
        <f aca="false">N338/$R$3</f>
        <v>1119.86687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Data'!$A$2:$B$8,MATCH(WEEKDAY('Rio Cuarto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49444</v>
      </c>
      <c r="N339" s="118" t="n">
        <f aca="false">SUM(J$6:J339)</f>
        <v>1119866.87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49.444</v>
      </c>
      <c r="W339" s="120" t="n">
        <f aca="false">N339/$R$3</f>
        <v>1119.86687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Data'!$A$2:$B$8,MATCH(WEEKDAY('Rio Cuarto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49444</v>
      </c>
      <c r="N340" s="118" t="n">
        <f aca="false">SUM(J$6:J340)</f>
        <v>1119866.87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49.444</v>
      </c>
      <c r="W340" s="120" t="n">
        <f aca="false">N340/$R$3</f>
        <v>1119.86687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Data'!$A$2:$B$8,MATCH(WEEKDAY('Rio Cuarto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49444</v>
      </c>
      <c r="N341" s="118" t="n">
        <f aca="false">SUM(J$6:J341)</f>
        <v>1119866.87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49.444</v>
      </c>
      <c r="W341" s="120" t="n">
        <f aca="false">N341/$R$3</f>
        <v>1119.86687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Data'!$A$2:$B$8,MATCH(WEEKDAY('Rio Cuarto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49444</v>
      </c>
      <c r="N342" s="118" t="n">
        <f aca="false">SUM(J$6:J342)</f>
        <v>1119866.87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49.444</v>
      </c>
      <c r="W342" s="120" t="n">
        <f aca="false">N342/$R$3</f>
        <v>1119.86687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Data'!$A$2:$B$8,MATCH(WEEKDAY('Rio Cuarto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49444</v>
      </c>
      <c r="N343" s="118" t="n">
        <f aca="false">SUM(J$6:J343)</f>
        <v>1119866.87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49.444</v>
      </c>
      <c r="W343" s="120" t="n">
        <f aca="false">N343/$R$3</f>
        <v>1119.86687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Data'!$A$2:$B$8,MATCH(WEEKDAY('Rio Cuarto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49444</v>
      </c>
      <c r="N344" s="118" t="n">
        <f aca="false">SUM(J$6:J344)</f>
        <v>1119866.87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49.444</v>
      </c>
      <c r="W344" s="120" t="n">
        <f aca="false">N344/$R$3</f>
        <v>1119.86687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Data'!$A$2:$B$8,MATCH(WEEKDAY('Rio Cuarto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49444</v>
      </c>
      <c r="N345" s="118" t="n">
        <f aca="false">SUM(J$6:J345)</f>
        <v>1119866.87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49.444</v>
      </c>
      <c r="W345" s="120" t="n">
        <f aca="false">N345/$R$3</f>
        <v>1119.86687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Data'!$A$2:$B$8,MATCH(WEEKDAY('Rio Cuarto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49444</v>
      </c>
      <c r="N346" s="118" t="n">
        <f aca="false">SUM(J$6:J346)</f>
        <v>1119866.87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49.444</v>
      </c>
      <c r="W346" s="120" t="n">
        <f aca="false">N346/$R$3</f>
        <v>1119.86687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Data'!$A$2:$B$8,MATCH(WEEKDAY('Rio Cuarto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49444</v>
      </c>
      <c r="N347" s="118" t="n">
        <f aca="false">SUM(J$6:J347)</f>
        <v>1119866.87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49.444</v>
      </c>
      <c r="W347" s="120" t="n">
        <f aca="false">N347/$R$3</f>
        <v>1119.86687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Data'!$A$2:$B$8,MATCH(WEEKDAY('Rio Cuarto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49444</v>
      </c>
      <c r="N348" s="118" t="n">
        <f aca="false">SUM(J$6:J348)</f>
        <v>1119866.87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49.444</v>
      </c>
      <c r="W348" s="120" t="n">
        <f aca="false">N348/$R$3</f>
        <v>1119.86687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Data'!$A$2:$B$8,MATCH(WEEKDAY('Rio Cuarto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49444</v>
      </c>
      <c r="N349" s="118" t="n">
        <f aca="false">SUM(J$6:J349)</f>
        <v>1119866.87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49.444</v>
      </c>
      <c r="W349" s="120" t="n">
        <f aca="false">N349/$R$3</f>
        <v>1119.86687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Data'!$A$2:$B$8,MATCH(WEEKDAY('Rio Cuarto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49444</v>
      </c>
      <c r="N350" s="118" t="n">
        <f aca="false">SUM(J$6:J350)</f>
        <v>1119866.87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49.444</v>
      </c>
      <c r="W350" s="120" t="n">
        <f aca="false">N350/$R$3</f>
        <v>1119.86687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Data'!$A$2:$B$8,MATCH(WEEKDAY('Rio Cuarto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49444</v>
      </c>
      <c r="N351" s="118" t="n">
        <f aca="false">SUM(J$6:J351)</f>
        <v>1119866.87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49.444</v>
      </c>
      <c r="W351" s="120" t="n">
        <f aca="false">N351/$R$3</f>
        <v>1119.86687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Data'!$A$2:$B$8,MATCH(WEEKDAY('Rio Cuarto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49444</v>
      </c>
      <c r="N352" s="118" t="n">
        <f aca="false">SUM(J$6:J352)</f>
        <v>1119866.87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49.444</v>
      </c>
      <c r="W352" s="120" t="n">
        <f aca="false">N352/$R$3</f>
        <v>1119.86687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Data'!$A$2:$B$8,MATCH(WEEKDAY('Rio Cuarto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49444</v>
      </c>
      <c r="N353" s="118" t="n">
        <f aca="false">SUM(J$6:J353)</f>
        <v>1119866.87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49.444</v>
      </c>
      <c r="W353" s="120" t="n">
        <f aca="false">N353/$R$3</f>
        <v>1119.86687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Data'!$A$2:$B$8,MATCH(WEEKDAY('Rio Cuarto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49444</v>
      </c>
      <c r="N354" s="118" t="n">
        <f aca="false">SUM(J$6:J354)</f>
        <v>1119866.87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49.444</v>
      </c>
      <c r="W354" s="120" t="n">
        <f aca="false">N354/$R$3</f>
        <v>1119.86687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Data'!$A$2:$B$8,MATCH(WEEKDAY('Rio Cuarto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49444</v>
      </c>
      <c r="N355" s="118" t="n">
        <f aca="false">SUM(J$6:J355)</f>
        <v>1119866.87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49.444</v>
      </c>
      <c r="W355" s="120" t="n">
        <f aca="false">N355/$R$3</f>
        <v>1119.86687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Data'!$A$2:$B$8,MATCH(WEEKDAY('Rio Cuarto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49444</v>
      </c>
      <c r="N356" s="118" t="n">
        <f aca="false">SUM(J$6:J356)</f>
        <v>1119866.87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49.444</v>
      </c>
      <c r="W356" s="120" t="n">
        <f aca="false">N356/$R$3</f>
        <v>1119.86687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Data'!$A$2:$B$8,MATCH(WEEKDAY('Rio Cuarto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49444</v>
      </c>
      <c r="N357" s="118" t="n">
        <f aca="false">SUM(J$6:J357)</f>
        <v>1119866.87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49.444</v>
      </c>
      <c r="W357" s="120" t="n">
        <f aca="false">N357/$R$3</f>
        <v>1119.86687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Data'!$A$2:$B$8,MATCH(WEEKDAY('Rio Cuarto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49444</v>
      </c>
      <c r="N358" s="118" t="n">
        <f aca="false">SUM(J$6:J358)</f>
        <v>1119866.87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49.444</v>
      </c>
      <c r="W358" s="120" t="n">
        <f aca="false">N358/$R$3</f>
        <v>1119.86687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Data'!$A$2:$B$8,MATCH(WEEKDAY('Rio Cuarto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49444</v>
      </c>
      <c r="N359" s="118" t="n">
        <f aca="false">SUM(J$6:J359)</f>
        <v>1119866.87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49.444</v>
      </c>
      <c r="W359" s="120" t="n">
        <f aca="false">N359/$R$3</f>
        <v>1119.86687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Data'!$A$2:$B$8,MATCH(WEEKDAY('Rio Cuarto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49444</v>
      </c>
      <c r="N360" s="118" t="n">
        <f aca="false">SUM(J$6:J360)</f>
        <v>1119866.87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49.444</v>
      </c>
      <c r="W360" s="120" t="n">
        <f aca="false">N360/$R$3</f>
        <v>1119.86687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Data'!$A$2:$B$8,MATCH(WEEKDAY('Rio Cuarto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49444</v>
      </c>
      <c r="N361" s="118" t="n">
        <f aca="false">SUM(J$6:J361)</f>
        <v>1119866.87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49.444</v>
      </c>
      <c r="W361" s="120" t="n">
        <f aca="false">N361/$R$3</f>
        <v>1119.86687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Data'!$A$2:$B$8,MATCH(WEEKDAY('Rio Cuarto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49444</v>
      </c>
      <c r="N362" s="118" t="n">
        <f aca="false">SUM(J$6:J362)</f>
        <v>1119866.87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49.444</v>
      </c>
      <c r="W362" s="120" t="n">
        <f aca="false">N362/$R$3</f>
        <v>1119.86687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Data'!$A$2:$B$8,MATCH(WEEKDAY('Rio Cuarto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49444</v>
      </c>
      <c r="N363" s="118" t="n">
        <f aca="false">SUM(J$6:J363)</f>
        <v>1119866.87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49.444</v>
      </c>
      <c r="W363" s="120" t="n">
        <f aca="false">N363/$R$3</f>
        <v>1119.86687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Data'!$A$2:$B$8,MATCH(WEEKDAY('Rio Cuarto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49444</v>
      </c>
      <c r="N364" s="118" t="n">
        <f aca="false">SUM(J$6:J364)</f>
        <v>1119866.87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49.444</v>
      </c>
      <c r="W364" s="120" t="n">
        <f aca="false">N364/$R$3</f>
        <v>1119.86687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Data'!$A$2:$B$8,MATCH(WEEKDAY('Rio Cuarto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49444</v>
      </c>
      <c r="N365" s="118" t="n">
        <f aca="false">SUM(J$6:J365)</f>
        <v>1119866.87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49.444</v>
      </c>
      <c r="W365" s="120" t="n">
        <f aca="false">N365/$R$3</f>
        <v>1119.86687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Data'!$A$2:$B$8,MATCH(WEEKDAY('Rio Cuarto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49444</v>
      </c>
      <c r="N366" s="118" t="n">
        <f aca="false">SUM(J$6:J366)</f>
        <v>1119866.87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49.444</v>
      </c>
      <c r="W366" s="120" t="n">
        <f aca="false">N366/$R$3</f>
        <v>1119.86687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Data'!$A$2:$B$8,MATCH(WEEKDAY('Rio Cuarto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49444</v>
      </c>
      <c r="N367" s="118" t="n">
        <f aca="false">SUM(J$6:J367)</f>
        <v>1119866.87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49.444</v>
      </c>
      <c r="W367" s="120" t="n">
        <f aca="false">N367/$R$3</f>
        <v>1119.86687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Data'!$A$2:$B$8,MATCH(WEEKDAY('Rio Cuarto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49444</v>
      </c>
      <c r="N368" s="118" t="n">
        <f aca="false">SUM(J$6:J368)</f>
        <v>1119866.87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49.444</v>
      </c>
      <c r="W368" s="120" t="n">
        <f aca="false">N368/$R$3</f>
        <v>1119.86687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Data'!$A$2:$B$8,MATCH(WEEKDAY('Rio Cuarto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49444</v>
      </c>
      <c r="N369" s="118" t="n">
        <f aca="false">SUM(J$6:J369)</f>
        <v>1119866.87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49.444</v>
      </c>
      <c r="W369" s="120" t="n">
        <f aca="false">N369/$R$3</f>
        <v>1119.86687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Data'!$A$2:$B$8,MATCH(WEEKDAY('Rio Cuarto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49444</v>
      </c>
      <c r="N370" s="118" t="n">
        <f aca="false">SUM(J$6:J370)</f>
        <v>1119866.87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49.444</v>
      </c>
      <c r="W370" s="120" t="n">
        <f aca="false">N370/$R$3</f>
        <v>1119.86687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Data'!$A$2:$B$8,MATCH(WEEKDAY('Rio Cuarto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49444</v>
      </c>
      <c r="N371" s="118" t="n">
        <f aca="false">SUM(J$6:J371)</f>
        <v>1119866.87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49.444</v>
      </c>
      <c r="W371" s="120" t="n">
        <f aca="false">N371/$R$3</f>
        <v>1119.86687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I3" s="140"/>
      <c r="K3" s="122" t="n">
        <f aca="false">Summary!B8</f>
        <v>37180</v>
      </c>
      <c r="L3" s="123" t="n">
        <f aca="false">SUM(L6:L371)</f>
        <v>40737</v>
      </c>
      <c r="P3" s="118" t="n">
        <v>1000000</v>
      </c>
      <c r="Q3" s="118"/>
      <c r="R3" s="118" t="n">
        <v>1000</v>
      </c>
      <c r="S3" s="115"/>
      <c r="T3" s="124" t="n">
        <f aca="false">SUM(T6:T371)</f>
        <v>40.737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Data'!$A$2:$B$8,MATCH(WEEKDAY('Modesto Maranzana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Data'!$A$2:$B$8,MATCH(WEEKDAY('Modesto Maranzana Power'!A7,3),'Master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Data'!$A$2:$B$8,MATCH(WEEKDAY('Modesto Maranzana Power'!A8,3),'Master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Data'!$A$2:$B$8,MATCH(WEEKDAY('Modesto Maranzana Power'!A9,3),'Master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Data'!$A$2:$B$8,MATCH(WEEKDAY('Modesto Maranzana Power'!A10,3),'Master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Data'!$A$2:$B$8,MATCH(WEEKDAY('Modesto Maranzana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Data'!$A$2:$B$8,MATCH(WEEKDAY('Modesto Maranzana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Data'!$A$2:$B$8,MATCH(WEEKDAY('Modesto Maranzana Power'!A13,3),'Master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Data'!$A$2:$B$8,MATCH(WEEKDAY('Modesto Maranzana Power'!A14,3),'Master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Data'!$A$2:$B$8,MATCH(WEEKDAY('Modesto Maranzana Power'!A15,3),'Master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Data'!$A$2:$B$8,MATCH(WEEKDAY('Modesto Maranzana Power'!A16,3),'Master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Data'!$A$2:$B$8,MATCH(WEEKDAY('Modesto Maranzana Power'!A17,3),'Master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Data'!$A$2:$B$8,MATCH(WEEKDAY('Modesto Maranzana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Data'!$A$2:$B$8,MATCH(WEEKDAY('Modesto Maranzana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Data'!$A$2:$B$8,MATCH(WEEKDAY('Modesto Maranzana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Data'!$A$2:$B$8,MATCH(WEEKDAY('Modesto Maranzana Power'!A21,3),'Master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Data'!$A$2:$B$8,MATCH(WEEKDAY('Modesto Maranzana Power'!A22,3),'Master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Data'!$A$2:$B$8,MATCH(WEEKDAY('Modesto Maranzana Power'!A23,3),'Master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Data'!$A$2:$B$8,MATCH(WEEKDAY('Modesto Maranzana Power'!A24,3),'Master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Data'!$A$2:$B$8,MATCH(WEEKDAY('Modesto Maranzana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Data'!$A$2:$B$8,MATCH(WEEKDAY('Modesto Maranzana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Data'!$A$2:$B$8,MATCH(WEEKDAY('Modesto Maranzana Power'!A27,3),'Master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Data'!$A$2:$B$8,MATCH(WEEKDAY('Modesto Maranzana Power'!A28,3),'Master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Data'!$A$2:$B$8,MATCH(WEEKDAY('Modesto Maranzana Power'!A29,3),'Master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Data'!$A$2:$B$8,MATCH(WEEKDAY('Modesto Maranzana Power'!A30,3),'Master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Data'!$A$2:$B$8,MATCH(WEEKDAY('Modesto Maranzana Power'!A31,3),'Master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Data'!$A$2:$B$8,MATCH(WEEKDAY('Modesto Maranzana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Data'!$A$2:$B$8,MATCH(WEEKDAY('Modesto Maranzana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Data'!$A$2:$B$8,MATCH(WEEKDAY('Modesto Maranzana Power'!A34,3),'Master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Data'!$A$2:$B$8,MATCH(WEEKDAY('Modesto Maranzana Power'!A35,3),'Master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Data'!$A$2:$B$8,MATCH(WEEKDAY('Modesto Maranzana Power'!A36,3),'Master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Data'!$A$2:$B$8,MATCH(WEEKDAY('Modesto Maranzana Power'!A37,3),'Master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Data'!$A$2:$B$8,MATCH(WEEKDAY('Modesto Maranzana Power'!A38,3),'Master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Data'!$A$2:$B$8,MATCH(WEEKDAY('Modesto Maranzana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Data'!$A$2:$B$8,MATCH(WEEKDAY('Modesto Maranzana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Data'!$A$2:$B$8,MATCH(WEEKDAY('Modesto Maranzana Power'!A41,3),'Master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Data'!$A$2:$B$8,MATCH(WEEKDAY('Modesto Maranzana Power'!A42,3),'Master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Data'!$A$2:$B$8,MATCH(WEEKDAY('Modesto Maranzana Power'!A43,3),'Master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Data'!$A$2:$B$8,MATCH(WEEKDAY('Modesto Maranzana Power'!A44,3),'Master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Data'!$A$2:$B$8,MATCH(WEEKDAY('Modesto Maranzana Power'!A45,3),'Master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Data'!$A$2:$B$8,MATCH(WEEKDAY('Modesto Maranzana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Data'!$A$2:$B$8,MATCH(WEEKDAY('Modesto Maranzana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Data'!$A$2:$B$8,MATCH(WEEKDAY('Modesto Maranzana Power'!A48,3),'Master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Data'!$A$2:$B$8,MATCH(WEEKDAY('Modesto Maranzana Power'!A49,3),'Master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Data'!$A$2:$B$8,MATCH(WEEKDAY('Modesto Maranzana Power'!A50,3),'Master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Data'!$A$2:$B$8,MATCH(WEEKDAY('Modesto Maranzana Power'!A51,3),'Master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Data'!$A$2:$B$8,MATCH(WEEKDAY('Modesto Maranzana Power'!A52,3),'Master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Data'!$A$2:$B$8,MATCH(WEEKDAY('Modesto Maranzana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Data'!$A$2:$B$8,MATCH(WEEKDAY('Modesto Maranzana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Data'!$A$2:$B$8,MATCH(WEEKDAY('Modesto Maranzana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Data'!$A$2:$B$8,MATCH(WEEKDAY('Modesto Maranzana Power'!A56,3),'Master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Data'!$A$2:$B$8,MATCH(WEEKDAY('Modesto Maranzana Power'!A57,3),'Master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Data'!$A$2:$B$8,MATCH(WEEKDAY('Modesto Maranzana Power'!A58,3),'Master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Data'!$A$2:$B$8,MATCH(WEEKDAY('Modesto Maranzana Power'!A59,3),'Master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Data'!$A$2:$B$8,MATCH(WEEKDAY('Modesto Maranzana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Data'!$A$2:$B$8,MATCH(WEEKDAY('Modesto Maranzana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Data'!$A$2:$B$8,MATCH(WEEKDAY('Modesto Maranzana Power'!A62,3),'Master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Data'!$A$2:$B$8,MATCH(WEEKDAY('Modesto Maranzana Power'!A63,3),'Master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Data'!$A$2:$B$8,MATCH(WEEKDAY('Modesto Maranzana Power'!A64,3),'Master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Data'!$A$2:$B$8,MATCH(WEEKDAY('Modesto Maranzana Power'!A65,3),'Master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Data'!$A$2:$B$8,MATCH(WEEKDAY('Modesto Maranzana Power'!A66,3),'Master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Data'!$A$2:$B$8,MATCH(WEEKDAY('Modesto Maranzana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Data'!$A$2:$B$8,MATCH(WEEKDAY('Modesto Maranzana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Data'!$A$2:$B$8,MATCH(WEEKDAY('Modesto Maranzana Power'!A69,3),'Master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Data'!$A$2:$B$8,MATCH(WEEKDAY('Modesto Maranzana Power'!A70,3),'Master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Data'!$A$2:$B$8,MATCH(WEEKDAY('Modesto Maranzana Power'!A71,3),'Master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Data'!$A$2:$B$8,MATCH(WEEKDAY('Modesto Maranzana Power'!A72,3),'Master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Data'!$A$2:$B$8,MATCH(WEEKDAY('Modesto Maranzana Power'!A73,3),'Master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Data'!$A$2:$B$8,MATCH(WEEKDAY('Modesto Maranzana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Data'!$A$2:$B$8,MATCH(WEEKDAY('Modesto Maranzana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Data'!$A$2:$B$8,MATCH(WEEKDAY('Modesto Maranzana Power'!A76,3),'Master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Data'!$A$2:$B$8,MATCH(WEEKDAY('Modesto Maranzana Power'!A77,3),'Master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Data'!$A$2:$B$8,MATCH(WEEKDAY('Modesto Maranzana Power'!A78,3),'Master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Data'!$A$2:$B$8,MATCH(WEEKDAY('Modesto Maranzana Power'!A79,3),'Master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Data'!$A$2:$B$8,MATCH(WEEKDAY('Modesto Maranzana Power'!A80,3),'Master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Data'!$A$2:$B$8,MATCH(WEEKDAY('Modesto Maranzana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Data'!$A$2:$B$8,MATCH(WEEKDAY('Modesto Maranzana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Data'!$A$2:$B$8,MATCH(WEEKDAY('Modesto Maranzana Power'!A83,3),'Master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Data'!$A$2:$B$8,MATCH(WEEKDAY('Modesto Maranzana Power'!A84,3),'Master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Data'!$A$2:$B$8,MATCH(WEEKDAY('Modesto Maranzana Power'!A85,3),'Master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Data'!$A$2:$B$8,MATCH(WEEKDAY('Modesto Maranzana Power'!A86,3),'Master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Data'!$A$2:$B$8,MATCH(WEEKDAY('Modesto Maranzana Power'!A87,3),'Master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Data'!$A$2:$B$8,MATCH(WEEKDAY('Modesto Maranzana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Data'!$A$2:$B$8,MATCH(WEEKDAY('Modesto Maranzana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Data'!$A$2:$B$8,MATCH(WEEKDAY('Modesto Maranzana Power'!A90,3),'Master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Data'!$A$2:$B$8,MATCH(WEEKDAY('Modesto Maranzana Power'!A91,3),'Master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Data'!$A$2:$B$8,MATCH(WEEKDAY('Modesto Maranzana Power'!A92,3),'Master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Data'!$A$2:$B$8,MATCH(WEEKDAY('Modesto Maranzana Power'!A93,3),'Master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Data'!$A$2:$B$8,MATCH(WEEKDAY('Modesto Maranzana Power'!A94,3),'Master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Data'!$A$2:$B$8,MATCH(WEEKDAY('Modesto Maranzana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Data'!$A$2:$B$8,MATCH(WEEKDAY('Modesto Maranzana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Data'!$A$2:$B$8,MATCH(WEEKDAY('Modesto Maranzana Power'!A97,3),'Master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Data'!$A$2:$B$8,MATCH(WEEKDAY('Modesto Maranzana Power'!A98,3),'Master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Data'!$A$2:$B$8,MATCH(WEEKDAY('Modesto Maranzana Power'!A99,3),'Master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Data'!$A$2:$B$8,MATCH(WEEKDAY('Modesto Maranzana Power'!A100,3),'Master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Data'!$A$2:$B$8,MATCH(WEEKDAY('Modesto Maranzana Power'!A101,3),'Master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Data'!$A$2:$B$8,MATCH(WEEKDAY('Modesto Maranzana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Data'!$A$2:$B$8,MATCH(WEEKDAY('Modesto Maranzana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Data'!$A$2:$B$8,MATCH(WEEKDAY('Modesto Maranzana Power'!A104,3),'Master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Data'!$A$2:$B$8,MATCH(WEEKDAY('Modesto Maranzana Power'!A105,3),'Master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Data'!$A$2:$B$8,MATCH(WEEKDAY('Modesto Maranzana Power'!A106,3),'Master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Data'!$A$2:$B$8,MATCH(WEEKDAY('Modesto Maranzana Power'!A107,3),'Master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Data'!$A$2:$B$8,MATCH(WEEKDAY('Modesto Maranzana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Data'!$A$2:$B$8,MATCH(WEEKDAY('Modesto Maranzana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Data'!$A$2:$B$8,MATCH(WEEKDAY('Modesto Maranzana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Data'!$A$2:$B$8,MATCH(WEEKDAY('Modesto Maranzana Power'!A111,3),'Master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Data'!$A$2:$B$8,MATCH(WEEKDAY('Modesto Maranzana Power'!A112,3),'Master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Data'!$A$2:$B$8,MATCH(WEEKDAY('Modesto Maranzana Power'!A113,3),'Master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Data'!$A$2:$B$8,MATCH(WEEKDAY('Modesto Maranzana Power'!A114,3),'Master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Data'!$A$2:$B$8,MATCH(WEEKDAY('Modesto Maranzana Power'!A115,3),'Master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Data'!$A$2:$B$8,MATCH(WEEKDAY('Modesto Maranzana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Data'!$A$2:$B$8,MATCH(WEEKDAY('Modesto Maranzana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Data'!$A$2:$B$8,MATCH(WEEKDAY('Modesto Maranzana Power'!A118,3),'Master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Data'!$A$2:$B$8,MATCH(WEEKDAY('Modesto Maranzana Power'!A119,3),'Master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Data'!$A$2:$B$8,MATCH(WEEKDAY('Modesto Maranzana Power'!A120,3),'Master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Data'!$A$2:$B$8,MATCH(WEEKDAY('Modesto Maranzana Power'!A121,3),'Master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Data'!$A$2:$B$8,MATCH(WEEKDAY('Modesto Maranzana Power'!A122,3),'Master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Data'!$A$2:$B$8,MATCH(WEEKDAY('Modesto Maranzana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Data'!$A$2:$B$8,MATCH(WEEKDAY('Modesto Maranzana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Data'!$A$2:$B$8,MATCH(WEEKDAY('Modesto Maranzana Power'!A125,3),'Master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Data'!$A$2:$B$8,MATCH(WEEKDAY('Modesto Maranzana Power'!A126,3),'Master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Data'!$A$2:$B$8,MATCH(WEEKDAY('Modesto Maranzana Power'!A127,3),'Master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Data'!$A$2:$B$8,MATCH(WEEKDAY('Modesto Maranzana Power'!A128,3),'Master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Data'!$A$2:$B$8,MATCH(WEEKDAY('Modesto Maranzana Power'!A129,3),'Master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Data'!$A$2:$B$8,MATCH(WEEKDAY('Modesto Maranzana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Data'!$A$2:$B$8,MATCH(WEEKDAY('Modesto Maranzana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Data'!$A$2:$B$8,MATCH(WEEKDAY('Modesto Maranzana Power'!A132,3),'Master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Data'!$A$2:$B$8,MATCH(WEEKDAY('Modesto Maranzana Power'!A133,3),'Master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Data'!$A$2:$B$8,MATCH(WEEKDAY('Modesto Maranzana Power'!A134,3),'Master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Data'!$A$2:$B$8,MATCH(WEEKDAY('Modesto Maranzana Power'!A135,3),'Master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Data'!$A$2:$B$8,MATCH(WEEKDAY('Modesto Maranzana Power'!A136,3),'Master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Data'!$A$2:$B$8,MATCH(WEEKDAY('Modesto Maranzana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Data'!$A$2:$B$8,MATCH(WEEKDAY('Modesto Maranzana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Data'!$A$2:$B$8,MATCH(WEEKDAY('Modesto Maranzana Power'!A139,3),'Master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Data'!$A$2:$B$8,MATCH(WEEKDAY('Modesto Maranzana Power'!A140,3),'Master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Data'!$A$2:$B$8,MATCH(WEEKDAY('Modesto Maranzana Power'!A141,3),'Master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Data'!$A$2:$B$8,MATCH(WEEKDAY('Modesto Maranzana Power'!A142,3),'Master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Data'!$A$2:$B$8,MATCH(WEEKDAY('Modesto Maranzana Power'!A143,3),'Master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Data'!$A$2:$B$8,MATCH(WEEKDAY('Modesto Maranzana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Data'!$A$2:$B$8,MATCH(WEEKDAY('Modesto Maranzana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Data'!$A$2:$B$8,MATCH(WEEKDAY('Modesto Maranzana Power'!A146,3),'Master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Data'!$A$2:$B$8,MATCH(WEEKDAY('Modesto Maranzana Power'!A147,3),'Master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Data'!$A$2:$B$8,MATCH(WEEKDAY('Modesto Maranzana Power'!A148,3),'Master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Data'!$A$2:$B$8,MATCH(WEEKDAY('Modesto Maranzana Power'!A149,3),'Master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Data'!$A$2:$B$8,MATCH(WEEKDAY('Modesto Maranzana Power'!A150,3),'Master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Data'!$A$2:$B$8,MATCH(WEEKDAY('Modesto Maranzana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Data'!$A$2:$B$8,MATCH(WEEKDAY('Modesto Maranzana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Data'!$A$2:$B$8,MATCH(WEEKDAY('Modesto Maranzana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Data'!$A$2:$B$8,MATCH(WEEKDAY('Modesto Maranzana Power'!A154,3),'Master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Data'!$A$2:$B$8,MATCH(WEEKDAY('Modesto Maranzana Power'!A155,3),'Master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Data'!$A$2:$B$8,MATCH(WEEKDAY('Modesto Maranzana Power'!A156,3),'Master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INDEX('Master Data'!$A$2:$B$8,MATCH(WEEKDAY('Modesto Maranzana Power'!A157,3),'Master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Data'!$A$2:$B$8,MATCH(WEEKDAY('Modesto Maranzana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Data'!$A$2:$B$8,MATCH(WEEKDAY('Modesto Maranzana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Data'!$A$2:$B$8,MATCH(WEEKDAY('Modesto Maranzana Power'!A160,3),'Master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Data'!$A$2:$B$8,MATCH(WEEKDAY('Modesto Maranzana Power'!A161,3),'Master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Data'!$A$2:$B$8,MATCH(WEEKDAY('Modesto Maranzana Power'!A162,3),'Master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Data'!$A$2:$B$8,MATCH(WEEKDAY('Modesto Maranzana Power'!A163,3),'Master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Data'!$A$2:$B$8,MATCH(WEEKDAY('Modesto Maranzana Power'!A164,3),'Master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Data'!$A$2:$B$8,MATCH(WEEKDAY('Modesto Maranzana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Data'!$A$2:$B$8,MATCH(WEEKDAY('Modesto Maranzana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Data'!$A$2:$B$8,MATCH(WEEKDAY('Modesto Maranzana Power'!A167,3),'Master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Data'!$A$2:$B$8,MATCH(WEEKDAY('Modesto Maranzana Power'!A168,3),'Master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Data'!$A$2:$B$8,MATCH(WEEKDAY('Modesto Maranzana Power'!A169,3),'Master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Data'!$A$2:$B$8,MATCH(WEEKDAY('Modesto Maranzana Power'!A170,3),'Master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Data'!$A$2:$B$8,MATCH(WEEKDAY('Modesto Maranzana Power'!A171,3),'Master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Data'!$A$2:$B$8,MATCH(WEEKDAY('Modesto Maranzana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Data'!$A$2:$B$8,MATCH(WEEKDAY('Modesto Maranzana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Data'!$A$2:$B$8,MATCH(WEEKDAY('Modesto Maranzana Power'!A174,3),'Master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Data'!$A$2:$B$8,MATCH(WEEKDAY('Modesto Maranzana Power'!A175,3),'Master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Data'!$A$2:$B$8,MATCH(WEEKDAY('Modesto Maranzana Power'!A176,3),'Master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Data'!$A$2:$B$8,MATCH(WEEKDAY('Modesto Maranzana Power'!A177,3),'Master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Data'!$A$2:$B$8,MATCH(WEEKDAY('Modesto Maranzana Power'!A178,3),'Master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Data'!$A$2:$B$8,MATCH(WEEKDAY('Modesto Maranzana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Data'!$A$2:$B$8,MATCH(WEEKDAY('Modesto Maranzana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Data'!$A$2:$B$8,MATCH(WEEKDAY('Modesto Maranzana Power'!A181,3),'Master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Data'!$A$2:$B$8,MATCH(WEEKDAY('Modesto Maranzana Power'!A182,3),'Master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Data'!$A$2:$B$8,MATCH(WEEKDAY('Modesto Maranzana Power'!A183,3),'Master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Data'!$A$2:$B$8,MATCH(WEEKDAY('Modesto Maranzana Power'!A184,3),'Master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Data'!$A$2:$B$8,MATCH(WEEKDAY('Modesto Maranzana Power'!A185,3),'Master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Data'!$A$2:$B$8,MATCH(WEEKDAY('Modesto Maranzana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Data'!$A$2:$B$8,MATCH(WEEKDAY('Modesto Maranzana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Data'!$A$2:$B$8,MATCH(WEEKDAY('Modesto Maranzana Power'!A188,3),'Master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Data'!$A$2:$B$8,MATCH(WEEKDAY('Modesto Maranzana Power'!A189,3),'Master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Data'!$A$2:$B$8,MATCH(WEEKDAY('Modesto Maranzana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Data'!$A$2:$B$8,MATCH(WEEKDAY('Modesto Maranzana Power'!A191,3),'Master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Data'!$A$2:$B$8,MATCH(WEEKDAY('Modesto Maranzana Power'!A192,3),'Master Data'!$A$2:$A$8,0),2)</f>
        <v>F</v>
      </c>
      <c r="D192" s="118" t="n">
        <v>1993421.91991309</v>
      </c>
      <c r="E192" s="118"/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1.99342191991309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Data'!$A$2:$B$8,MATCH(WEEKDAY('Modesto Maranzana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Data'!$A$2:$B$8,MATCH(WEEKDAY('Modesto Maranzana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Data'!$A$2:$B$8,MATCH(WEEKDAY('Modesto Maranzana Power'!A195,3),'Master Data'!$A$2:$A$8,0),2)</f>
        <v>M</v>
      </c>
      <c r="D195" s="118" t="n">
        <v>1995882.18954609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1.99588218954609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Data'!$A$2:$B$8,MATCH(WEEKDAY('Modesto Maranzana Power'!A196,3),'Master Data'!$A$2:$A$8,0),2)</f>
        <v>T</v>
      </c>
      <c r="D196" s="118" t="n">
        <v>1995877.95785641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1.99587795785641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Data'!$A$2:$B$8,MATCH(WEEKDAY('Modesto Maranzana Power'!A197,3),'Master Data'!$A$2:$A$8,0),2)</f>
        <v>W</v>
      </c>
      <c r="D197" s="118" t="n">
        <v>1997523.83493216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1.99752383493216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Data'!$A$2:$B$8,MATCH(WEEKDAY('Modesto Maranzana Power'!A198,3),'Master Data'!$A$2:$A$8,0),2)</f>
        <v>Th</v>
      </c>
      <c r="D198" s="118" t="n">
        <v>1997446.81883362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1.99744681883362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Data'!$A$2:$B$8,MATCH(WEEKDAY('Modesto Maranzana Power'!A199,3),'Master Data'!$A$2:$A$8,0),2)</f>
        <v>F</v>
      </c>
      <c r="D199" s="118" t="n">
        <v>1995536.45869041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1.99553645869041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Data'!$A$2:$B$8,MATCH(WEEKDAY('Modesto Maranzana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Data'!$A$2:$B$8,MATCH(WEEKDAY('Modesto Maranzana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Data'!$A$2:$B$8,MATCH(WEEKDAY('Modesto Maranzana Power'!A202,3),'Master Data'!$A$2:$A$8,0),2)</f>
        <v>M</v>
      </c>
      <c r="D202" s="118" t="n">
        <v>1994140.66784022</v>
      </c>
      <c r="E202" s="118" t="n">
        <v>0</v>
      </c>
      <c r="F202" s="118" t="n">
        <v>0</v>
      </c>
      <c r="G202" s="118" t="n">
        <v>-647186.49</v>
      </c>
      <c r="I202" s="118" t="n">
        <f aca="false">IF(MONTH($A202)=MONTH($A201),IF(G202=0,I201,G202),G202)</f>
        <v>-647186.49</v>
      </c>
      <c r="J202" s="118" t="n">
        <f aca="false">IF(MONTH($A202)=MONTH($A201),SUM(I202-I201),I202)</f>
        <v>-647186.49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-647186.49</v>
      </c>
      <c r="N202" s="118" t="n">
        <f aca="false">SUM(J$6:J202)</f>
        <v>-647186.49</v>
      </c>
      <c r="P202" s="118" t="n">
        <f aca="false">D202/P$3</f>
        <v>1.99414066784022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-647.18649</v>
      </c>
      <c r="T202" s="120" t="n">
        <f aca="false">L202/$R$3</f>
        <v>-0</v>
      </c>
      <c r="U202" s="120" t="n">
        <f aca="false">I202/$R$3</f>
        <v>-647.18649</v>
      </c>
      <c r="V202" s="120" t="n">
        <f aca="false">M202/$R$3</f>
        <v>-647.18649</v>
      </c>
      <c r="W202" s="120" t="n">
        <f aca="false">N202/$R$3</f>
        <v>-647.18649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Data'!$A$2:$B$8,MATCH(WEEKDAY('Modesto Maranzana Power'!A203,3),'Master Data'!$A$2:$A$8,0),2)</f>
        <v>T</v>
      </c>
      <c r="D203" s="118" t="n">
        <v>1995266.25</v>
      </c>
      <c r="E203" s="118" t="n">
        <v>0</v>
      </c>
      <c r="F203" s="118" t="n">
        <v>0</v>
      </c>
      <c r="G203" s="118" t="n">
        <v>-647580.19</v>
      </c>
      <c r="I203" s="118" t="n">
        <f aca="false">IF(MONTH($A203)=MONTH($A202),IF(G203=0,I202,G203),G203)</f>
        <v>-647580.19</v>
      </c>
      <c r="J203" s="118" t="n">
        <f aca="false">IF(MONTH($A203)=MONTH($A202),SUM(I203-I202),I203)</f>
        <v>-393.699999999953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-647580.19</v>
      </c>
      <c r="N203" s="118" t="n">
        <f aca="false">SUM(J$6:J203)</f>
        <v>-647580.19</v>
      </c>
      <c r="P203" s="118" t="n">
        <f aca="false">D203/P$3</f>
        <v>1.99526625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-0.393699999999953</v>
      </c>
      <c r="T203" s="120" t="n">
        <f aca="false">L203/$R$3</f>
        <v>-0</v>
      </c>
      <c r="U203" s="120" t="n">
        <f aca="false">I203/$R$3</f>
        <v>-647.58019</v>
      </c>
      <c r="V203" s="120" t="n">
        <f aca="false">M203/$R$3</f>
        <v>-647.58019</v>
      </c>
      <c r="W203" s="120" t="n">
        <f aca="false">N203/$R$3</f>
        <v>-647.58019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Data'!$A$2:$B$8,MATCH(WEEKDAY('Modesto Maranzana Power'!A204,3),'Master Data'!$A$2:$A$8,0),2)</f>
        <v>W</v>
      </c>
      <c r="D204" s="118" t="n">
        <v>1994683.68852632</v>
      </c>
      <c r="E204" s="118" t="n">
        <v>0</v>
      </c>
      <c r="F204" s="118" t="n">
        <v>0</v>
      </c>
      <c r="G204" s="118" t="n">
        <v>-651729</v>
      </c>
      <c r="I204" s="118" t="n">
        <f aca="false">IF(MONTH($A204)=MONTH($A203),IF(G204=0,I203,G204),G204)</f>
        <v>-651729</v>
      </c>
      <c r="J204" s="118" t="n">
        <f aca="false">IF(MONTH($A204)=MONTH($A203),SUM(I204-I203),I204)</f>
        <v>-4148.81000000006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-651729</v>
      </c>
      <c r="N204" s="118" t="n">
        <f aca="false">SUM(J$6:J204)</f>
        <v>-651729</v>
      </c>
      <c r="P204" s="118" t="n">
        <f aca="false">D204/P$3</f>
        <v>1.99468368852632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-4.14881000000006</v>
      </c>
      <c r="T204" s="120" t="n">
        <f aca="false">L204/$R$3</f>
        <v>-0</v>
      </c>
      <c r="U204" s="120" t="n">
        <f aca="false">I204/$R$3</f>
        <v>-651.729</v>
      </c>
      <c r="V204" s="120" t="n">
        <f aca="false">M204/$R$3</f>
        <v>-651.729</v>
      </c>
      <c r="W204" s="120" t="n">
        <f aca="false">N204/$R$3</f>
        <v>-651.729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Data'!$A$2:$B$8,MATCH(WEEKDAY('Modesto Maranzana Power'!A205,3),'Master Data'!$A$2:$A$8,0),2)</f>
        <v>Th</v>
      </c>
      <c r="D205" s="118" t="n">
        <v>2000453.84817347</v>
      </c>
      <c r="E205" s="118" t="n">
        <v>0</v>
      </c>
      <c r="F205" s="118" t="n">
        <v>0</v>
      </c>
      <c r="G205" s="118" t="n">
        <v>-644261</v>
      </c>
      <c r="I205" s="118" t="n">
        <f aca="false">IF(MONTH($A205)=MONTH($A204),IF(G205=0,I204,G205),G205)</f>
        <v>-644261</v>
      </c>
      <c r="J205" s="118" t="n">
        <f aca="false">IF(MONTH($A205)=MONTH($A204),SUM(I205-I204),I205)</f>
        <v>7468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-644261</v>
      </c>
      <c r="N205" s="118" t="n">
        <f aca="false">SUM(J$6:J205)</f>
        <v>-644261</v>
      </c>
      <c r="P205" s="118" t="n">
        <f aca="false">D205/P$3</f>
        <v>2.00045384817347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7.468</v>
      </c>
      <c r="T205" s="120" t="n">
        <f aca="false">L205/$R$3</f>
        <v>0</v>
      </c>
      <c r="U205" s="120" t="n">
        <f aca="false">I205/$R$3</f>
        <v>-644.261</v>
      </c>
      <c r="V205" s="120" t="n">
        <f aca="false">M205/$R$3</f>
        <v>-644.261</v>
      </c>
      <c r="W205" s="120" t="n">
        <f aca="false">N205/$R$3</f>
        <v>-644.261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Data'!$A$2:$B$8,MATCH(WEEKDAY('Modesto Maranzana Power'!A206,3),'Master Data'!$A$2:$A$8,0),2)</f>
        <v>F</v>
      </c>
      <c r="D206" s="118" t="n">
        <v>1999130.97872089</v>
      </c>
      <c r="E206" s="118" t="n">
        <v>0</v>
      </c>
      <c r="F206" s="118" t="n">
        <v>0</v>
      </c>
      <c r="G206" s="118" t="n">
        <v>-651348</v>
      </c>
      <c r="I206" s="118" t="n">
        <f aca="false">IF(MONTH($A206)=MONTH($A205),IF(G206=0,I205,G206),G206)</f>
        <v>-651348</v>
      </c>
      <c r="J206" s="118" t="n">
        <f aca="false">IF(MONTH($A206)=MONTH($A205),SUM(I206-I205),I206)</f>
        <v>-7087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-651348</v>
      </c>
      <c r="N206" s="118" t="n">
        <f aca="false">SUM(J$6:J206)</f>
        <v>-651348</v>
      </c>
      <c r="P206" s="118" t="n">
        <f aca="false">D206/P$3</f>
        <v>1.99913097872089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-7.087</v>
      </c>
      <c r="T206" s="120" t="n">
        <f aca="false">L206/$R$3</f>
        <v>-0</v>
      </c>
      <c r="U206" s="120" t="n">
        <f aca="false">I206/$R$3</f>
        <v>-651.348</v>
      </c>
      <c r="V206" s="120" t="n">
        <f aca="false">M206/$R$3</f>
        <v>-651.348</v>
      </c>
      <c r="W206" s="120" t="n">
        <f aca="false">N206/$R$3</f>
        <v>-651.348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Data'!$A$2:$B$8,MATCH(WEEKDAY('Modesto Maranzana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-651348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-651348</v>
      </c>
      <c r="N207" s="118" t="n">
        <f aca="false">SUM(J$6:J207)</f>
        <v>-651348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-651.348</v>
      </c>
      <c r="V207" s="120" t="n">
        <f aca="false">M207/$R$3</f>
        <v>-651.348</v>
      </c>
      <c r="W207" s="120" t="n">
        <f aca="false">N207/$R$3</f>
        <v>-651.348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Data'!$A$2:$B$8,MATCH(WEEKDAY('Modesto Maranzana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-651348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-651348</v>
      </c>
      <c r="N208" s="118" t="n">
        <f aca="false">SUM(J$6:J208)</f>
        <v>-651348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-651.348</v>
      </c>
      <c r="V208" s="120" t="n">
        <f aca="false">M208/$R$3</f>
        <v>-651.348</v>
      </c>
      <c r="W208" s="120" t="n">
        <f aca="false">N208/$R$3</f>
        <v>-651.348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Data'!$A$2:$B$8,MATCH(WEEKDAY('Modesto Maranzana Power'!A209,3),'Master Data'!$A$2:$A$8,0),2)</f>
        <v>M</v>
      </c>
      <c r="D209" s="118" t="n">
        <v>1997209.57616271</v>
      </c>
      <c r="E209" s="118" t="n">
        <v>0</v>
      </c>
      <c r="F209" s="118" t="n">
        <v>0</v>
      </c>
      <c r="G209" s="118" t="n">
        <v>-656256</v>
      </c>
      <c r="I209" s="118" t="n">
        <f aca="false">IF(MONTH($A209)=MONTH($A208),IF(G209=0,I208,G209),G209)</f>
        <v>-656256</v>
      </c>
      <c r="J209" s="118" t="n">
        <f aca="false">IF(MONTH($A209)=MONTH($A208),SUM(I209-I208),I209)</f>
        <v>-4908</v>
      </c>
      <c r="K209" s="118" t="n">
        <f aca="false">IF(WEEKDAY(A209,3)&gt;4,0,(IF(A209&lt;K$2,0,IF(A209&lt;=K$3,1,0))))</f>
        <v>0</v>
      </c>
      <c r="L209" s="118" t="n">
        <f aca="false">J209*K209</f>
        <v>-0</v>
      </c>
      <c r="M209" s="118" t="n">
        <f aca="false">SUM(J$188:J209)</f>
        <v>-656256</v>
      </c>
      <c r="N209" s="118" t="n">
        <f aca="false">SUM(J$6:J209)</f>
        <v>-656256</v>
      </c>
      <c r="P209" s="118" t="n">
        <f aca="false">D209/P$3</f>
        <v>1.99720957616271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-4.908</v>
      </c>
      <c r="T209" s="120" t="n">
        <f aca="false">L209/$R$3</f>
        <v>-0</v>
      </c>
      <c r="U209" s="120" t="n">
        <f aca="false">I209/$R$3</f>
        <v>-656.256</v>
      </c>
      <c r="V209" s="120" t="n">
        <f aca="false">M209/$R$3</f>
        <v>-656.256</v>
      </c>
      <c r="W209" s="120" t="n">
        <f aca="false">N209/$R$3</f>
        <v>-656.256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Data'!$A$2:$B$8,MATCH(WEEKDAY('Modesto Maranzana Power'!A210,3),'Master Data'!$A$2:$A$8,0),2)</f>
        <v>T</v>
      </c>
      <c r="D210" s="118" t="n">
        <v>1996883.64472392</v>
      </c>
      <c r="E210" s="118" t="n">
        <v>0</v>
      </c>
      <c r="F210" s="118" t="n">
        <v>0</v>
      </c>
      <c r="G210" s="118" t="n">
        <v>-670713</v>
      </c>
      <c r="I210" s="118" t="n">
        <f aca="false">IF(MONTH($A210)=MONTH($A209),IF(G210=0,I209,G210),G210)</f>
        <v>-670713</v>
      </c>
      <c r="J210" s="118" t="n">
        <f aca="false">IF(MONTH($A210)=MONTH($A209),SUM(I210-I209),I210)</f>
        <v>-14457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-670713</v>
      </c>
      <c r="N210" s="118" t="n">
        <f aca="false">SUM(J$6:J210)</f>
        <v>-670713</v>
      </c>
      <c r="P210" s="118" t="n">
        <f aca="false">D210/P$3</f>
        <v>1.99688364472392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-14.457</v>
      </c>
      <c r="T210" s="120" t="n">
        <f aca="false">L210/$R$3</f>
        <v>-0</v>
      </c>
      <c r="U210" s="120" t="n">
        <f aca="false">I210/$R$3</f>
        <v>-670.713</v>
      </c>
      <c r="V210" s="120" t="n">
        <f aca="false">M210/$R$3</f>
        <v>-670.713</v>
      </c>
      <c r="W210" s="120" t="n">
        <f aca="false">N210/$R$3</f>
        <v>-670.713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Data'!$A$2:$B$8,MATCH(WEEKDAY('Modesto Maranzana Power'!A211,3),'Master Data'!$A$2:$A$8,0),2)</f>
        <v>W</v>
      </c>
      <c r="D211" s="118" t="n">
        <v>1997054.29</v>
      </c>
      <c r="E211" s="118" t="n">
        <v>0</v>
      </c>
      <c r="F211" s="118" t="n">
        <v>0</v>
      </c>
      <c r="G211" s="118" t="n">
        <v>-664027.77</v>
      </c>
      <c r="I211" s="118" t="n">
        <f aca="false">IF(MONTH($A211)=MONTH($A210),IF(G211=0,I210,G211),G211)</f>
        <v>-664027.77</v>
      </c>
      <c r="J211" s="118" t="n">
        <f aca="false">IF(MONTH($A211)=MONTH($A210),SUM(I211-I210),I211)</f>
        <v>6685.22999999998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-664027.77</v>
      </c>
      <c r="N211" s="118" t="n">
        <f aca="false">SUM(J$6:J211)</f>
        <v>-664027.77</v>
      </c>
      <c r="P211" s="118" t="n">
        <f aca="false">D211/P$3</f>
        <v>1.99705429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6.68522999999998</v>
      </c>
      <c r="T211" s="120" t="n">
        <f aca="false">L211/$R$3</f>
        <v>0</v>
      </c>
      <c r="U211" s="120" t="n">
        <f aca="false">I211/$R$3</f>
        <v>-664.02777</v>
      </c>
      <c r="V211" s="120" t="n">
        <f aca="false">M211/$R$3</f>
        <v>-664.02777</v>
      </c>
      <c r="W211" s="120" t="n">
        <f aca="false">N211/$R$3</f>
        <v>-664.02777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Data'!$A$2:$B$8,MATCH(WEEKDAY('Modesto Maranzana Power'!A212,3),'Master Data'!$A$2:$A$8,0),2)</f>
        <v>Th</v>
      </c>
      <c r="D212" s="118" t="n">
        <v>1995670.70183433</v>
      </c>
      <c r="E212" s="118" t="n">
        <v>0</v>
      </c>
      <c r="F212" s="118" t="n">
        <v>0</v>
      </c>
      <c r="G212" s="118" t="n">
        <v>-660510</v>
      </c>
      <c r="I212" s="118" t="n">
        <f aca="false">IF(MONTH($A212)=MONTH($A211),IF(G212=0,I211,G212),G212)</f>
        <v>-660510</v>
      </c>
      <c r="J212" s="118" t="n">
        <f aca="false">IF(MONTH($A212)=MONTH($A211),SUM(I212-I211),I212)</f>
        <v>3517.77000000002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-660510</v>
      </c>
      <c r="N212" s="118" t="n">
        <f aca="false">SUM(J$6:J212)</f>
        <v>-660510</v>
      </c>
      <c r="P212" s="118" t="n">
        <f aca="false">D212/P$3</f>
        <v>1.99567070183433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3.51777000000002</v>
      </c>
      <c r="T212" s="120" t="n">
        <f aca="false">L212/$R$3</f>
        <v>0</v>
      </c>
      <c r="U212" s="120" t="n">
        <f aca="false">I212/$R$3</f>
        <v>-660.51</v>
      </c>
      <c r="V212" s="120" t="n">
        <f aca="false">M212/$R$3</f>
        <v>-660.51</v>
      </c>
      <c r="W212" s="120" t="n">
        <f aca="false">N212/$R$3</f>
        <v>-660.51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Data'!$A$2:$B$8,MATCH(WEEKDAY('Modesto Maranzana Power'!A213,3),'Master Data'!$A$2:$A$8,0),2)</f>
        <v>F</v>
      </c>
      <c r="D213" s="118" t="n">
        <v>1995756.56577164</v>
      </c>
      <c r="E213" s="118" t="n">
        <v>0</v>
      </c>
      <c r="F213" s="118" t="n">
        <v>0</v>
      </c>
      <c r="G213" s="118" t="n">
        <v>-653470</v>
      </c>
      <c r="I213" s="118" t="n">
        <f aca="false">IF(MONTH($A213)=MONTH($A212),IF(G213=0,I212,G213),G213)</f>
        <v>-653470</v>
      </c>
      <c r="J213" s="118" t="n">
        <f aca="false">IF(MONTH($A213)=MONTH($A212),SUM(I213-I212),I213)</f>
        <v>7040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-653470</v>
      </c>
      <c r="N213" s="118" t="n">
        <f aca="false">SUM(J$6:J213)</f>
        <v>-653470</v>
      </c>
      <c r="P213" s="118" t="n">
        <f aca="false">D213/P$3</f>
        <v>1.99575656577164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</v>
      </c>
      <c r="T213" s="120" t="n">
        <f aca="false">L213/$R$3</f>
        <v>0</v>
      </c>
      <c r="U213" s="120" t="n">
        <f aca="false">I213/$R$3</f>
        <v>-653.47</v>
      </c>
      <c r="V213" s="120" t="n">
        <f aca="false">M213/$R$3</f>
        <v>-653.47</v>
      </c>
      <c r="W213" s="120" t="n">
        <f aca="false">N213/$R$3</f>
        <v>-653.47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Data'!$A$2:$B$8,MATCH(WEEKDAY('Modesto Maranzana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-653470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-653470</v>
      </c>
      <c r="N214" s="118" t="n">
        <f aca="false">SUM(J$6:J214)</f>
        <v>-653470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-653.47</v>
      </c>
      <c r="V214" s="120" t="n">
        <f aca="false">M214/$R$3</f>
        <v>-653.47</v>
      </c>
      <c r="W214" s="120" t="n">
        <f aca="false">N214/$R$3</f>
        <v>-653.47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Data'!$A$2:$B$8,MATCH(WEEKDAY('Modesto Maranzana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-653470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-653470</v>
      </c>
      <c r="N215" s="118" t="n">
        <f aca="false">SUM(J$6:J215)</f>
        <v>-653470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-653.47</v>
      </c>
      <c r="V215" s="120" t="n">
        <f aca="false">M215/$R$3</f>
        <v>-653.47</v>
      </c>
      <c r="W215" s="120" t="n">
        <f aca="false">N215/$R$3</f>
        <v>-653.47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Data'!$A$2:$B$8,MATCH(WEEKDAY('Modesto Maranzana Power'!A216,3),'Master Data'!$A$2:$A$8,0),2)</f>
        <v>M</v>
      </c>
      <c r="D216" s="118" t="n">
        <v>1997494.22777472</v>
      </c>
      <c r="E216" s="118" t="n">
        <v>0</v>
      </c>
      <c r="F216" s="118" t="n">
        <v>0</v>
      </c>
      <c r="G216" s="118" t="n">
        <v>-642276</v>
      </c>
      <c r="I216" s="118" t="n">
        <f aca="false">IF(MONTH($A216)=MONTH($A215),IF(G216=0,I215,G216),G216)</f>
        <v>-642276</v>
      </c>
      <c r="J216" s="118" t="n">
        <f aca="false">IF(MONTH($A216)=MONTH($A215),SUM(I216-I215),I216)</f>
        <v>11194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-642276</v>
      </c>
      <c r="N216" s="118" t="n">
        <f aca="false">SUM(J$6:J216)</f>
        <v>-642276</v>
      </c>
      <c r="P216" s="118" t="n">
        <f aca="false">D216/P$3</f>
        <v>1.99749422777472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11.194</v>
      </c>
      <c r="T216" s="120" t="n">
        <f aca="false">L216/$R$3</f>
        <v>0</v>
      </c>
      <c r="U216" s="120" t="n">
        <f aca="false">I216/$R$3</f>
        <v>-642.276</v>
      </c>
      <c r="V216" s="120" t="n">
        <f aca="false">M216/$R$3</f>
        <v>-642.276</v>
      </c>
      <c r="W216" s="120" t="n">
        <f aca="false">N216/$R$3</f>
        <v>-642.276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Data'!$A$2:$B$8,MATCH(WEEKDAY('Modesto Maranzana Power'!A217,3),'Master Data'!$A$2:$A$8,0),2)</f>
        <v>T</v>
      </c>
      <c r="D217" s="118" t="n">
        <v>1997539.63006971</v>
      </c>
      <c r="E217" s="118" t="n">
        <v>0</v>
      </c>
      <c r="F217" s="118" t="n">
        <v>0</v>
      </c>
      <c r="G217" s="118" t="n">
        <v>-640028</v>
      </c>
      <c r="I217" s="118" t="n">
        <f aca="false">IF(MONTH($A217)=MONTH($A216),IF(G217=0,I216,G217),G217)</f>
        <v>-640028</v>
      </c>
      <c r="J217" s="118" t="n">
        <f aca="false">IF(MONTH($A217)=MONTH($A216),SUM(I217-I216),I217)</f>
        <v>2248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-640028</v>
      </c>
      <c r="N217" s="118" t="n">
        <f aca="false">SUM(J$6:J217)</f>
        <v>-640028</v>
      </c>
      <c r="P217" s="118" t="n">
        <f aca="false">D217/P$3</f>
        <v>1.99753963006971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2.248</v>
      </c>
      <c r="T217" s="120" t="n">
        <f aca="false">L217/$R$3</f>
        <v>0</v>
      </c>
      <c r="U217" s="120" t="n">
        <f aca="false">I217/$R$3</f>
        <v>-640.028</v>
      </c>
      <c r="V217" s="120" t="n">
        <f aca="false">M217/$R$3</f>
        <v>-640.028</v>
      </c>
      <c r="W217" s="120" t="n">
        <f aca="false">N217/$R$3</f>
        <v>-640.028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Data'!$A$2:$B$8,MATCH(WEEKDAY('Modesto Maranzana Power'!A218,3),'Master Data'!$A$2:$A$8,0),2)</f>
        <v>W</v>
      </c>
      <c r="D218" s="118" t="n">
        <v>1998774.69294238</v>
      </c>
      <c r="E218" s="118" t="n">
        <v>0</v>
      </c>
      <c r="F218" s="118" t="n">
        <v>0</v>
      </c>
      <c r="G218" s="118" t="n">
        <v>-3395.5</v>
      </c>
      <c r="I218" s="118" t="n">
        <f aca="false">IF(MONTH($A218)=MONTH($A217),IF(G218=0,I217,G218),G218)</f>
        <v>-3395.5</v>
      </c>
      <c r="J218" s="118" t="n">
        <f aca="false">IF(MONTH($A218)=MONTH($A217),SUM(I218-I217),I218)</f>
        <v>-3395.5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-643423.5</v>
      </c>
      <c r="N218" s="118" t="n">
        <f aca="false">SUM(J$6:J218)</f>
        <v>-643423.5</v>
      </c>
      <c r="P218" s="118" t="n">
        <f aca="false">D218/P$3</f>
        <v>1.99877469294238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-3.3955</v>
      </c>
      <c r="T218" s="120" t="n">
        <f aca="false">L218/$R$3</f>
        <v>-0</v>
      </c>
      <c r="U218" s="120" t="n">
        <f aca="false">I218/$R$3</f>
        <v>-3.3955</v>
      </c>
      <c r="V218" s="120" t="n">
        <f aca="false">M218/$R$3</f>
        <v>-643.4235</v>
      </c>
      <c r="W218" s="120" t="n">
        <f aca="false">N218/$R$3</f>
        <v>-643.4235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Data'!$A$2:$B$8,MATCH(WEEKDAY('Modesto Maranzana Power'!A219,3),'Master Data'!$A$2:$A$8,0),2)</f>
        <v>Th</v>
      </c>
      <c r="D219" s="118" t="n">
        <v>1993629</v>
      </c>
      <c r="E219" s="118" t="n">
        <v>0</v>
      </c>
      <c r="F219" s="118" t="n">
        <v>0</v>
      </c>
      <c r="G219" s="118" t="n">
        <v>-12158.5</v>
      </c>
      <c r="I219" s="118" t="n">
        <f aca="false">IF(MONTH($A219)=MONTH($A218),IF(G219=0,I218,G219),G219)</f>
        <v>-12158.5</v>
      </c>
      <c r="J219" s="118" t="n">
        <f aca="false">IF(MONTH($A219)=MONTH($A218),SUM(I219-I218),I219)</f>
        <v>-8763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-652186.5</v>
      </c>
      <c r="N219" s="118" t="n">
        <f aca="false">SUM(J$6:J219)</f>
        <v>-652186.5</v>
      </c>
      <c r="P219" s="118" t="n">
        <f aca="false">D219/P$3</f>
        <v>1.993629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-8.763</v>
      </c>
      <c r="T219" s="120" t="n">
        <f aca="false">L219/$R$3</f>
        <v>-0</v>
      </c>
      <c r="U219" s="120" t="n">
        <f aca="false">I219/$R$3</f>
        <v>-12.1585</v>
      </c>
      <c r="V219" s="120" t="n">
        <f aca="false">M219/$R$3</f>
        <v>-652.1865</v>
      </c>
      <c r="W219" s="120" t="n">
        <f aca="false">N219/$R$3</f>
        <v>-652.1865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Data'!$A$2:$B$8,MATCH(WEEKDAY('Modesto Maranzana Power'!A220,3),'Master Data'!$A$2:$A$8,0),2)</f>
        <v>F</v>
      </c>
      <c r="D220" s="118" t="n">
        <v>1992536.56107691</v>
      </c>
      <c r="E220" s="118" t="n">
        <v>0</v>
      </c>
      <c r="F220" s="118" t="n">
        <v>0</v>
      </c>
      <c r="G220" s="118" t="n">
        <v>-16758</v>
      </c>
      <c r="I220" s="118" t="n">
        <f aca="false">IF(MONTH($A220)=MONTH($A219),IF(G220=0,I219,G220),G220)</f>
        <v>-16758</v>
      </c>
      <c r="J220" s="118" t="n">
        <f aca="false">IF(MONTH($A220)=MONTH($A219),SUM(I220-I219),I220)</f>
        <v>-4599.5</v>
      </c>
      <c r="K220" s="118" t="n">
        <f aca="false">IF(WEEKDAY(A220,3)&gt;4,0,(IF(A220&lt;K$2,0,IF(A220&lt;=K$3,1,0))))</f>
        <v>0</v>
      </c>
      <c r="L220" s="118" t="n">
        <f aca="false">J220*K220</f>
        <v>-0</v>
      </c>
      <c r="M220" s="118" t="n">
        <f aca="false">SUM(J$188:J220)</f>
        <v>-656786</v>
      </c>
      <c r="N220" s="118" t="n">
        <f aca="false">SUM(J$6:J220)</f>
        <v>-656786</v>
      </c>
      <c r="P220" s="118" t="n">
        <f aca="false">D220/P$3</f>
        <v>1.99253656107691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-4.5995</v>
      </c>
      <c r="T220" s="120" t="n">
        <f aca="false">L220/$R$3</f>
        <v>-0</v>
      </c>
      <c r="U220" s="120" t="n">
        <f aca="false">I220/$R$3</f>
        <v>-16.758</v>
      </c>
      <c r="V220" s="120" t="n">
        <f aca="false">M220/$R$3</f>
        <v>-656.786</v>
      </c>
      <c r="W220" s="120" t="n">
        <f aca="false">N220/$R$3</f>
        <v>-656.786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Data'!$A$2:$B$8,MATCH(WEEKDAY('Modesto Maranzana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-16758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-656786</v>
      </c>
      <c r="N221" s="118" t="n">
        <f aca="false">SUM(J$6:J221)</f>
        <v>-656786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-16.758</v>
      </c>
      <c r="V221" s="120" t="n">
        <f aca="false">M221/$R$3</f>
        <v>-656.786</v>
      </c>
      <c r="W221" s="120" t="n">
        <f aca="false">N221/$R$3</f>
        <v>-656.786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Data'!$A$2:$B$8,MATCH(WEEKDAY('Modesto Maranzana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-16758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-656786</v>
      </c>
      <c r="N222" s="118" t="n">
        <f aca="false">SUM(J$6:J222)</f>
        <v>-656786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-16.758</v>
      </c>
      <c r="V222" s="120" t="n">
        <f aca="false">M222/$R$3</f>
        <v>-656.786</v>
      </c>
      <c r="W222" s="120" t="n">
        <f aca="false">N222/$R$3</f>
        <v>-656.786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Data'!$A$2:$B$8,MATCH(WEEKDAY('Modesto Maranzana Power'!A223,3),'Master Data'!$A$2:$A$8,0),2)</f>
        <v>M</v>
      </c>
      <c r="D223" s="118" t="n">
        <v>1989022.54509211</v>
      </c>
      <c r="E223" s="118" t="n">
        <v>0</v>
      </c>
      <c r="F223" s="118" t="n">
        <v>0</v>
      </c>
      <c r="G223" s="118" t="n">
        <v>-47525</v>
      </c>
      <c r="I223" s="118" t="n">
        <f aca="false">IF(MONTH($A223)=MONTH($A222),IF(G223=0,I222,G223),G223)</f>
        <v>-47525</v>
      </c>
      <c r="J223" s="118" t="n">
        <f aca="false">IF(MONTH($A223)=MONTH($A222),SUM(I223-I222),I223)</f>
        <v>-30767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-687553</v>
      </c>
      <c r="N223" s="118" t="n">
        <f aca="false">SUM(J$6:J223)</f>
        <v>-687553</v>
      </c>
      <c r="P223" s="118" t="n">
        <f aca="false">D223/P$3</f>
        <v>1.98902254509211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-30.767</v>
      </c>
      <c r="T223" s="120" t="n">
        <f aca="false">L223/$R$3</f>
        <v>-0</v>
      </c>
      <c r="U223" s="120" t="n">
        <f aca="false">I223/$R$3</f>
        <v>-47.525</v>
      </c>
      <c r="V223" s="120" t="n">
        <f aca="false">M223/$R$3</f>
        <v>-687.553</v>
      </c>
      <c r="W223" s="120" t="n">
        <f aca="false">N223/$R$3</f>
        <v>-687.553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Data'!$A$2:$B$8,MATCH(WEEKDAY('Modesto Maranzana Power'!A224,3),'Master Data'!$A$2:$A$8,0),2)</f>
        <v>T</v>
      </c>
      <c r="D224" s="118" t="n">
        <v>1988751.64343705</v>
      </c>
      <c r="E224" s="118" t="n">
        <v>0</v>
      </c>
      <c r="F224" s="118" t="n">
        <v>0</v>
      </c>
      <c r="G224" s="118" t="n">
        <v>-92845</v>
      </c>
      <c r="I224" s="118" t="n">
        <f aca="false">IF(MONTH($A224)=MONTH($A223),IF(G224=0,I223,G224),G224)</f>
        <v>-92845</v>
      </c>
      <c r="J224" s="118" t="n">
        <f aca="false">IF(MONTH($A224)=MONTH($A223),SUM(I224-I223),I224)</f>
        <v>-45320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-732873</v>
      </c>
      <c r="N224" s="118" t="n">
        <f aca="false">SUM(J$6:J224)</f>
        <v>-732873</v>
      </c>
      <c r="P224" s="118" t="n">
        <f aca="false">D224/P$3</f>
        <v>1.98875164343705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-45.32</v>
      </c>
      <c r="T224" s="120" t="n">
        <f aca="false">L224/$R$3</f>
        <v>-0</v>
      </c>
      <c r="U224" s="120" t="n">
        <f aca="false">I224/$R$3</f>
        <v>-92.845</v>
      </c>
      <c r="V224" s="120" t="n">
        <f aca="false">M224/$R$3</f>
        <v>-732.873</v>
      </c>
      <c r="W224" s="120" t="n">
        <f aca="false">N224/$R$3</f>
        <v>-732.873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Data'!$A$2:$B$8,MATCH(WEEKDAY('Modesto Maranzana Power'!A225,3),'Master Data'!$A$2:$A$8,0),2)</f>
        <v>W</v>
      </c>
      <c r="D225" s="118" t="n">
        <v>1987444.91909387</v>
      </c>
      <c r="E225" s="118" t="n">
        <v>0</v>
      </c>
      <c r="F225" s="118" t="n">
        <v>0</v>
      </c>
      <c r="G225" s="118" t="n">
        <v>-104652</v>
      </c>
      <c r="I225" s="118" t="n">
        <f aca="false">IF(MONTH($A225)=MONTH($A224),IF(G225=0,I224,G225),G225)</f>
        <v>-104652</v>
      </c>
      <c r="J225" s="118" t="n">
        <f aca="false">IF(MONTH($A225)=MONTH($A224),SUM(I225-I224),I225)</f>
        <v>-11807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-744680</v>
      </c>
      <c r="N225" s="118" t="n">
        <f aca="false">SUM(J$6:J225)</f>
        <v>-744680</v>
      </c>
      <c r="P225" s="118" t="n">
        <f aca="false">D225/P$3</f>
        <v>1.98744491909387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-11.807</v>
      </c>
      <c r="T225" s="120" t="n">
        <f aca="false">L225/$R$3</f>
        <v>-0</v>
      </c>
      <c r="U225" s="120" t="n">
        <f aca="false">I225/$R$3</f>
        <v>-104.652</v>
      </c>
      <c r="V225" s="120" t="n">
        <f aca="false">M225/$R$3</f>
        <v>-744.68</v>
      </c>
      <c r="W225" s="120" t="n">
        <f aca="false">N225/$R$3</f>
        <v>-744.68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Data'!$A$2:$B$8,MATCH(WEEKDAY('Modesto Maranzana Power'!A226,3),'Master Data'!$A$2:$A$8,0),2)</f>
        <v>Th</v>
      </c>
      <c r="D226" s="118" t="n">
        <v>1990491.09389103</v>
      </c>
      <c r="E226" s="118" t="n">
        <v>0</v>
      </c>
      <c r="F226" s="118" t="n">
        <v>0</v>
      </c>
      <c r="G226" s="118" t="n">
        <v>-109432</v>
      </c>
      <c r="I226" s="118" t="n">
        <f aca="false">IF(MONTH($A226)=MONTH($A225),IF(G226=0,I225,G226),G226)</f>
        <v>-109432</v>
      </c>
      <c r="J226" s="118" t="n">
        <f aca="false">IF(MONTH($A226)=MONTH($A225),SUM(I226-I225),I226)</f>
        <v>-4780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-749460</v>
      </c>
      <c r="N226" s="118" t="n">
        <f aca="false">SUM(J$6:J226)</f>
        <v>-749460</v>
      </c>
      <c r="P226" s="118" t="n">
        <f aca="false">D226/P$3</f>
        <v>1.99049109389103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-4.78</v>
      </c>
      <c r="T226" s="120" t="n">
        <f aca="false">L226/$R$3</f>
        <v>-0</v>
      </c>
      <c r="U226" s="120" t="n">
        <f aca="false">I226/$R$3</f>
        <v>-109.432</v>
      </c>
      <c r="V226" s="120" t="n">
        <f aca="false">M226/$R$3</f>
        <v>-749.46</v>
      </c>
      <c r="W226" s="120" t="n">
        <f aca="false">N226/$R$3</f>
        <v>-749.46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Data'!$A$2:$B$8,MATCH(WEEKDAY('Modesto Maranzana Power'!A227,3),'Master Data'!$A$2:$A$8,0),2)</f>
        <v>F</v>
      </c>
      <c r="D227" s="118" t="n">
        <v>1988255.64458633</v>
      </c>
      <c r="E227" s="118" t="n">
        <v>0</v>
      </c>
      <c r="F227" s="118" t="n">
        <v>0</v>
      </c>
      <c r="G227" s="118" t="n">
        <v>-303970</v>
      </c>
      <c r="I227" s="118" t="n">
        <f aca="false">IF(MONTH($A227)=MONTH($A226),IF(G227=0,I226,G227),G227)</f>
        <v>-303970</v>
      </c>
      <c r="J227" s="118" t="n">
        <f aca="false">IF(MONTH($A227)=MONTH($A226),SUM(I227-I226),I227)</f>
        <v>-194538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-943998</v>
      </c>
      <c r="N227" s="118" t="n">
        <f aca="false">SUM(J$6:J227)</f>
        <v>-943998</v>
      </c>
      <c r="P227" s="118" t="n">
        <f aca="false">D227/P$3</f>
        <v>1.98825564458633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-194.538</v>
      </c>
      <c r="T227" s="120" t="n">
        <f aca="false">L227/$R$3</f>
        <v>-0</v>
      </c>
      <c r="U227" s="120" t="n">
        <f aca="false">I227/$R$3</f>
        <v>-303.97</v>
      </c>
      <c r="V227" s="120" t="n">
        <f aca="false">M227/$R$3</f>
        <v>-943.998</v>
      </c>
      <c r="W227" s="120" t="n">
        <f aca="false">N227/$R$3</f>
        <v>-943.998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Data'!$A$2:$B$8,MATCH(WEEKDAY('Modesto Maranzana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-303970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-943998</v>
      </c>
      <c r="N228" s="118" t="n">
        <f aca="false">SUM(J$6:J228)</f>
        <v>-943998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-303.97</v>
      </c>
      <c r="V228" s="120" t="n">
        <f aca="false">M228/$R$3</f>
        <v>-943.998</v>
      </c>
      <c r="W228" s="120" t="n">
        <f aca="false">N228/$R$3</f>
        <v>-943.998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Data'!$A$2:$B$8,MATCH(WEEKDAY('Modesto Maranzana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-303970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-943998</v>
      </c>
      <c r="N229" s="118" t="n">
        <f aca="false">SUM(J$6:J229)</f>
        <v>-943998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-303.97</v>
      </c>
      <c r="V229" s="120" t="n">
        <f aca="false">M229/$R$3</f>
        <v>-943.998</v>
      </c>
      <c r="W229" s="120" t="n">
        <f aca="false">N229/$R$3</f>
        <v>-943.998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Data'!$A$2:$B$8,MATCH(WEEKDAY('Modesto Maranzana Power'!A230,3),'Master Data'!$A$2:$A$8,0),2)</f>
        <v>M</v>
      </c>
      <c r="D230" s="118" t="n">
        <v>1985134.84371604</v>
      </c>
      <c r="E230" s="118" t="n">
        <v>0</v>
      </c>
      <c r="F230" s="118" t="n">
        <v>0</v>
      </c>
      <c r="G230" s="118" t="n">
        <v>-302798</v>
      </c>
      <c r="I230" s="118" t="n">
        <f aca="false">IF(MONTH($A230)=MONTH($A229),IF(G230=0,I229,G230),G230)</f>
        <v>-302798</v>
      </c>
      <c r="J230" s="118" t="n">
        <f aca="false">IF(MONTH($A230)=MONTH($A229),SUM(I230-I229),I230)</f>
        <v>1172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-942826</v>
      </c>
      <c r="N230" s="118" t="n">
        <f aca="false">SUM(J$6:J230)</f>
        <v>-942826</v>
      </c>
      <c r="P230" s="118" t="n">
        <f aca="false">D230/P$3</f>
        <v>1.98513484371604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1.172</v>
      </c>
      <c r="T230" s="120" t="n">
        <f aca="false">L230/$R$3</f>
        <v>0</v>
      </c>
      <c r="U230" s="120" t="n">
        <f aca="false">I230/$R$3</f>
        <v>-302.798</v>
      </c>
      <c r="V230" s="120" t="n">
        <f aca="false">M230/$R$3</f>
        <v>-942.826</v>
      </c>
      <c r="W230" s="120" t="n">
        <f aca="false">N230/$R$3</f>
        <v>-942.826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Data'!$A$2:$B$8,MATCH(WEEKDAY('Modesto Maranzana Power'!A231,3),'Master Data'!$A$2:$A$8,0),2)</f>
        <v>T</v>
      </c>
      <c r="D231" s="118" t="n">
        <v>1988902.72192506</v>
      </c>
      <c r="E231" s="118" t="n">
        <v>0</v>
      </c>
      <c r="F231" s="118" t="n">
        <v>0</v>
      </c>
      <c r="G231" s="118" t="n">
        <v>-307009</v>
      </c>
      <c r="I231" s="118" t="n">
        <f aca="false">IF(MONTH($A231)=MONTH($A230),IF(G231=0,I230,G231),G231)</f>
        <v>-307009</v>
      </c>
      <c r="J231" s="118" t="n">
        <f aca="false">IF(MONTH($A231)=MONTH($A230),SUM(I231-I230),I231)</f>
        <v>-4211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-947037</v>
      </c>
      <c r="N231" s="118" t="n">
        <f aca="false">SUM(J$6:J231)</f>
        <v>-947037</v>
      </c>
      <c r="P231" s="118" t="n">
        <f aca="false">D231/P$3</f>
        <v>1.98890272192506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-4.211</v>
      </c>
      <c r="T231" s="120" t="n">
        <f aca="false">L231/$R$3</f>
        <v>-0</v>
      </c>
      <c r="U231" s="120" t="n">
        <f aca="false">I231/$R$3</f>
        <v>-307.009</v>
      </c>
      <c r="V231" s="120" t="n">
        <f aca="false">M231/$R$3</f>
        <v>-947.037</v>
      </c>
      <c r="W231" s="120" t="n">
        <f aca="false">N231/$R$3</f>
        <v>-947.037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Data'!$A$2:$B$8,MATCH(WEEKDAY('Modesto Maranzana Power'!A232,3),'Master Data'!$A$2:$A$8,0),2)</f>
        <v>W</v>
      </c>
      <c r="D232" s="118" t="n">
        <v>1986081.51550068</v>
      </c>
      <c r="E232" s="118" t="n">
        <v>0</v>
      </c>
      <c r="F232" s="118" t="n">
        <v>0</v>
      </c>
      <c r="G232" s="118" t="n">
        <v>-314338</v>
      </c>
      <c r="I232" s="118" t="n">
        <f aca="false">IF(MONTH($A232)=MONTH($A231),IF(G232=0,I231,G232),G232)</f>
        <v>-314338</v>
      </c>
      <c r="J232" s="118" t="n">
        <f aca="false">IF(MONTH($A232)=MONTH($A231),SUM(I232-I231),I232)</f>
        <v>-7329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-954366</v>
      </c>
      <c r="N232" s="118" t="n">
        <f aca="false">SUM(J$6:J232)</f>
        <v>-954366</v>
      </c>
      <c r="P232" s="118" t="n">
        <f aca="false">D232/P$3</f>
        <v>1.98608151550068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-7.329</v>
      </c>
      <c r="T232" s="120" t="n">
        <f aca="false">L232/$R$3</f>
        <v>-0</v>
      </c>
      <c r="U232" s="120" t="n">
        <f aca="false">I232/$R$3</f>
        <v>-314.338</v>
      </c>
      <c r="V232" s="120" t="n">
        <f aca="false">M232/$R$3</f>
        <v>-954.366</v>
      </c>
      <c r="W232" s="120" t="n">
        <f aca="false">N232/$R$3</f>
        <v>-954.366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Data'!$A$2:$B$8,MATCH(WEEKDAY('Modesto Maranzana Power'!A233,3),'Master Data'!$A$2:$A$8,0),2)</f>
        <v>Th</v>
      </c>
      <c r="D233" s="118" t="n">
        <v>1982102.29163713</v>
      </c>
      <c r="E233" s="118" t="n">
        <v>0</v>
      </c>
      <c r="F233" s="118" t="n">
        <v>0</v>
      </c>
      <c r="G233" s="118" t="n">
        <v>-322097</v>
      </c>
      <c r="I233" s="118" t="n">
        <f aca="false">IF(MONTH($A233)=MONTH($A232),IF(G233=0,I232,G233),G233)</f>
        <v>-322097</v>
      </c>
      <c r="J233" s="118" t="n">
        <f aca="false">IF(MONTH($A233)=MONTH($A232),SUM(I233-I232),I233)</f>
        <v>-7759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-962125</v>
      </c>
      <c r="N233" s="118" t="n">
        <f aca="false">SUM(J$6:J233)</f>
        <v>-962125</v>
      </c>
      <c r="P233" s="118" t="n">
        <f aca="false">D233/P$3</f>
        <v>1.98210229163713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-7.759</v>
      </c>
      <c r="T233" s="120" t="n">
        <f aca="false">L233/$R$3</f>
        <v>-0</v>
      </c>
      <c r="U233" s="120" t="n">
        <f aca="false">I233/$R$3</f>
        <v>-322.097</v>
      </c>
      <c r="V233" s="120" t="n">
        <f aca="false">M233/$R$3</f>
        <v>-962.125</v>
      </c>
      <c r="W233" s="120" t="n">
        <f aca="false">N233/$R$3</f>
        <v>-962.125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Data'!$A$2:$B$8,MATCH(WEEKDAY('Modesto Maranzana Power'!A234,3),'Master Data'!$A$2:$A$8,0),2)</f>
        <v>F</v>
      </c>
      <c r="D234" s="118" t="n">
        <v>1983314.0989876</v>
      </c>
      <c r="E234" s="118" t="n">
        <v>0</v>
      </c>
      <c r="F234" s="118" t="n">
        <v>0</v>
      </c>
      <c r="G234" s="118" t="n">
        <v>-320101</v>
      </c>
      <c r="I234" s="118" t="n">
        <f aca="false">IF(MONTH($A234)=MONTH($A233),IF(G234=0,I233,G234),G234)</f>
        <v>-320101</v>
      </c>
      <c r="J234" s="118" t="n">
        <f aca="false">IF(MONTH($A234)=MONTH($A233),SUM(I234-I233),I234)</f>
        <v>1996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-960129</v>
      </c>
      <c r="N234" s="118" t="n">
        <f aca="false">SUM(J$6:J234)</f>
        <v>-960129</v>
      </c>
      <c r="P234" s="118" t="n">
        <f aca="false">D234/P$3</f>
        <v>1.9833140989876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1.996</v>
      </c>
      <c r="T234" s="120" t="n">
        <f aca="false">L234/$R$3</f>
        <v>0</v>
      </c>
      <c r="U234" s="120" t="n">
        <f aca="false">I234/$R$3</f>
        <v>-320.101</v>
      </c>
      <c r="V234" s="120" t="n">
        <f aca="false">M234/$R$3</f>
        <v>-960.129</v>
      </c>
      <c r="W234" s="120" t="n">
        <f aca="false">N234/$R$3</f>
        <v>-960.129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Data'!$A$2:$B$8,MATCH(WEEKDAY('Modesto Maranzana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-320101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-960129</v>
      </c>
      <c r="N235" s="118" t="n">
        <f aca="false">SUM(J$6:J235)</f>
        <v>-960129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-320.101</v>
      </c>
      <c r="V235" s="120" t="n">
        <f aca="false">M235/$R$3</f>
        <v>-960.129</v>
      </c>
      <c r="W235" s="120" t="n">
        <f aca="false">N235/$R$3</f>
        <v>-960.129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Data'!$A$2:$B$8,MATCH(WEEKDAY('Modesto Maranzana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-320101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-960129</v>
      </c>
      <c r="N236" s="118" t="n">
        <f aca="false">SUM(J$6:J236)</f>
        <v>-960129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-320.101</v>
      </c>
      <c r="V236" s="120" t="n">
        <f aca="false">M236/$R$3</f>
        <v>-960.129</v>
      </c>
      <c r="W236" s="120" t="n">
        <f aca="false">N236/$R$3</f>
        <v>-960.129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Data'!$A$2:$B$8,MATCH(WEEKDAY('Modesto Maranzana Power'!A237,3),'Master Data'!$A$2:$A$8,0),2)</f>
        <v>M</v>
      </c>
      <c r="D237" s="118" t="n">
        <v>1982945.84591858</v>
      </c>
      <c r="E237" s="118" t="n">
        <v>0</v>
      </c>
      <c r="F237" s="118" t="n">
        <v>0</v>
      </c>
      <c r="G237" s="118" t="n">
        <v>-313171</v>
      </c>
      <c r="I237" s="118" t="n">
        <f aca="false">IF(MONTH($A237)=MONTH($A236),IF(G237=0,I236,G237),G237)</f>
        <v>-313171</v>
      </c>
      <c r="J237" s="118" t="n">
        <f aca="false">IF(MONTH($A237)=MONTH($A236),SUM(I237-I236),I237)</f>
        <v>6930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-953199</v>
      </c>
      <c r="N237" s="118" t="n">
        <f aca="false">SUM(J$6:J237)</f>
        <v>-953199</v>
      </c>
      <c r="P237" s="118" t="n">
        <f aca="false">D237/P$3</f>
        <v>1.98294584591858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6.93</v>
      </c>
      <c r="T237" s="120" t="n">
        <f aca="false">L237/$R$3</f>
        <v>0</v>
      </c>
      <c r="U237" s="120" t="n">
        <f aca="false">I237/$R$3</f>
        <v>-313.171</v>
      </c>
      <c r="V237" s="120" t="n">
        <f aca="false">M237/$R$3</f>
        <v>-953.199</v>
      </c>
      <c r="W237" s="120" t="n">
        <f aca="false">N237/$R$3</f>
        <v>-953.199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Data'!$A$2:$B$8,MATCH(WEEKDAY('Modesto Maranzana Power'!A238,3),'Master Data'!$A$2:$A$8,0),2)</f>
        <v>T</v>
      </c>
      <c r="D238" s="118" t="n">
        <v>1979575.00845542</v>
      </c>
      <c r="E238" s="118" t="n">
        <v>0</v>
      </c>
      <c r="F238" s="118" t="n">
        <v>0</v>
      </c>
      <c r="G238" s="118" t="n">
        <v>-319700</v>
      </c>
      <c r="I238" s="118" t="n">
        <f aca="false">IF(MONTH($A238)=MONTH($A237),IF(G238=0,I237,G238),G238)</f>
        <v>-319700</v>
      </c>
      <c r="J238" s="118" t="n">
        <f aca="false">IF(MONTH($A238)=MONTH($A237),SUM(I238-I237),I238)</f>
        <v>-6529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-959728</v>
      </c>
      <c r="N238" s="118" t="n">
        <f aca="false">SUM(J$6:J238)</f>
        <v>-959728</v>
      </c>
      <c r="P238" s="118" t="n">
        <f aca="false">D238/P$3</f>
        <v>1.97957500845542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-6.529</v>
      </c>
      <c r="T238" s="120" t="n">
        <f aca="false">L238/$R$3</f>
        <v>-0</v>
      </c>
      <c r="U238" s="120" t="n">
        <f aca="false">I238/$R$3</f>
        <v>-319.7</v>
      </c>
      <c r="V238" s="120" t="n">
        <f aca="false">M238/$R$3</f>
        <v>-959.728</v>
      </c>
      <c r="W238" s="120" t="n">
        <f aca="false">N238/$R$3</f>
        <v>-959.728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Data'!$A$2:$B$8,MATCH(WEEKDAY('Modesto Maranzana Power'!A239,3),'Master Data'!$A$2:$A$8,0),2)</f>
        <v>W</v>
      </c>
      <c r="D239" s="118" t="n">
        <v>1980611.39834808</v>
      </c>
      <c r="E239" s="118" t="n">
        <v>0</v>
      </c>
      <c r="F239" s="118" t="n">
        <v>0</v>
      </c>
      <c r="G239" s="118" t="n">
        <v>-160175</v>
      </c>
      <c r="I239" s="118" t="n">
        <f aca="false">IF(MONTH($A239)=MONTH($A238),IF(G239=0,I238,G239),G239)</f>
        <v>-160175</v>
      </c>
      <c r="J239" s="118" t="n">
        <f aca="false">IF(MONTH($A239)=MONTH($A238),SUM(I239-I238),I239)</f>
        <v>159525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-800203</v>
      </c>
      <c r="N239" s="118" t="n">
        <f aca="false">SUM(J$6:J239)</f>
        <v>-800203</v>
      </c>
      <c r="P239" s="118" t="n">
        <f aca="false">D239/P$3</f>
        <v>1.98061139834808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159.525</v>
      </c>
      <c r="T239" s="120" t="n">
        <f aca="false">L239/$R$3</f>
        <v>0</v>
      </c>
      <c r="U239" s="120" t="n">
        <f aca="false">I239/$R$3</f>
        <v>-160.175</v>
      </c>
      <c r="V239" s="120" t="n">
        <f aca="false">M239/$R$3</f>
        <v>-800.203</v>
      </c>
      <c r="W239" s="120" t="n">
        <f aca="false">N239/$R$3</f>
        <v>-800.203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Data'!$A$2:$B$8,MATCH(WEEKDAY('Modesto Maranzana Power'!A240,3),'Master Data'!$A$2:$A$8,0),2)</f>
        <v>Th</v>
      </c>
      <c r="D240" s="118" t="n">
        <v>1978482.7705854</v>
      </c>
      <c r="E240" s="118" t="n">
        <v>0</v>
      </c>
      <c r="F240" s="118" t="n">
        <v>0</v>
      </c>
      <c r="G240" s="118" t="n">
        <v>-164770</v>
      </c>
      <c r="I240" s="118" t="n">
        <f aca="false">IF(MONTH($A240)=MONTH($A239),IF(G240=0,I239,G240),G240)</f>
        <v>-164770</v>
      </c>
      <c r="J240" s="118" t="n">
        <f aca="false">IF(MONTH($A240)=MONTH($A239),SUM(I240-I239),I240)</f>
        <v>-4595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-804798</v>
      </c>
      <c r="N240" s="118" t="n">
        <f aca="false">SUM(J$6:J240)</f>
        <v>-804798</v>
      </c>
      <c r="P240" s="118" t="n">
        <f aca="false">D240/P$3</f>
        <v>1.9784827705854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-4.595</v>
      </c>
      <c r="T240" s="120" t="n">
        <f aca="false">L240/$R$3</f>
        <v>-0</v>
      </c>
      <c r="U240" s="120" t="n">
        <f aca="false">I240/$R$3</f>
        <v>-164.77</v>
      </c>
      <c r="V240" s="120" t="n">
        <f aca="false">M240/$R$3</f>
        <v>-804.798</v>
      </c>
      <c r="W240" s="120" t="n">
        <f aca="false">N240/$R$3</f>
        <v>-804.798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Data'!$A$2:$B$8,MATCH(WEEKDAY('Modesto Maranzana Power'!A241,3),'Master Data'!$A$2:$A$8,0),2)</f>
        <v>F</v>
      </c>
      <c r="D241" s="118" t="n">
        <v>1977430.54634056</v>
      </c>
      <c r="E241" s="118" t="n">
        <v>0</v>
      </c>
      <c r="F241" s="118" t="n">
        <v>0</v>
      </c>
      <c r="G241" s="118" t="n">
        <v>-167749</v>
      </c>
      <c r="I241" s="118" t="n">
        <f aca="false">IF(MONTH($A241)=MONTH($A240),IF(G241=0,I240,G241),G241)</f>
        <v>-167749</v>
      </c>
      <c r="J241" s="118" t="n">
        <f aca="false">IF(MONTH($A241)=MONTH($A240),SUM(I241-I240),I241)</f>
        <v>-2979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-807777</v>
      </c>
      <c r="N241" s="118" t="n">
        <f aca="false">SUM(J$6:J241)</f>
        <v>-807777</v>
      </c>
      <c r="P241" s="118" t="n">
        <f aca="false">D241/P$3</f>
        <v>1.97743054634056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-2.979</v>
      </c>
      <c r="T241" s="120" t="n">
        <f aca="false">L241/$R$3</f>
        <v>-0</v>
      </c>
      <c r="U241" s="120" t="n">
        <f aca="false">I241/$R$3</f>
        <v>-167.749</v>
      </c>
      <c r="V241" s="120" t="n">
        <f aca="false">M241/$R$3</f>
        <v>-807.777</v>
      </c>
      <c r="W241" s="120" t="n">
        <f aca="false">N241/$R$3</f>
        <v>-807.777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Data'!$A$2:$B$8,MATCH(WEEKDAY('Modesto Maranzana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-167749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-807777</v>
      </c>
      <c r="N242" s="118" t="n">
        <f aca="false">SUM(J$6:J242)</f>
        <v>-807777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-167.749</v>
      </c>
      <c r="V242" s="120" t="n">
        <f aca="false">M242/$R$3</f>
        <v>-807.777</v>
      </c>
      <c r="W242" s="120" t="n">
        <f aca="false">N242/$R$3</f>
        <v>-807.777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Data'!$A$2:$B$8,MATCH(WEEKDAY('Modesto Maranzana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-167749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-807777</v>
      </c>
      <c r="N243" s="118" t="n">
        <f aca="false">SUM(J$6:J243)</f>
        <v>-807777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-167.749</v>
      </c>
      <c r="V243" s="120" t="n">
        <f aca="false">M243/$R$3</f>
        <v>-807.777</v>
      </c>
      <c r="W243" s="120" t="n">
        <f aca="false">N243/$R$3</f>
        <v>-807.777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Data'!$A$2:$B$8,MATCH(WEEKDAY('Modesto Maranzana Power'!A244,3),'Master Data'!$A$2:$A$8,0),2)</f>
        <v>M</v>
      </c>
      <c r="D244" s="118" t="n">
        <v>1972589.69928271</v>
      </c>
      <c r="E244" s="118" t="n">
        <v>0</v>
      </c>
      <c r="F244" s="118" t="n">
        <v>0</v>
      </c>
      <c r="G244" s="118" t="n">
        <v>-172070</v>
      </c>
      <c r="I244" s="118" t="n">
        <f aca="false">IF(MONTH($A244)=MONTH($A243),IF(G244=0,I243,G244),G244)</f>
        <v>-172070</v>
      </c>
      <c r="J244" s="118" t="n">
        <f aca="false">IF(MONTH($A244)=MONTH($A243),SUM(I244-I243),I244)</f>
        <v>-4321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-812098</v>
      </c>
      <c r="N244" s="118" t="n">
        <f aca="false">SUM(J$6:J244)</f>
        <v>-812098</v>
      </c>
      <c r="P244" s="118" t="n">
        <f aca="false">D244/P$3</f>
        <v>1.97258969928271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-4.321</v>
      </c>
      <c r="T244" s="120" t="n">
        <f aca="false">L244/$R$3</f>
        <v>-0</v>
      </c>
      <c r="U244" s="120" t="n">
        <f aca="false">I244/$R$3</f>
        <v>-172.07</v>
      </c>
      <c r="V244" s="120" t="n">
        <f aca="false">M244/$R$3</f>
        <v>-812.098</v>
      </c>
      <c r="W244" s="120" t="n">
        <f aca="false">N244/$R$3</f>
        <v>-812.098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Data'!$A$2:$B$8,MATCH(WEEKDAY('Modesto Maranzana Power'!A245,3),'Master Data'!$A$2:$A$8,0),2)</f>
        <v>T</v>
      </c>
      <c r="D245" s="118" t="n">
        <v>1957101.46309062</v>
      </c>
      <c r="E245" s="118" t="n">
        <v>0</v>
      </c>
      <c r="F245" s="118" t="n">
        <v>0</v>
      </c>
      <c r="G245" s="118" t="n">
        <v>-186538</v>
      </c>
      <c r="I245" s="118" t="n">
        <f aca="false">IF(MONTH($A245)=MONTH($A244),IF(G245=0,I244,G245),G245)</f>
        <v>-186538</v>
      </c>
      <c r="J245" s="118" t="n">
        <f aca="false">IF(MONTH($A245)=MONTH($A244),SUM(I245-I244),I245)</f>
        <v>-14468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-826566</v>
      </c>
      <c r="N245" s="118" t="n">
        <f aca="false">SUM(J$6:J245)</f>
        <v>-826566</v>
      </c>
      <c r="P245" s="118" t="n">
        <f aca="false">D245/P$3</f>
        <v>1.95710146309062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-14.468</v>
      </c>
      <c r="T245" s="120" t="n">
        <f aca="false">L245/$R$3</f>
        <v>-0</v>
      </c>
      <c r="U245" s="120" t="n">
        <f aca="false">I245/$R$3</f>
        <v>-186.538</v>
      </c>
      <c r="V245" s="120" t="n">
        <f aca="false">M245/$R$3</f>
        <v>-826.566</v>
      </c>
      <c r="W245" s="120" t="n">
        <f aca="false">N245/$R$3</f>
        <v>-826.566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Data'!$A$2:$B$8,MATCH(WEEKDAY('Modesto Maranzana Power'!A246,3),'Master Data'!$A$2:$A$8,0),2)</f>
        <v>W</v>
      </c>
      <c r="D246" s="118" t="n">
        <v>1959777.32754694</v>
      </c>
      <c r="E246" s="118" t="n">
        <v>0</v>
      </c>
      <c r="F246" s="118" t="n">
        <v>0</v>
      </c>
      <c r="G246" s="118" t="n">
        <v>-176959</v>
      </c>
      <c r="I246" s="118" t="n">
        <f aca="false">IF(MONTH($A246)=MONTH($A245),IF(G246=0,I245,G246),G246)</f>
        <v>-176959</v>
      </c>
      <c r="J246" s="118" t="n">
        <f aca="false">IF(MONTH($A246)=MONTH($A245),SUM(I246-I245),I246)</f>
        <v>9579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-816987</v>
      </c>
      <c r="N246" s="118" t="n">
        <f aca="false">SUM(J$6:J246)</f>
        <v>-816987</v>
      </c>
      <c r="P246" s="118" t="n">
        <f aca="false">D246/P$3</f>
        <v>1.95977732754694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9.579</v>
      </c>
      <c r="T246" s="120" t="n">
        <f aca="false">L246/$R$3</f>
        <v>0</v>
      </c>
      <c r="U246" s="120" t="n">
        <f aca="false">I246/$R$3</f>
        <v>-176.959</v>
      </c>
      <c r="V246" s="120" t="n">
        <f aca="false">M246/$R$3</f>
        <v>-816.987</v>
      </c>
      <c r="W246" s="120" t="n">
        <f aca="false">N246/$R$3</f>
        <v>-816.987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Data'!$A$2:$B$8,MATCH(WEEKDAY('Modesto Maranzana Power'!A247,3),'Master Data'!$A$2:$A$8,0),2)</f>
        <v>Th</v>
      </c>
      <c r="D247" s="118" t="n">
        <v>1960402.54281533</v>
      </c>
      <c r="E247" s="118" t="n">
        <v>0</v>
      </c>
      <c r="F247" s="118" t="n">
        <v>0</v>
      </c>
      <c r="G247" s="118" t="n">
        <v>-181517</v>
      </c>
      <c r="I247" s="118" t="n">
        <f aca="false">IF(MONTH($A247)=MONTH($A246),IF(G247=0,I246,G247),G247)</f>
        <v>-181517</v>
      </c>
      <c r="J247" s="118" t="n">
        <f aca="false">IF(MONTH($A247)=MONTH($A246),SUM(I247-I246),I247)</f>
        <v>-4558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-821545</v>
      </c>
      <c r="N247" s="118" t="n">
        <f aca="false">SUM(J$6:J247)</f>
        <v>-821545</v>
      </c>
      <c r="P247" s="118" t="n">
        <f aca="false">D247/P$3</f>
        <v>1.96040254281533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-4.558</v>
      </c>
      <c r="T247" s="120" t="n">
        <f aca="false">L247/$R$3</f>
        <v>-0</v>
      </c>
      <c r="U247" s="120" t="n">
        <f aca="false">I247/$R$3</f>
        <v>-181.517</v>
      </c>
      <c r="V247" s="120" t="n">
        <f aca="false">M247/$R$3</f>
        <v>-821.545</v>
      </c>
      <c r="W247" s="120" t="n">
        <f aca="false">N247/$R$3</f>
        <v>-821.545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Data'!$A$2:$B$8,MATCH(WEEKDAY('Modesto Maranzana Power'!A248,3),'Master Data'!$A$2:$A$8,0),2)</f>
        <v>F</v>
      </c>
      <c r="D248" s="118" t="n">
        <v>1961236.49263697</v>
      </c>
      <c r="E248" s="118" t="n">
        <v>0</v>
      </c>
      <c r="F248" s="118" t="n">
        <v>0</v>
      </c>
      <c r="G248" s="118" t="n">
        <v>-198816</v>
      </c>
      <c r="I248" s="118" t="n">
        <f aca="false">IF(MONTH($A248)=MONTH($A247),IF(G248=0,I247,G248),G248)</f>
        <v>-198816</v>
      </c>
      <c r="J248" s="118" t="n">
        <f aca="false">IF(MONTH($A248)=MONTH($A247),SUM(I248-I247),I248)</f>
        <v>-17299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-838844</v>
      </c>
      <c r="N248" s="118" t="n">
        <f aca="false">SUM(J$6:J248)</f>
        <v>-838844</v>
      </c>
      <c r="P248" s="118" t="n">
        <f aca="false">D248/P$3</f>
        <v>1.96123649263697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-17.299</v>
      </c>
      <c r="T248" s="120" t="n">
        <f aca="false">L248/$R$3</f>
        <v>-0</v>
      </c>
      <c r="U248" s="120" t="n">
        <f aca="false">I248/$R$3</f>
        <v>-198.816</v>
      </c>
      <c r="V248" s="120" t="n">
        <f aca="false">M248/$R$3</f>
        <v>-838.844</v>
      </c>
      <c r="W248" s="120" t="n">
        <f aca="false">N248/$R$3</f>
        <v>-838.844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Data'!$A$2:$B$8,MATCH(WEEKDAY('Modesto Maranzana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-838844</v>
      </c>
      <c r="N249" s="118" t="n">
        <f aca="false">SUM(J$6:J249)</f>
        <v>-838844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-838.844</v>
      </c>
      <c r="W249" s="120" t="n">
        <f aca="false">N249/$R$3</f>
        <v>-838.844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Data'!$A$2:$B$8,MATCH(WEEKDAY('Modesto Maranzana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-838844</v>
      </c>
      <c r="N250" s="118" t="n">
        <f aca="false">SUM(J$6:J250)</f>
        <v>-838844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-838.844</v>
      </c>
      <c r="W250" s="120" t="n">
        <f aca="false">N250/$R$3</f>
        <v>-838.844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Data'!$A$2:$B$8,MATCH(WEEKDAY('Modesto Maranzana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-838844</v>
      </c>
      <c r="N251" s="118" t="n">
        <f aca="false">SUM(J$6:J251)</f>
        <v>-838844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-838.844</v>
      </c>
      <c r="W251" s="120" t="n">
        <f aca="false">N251/$R$3</f>
        <v>-838.844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Data'!$A$2:$B$8,MATCH(WEEKDAY('Modesto Maranzana Power'!A252,3),'Master Data'!$A$2:$A$8,0),2)</f>
        <v>T</v>
      </c>
      <c r="D252" s="118" t="n">
        <v>1894273.54829678</v>
      </c>
      <c r="E252" s="118" t="n">
        <v>0</v>
      </c>
      <c r="F252" s="118" t="n">
        <v>0</v>
      </c>
      <c r="G252" s="118" t="n">
        <v>-8017</v>
      </c>
      <c r="I252" s="118" t="n">
        <f aca="false">IF(MONTH($A252)=MONTH($A251),IF(G252=0,I251,G252),G252)</f>
        <v>-8017</v>
      </c>
      <c r="J252" s="118" t="n">
        <f aca="false">IF(MONTH($A252)=MONTH($A251),SUM(I252-I251),I252)</f>
        <v>-8017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-846861</v>
      </c>
      <c r="N252" s="118" t="n">
        <f aca="false">SUM(J$6:J252)</f>
        <v>-846861</v>
      </c>
      <c r="P252" s="118" t="n">
        <f aca="false">D252/P$3</f>
        <v>1.89427354829678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-8.017</v>
      </c>
      <c r="T252" s="120" t="n">
        <f aca="false">L252/$R$3</f>
        <v>-0</v>
      </c>
      <c r="U252" s="120" t="n">
        <f aca="false">I252/$R$3</f>
        <v>-8.017</v>
      </c>
      <c r="V252" s="120" t="n">
        <f aca="false">M252/$R$3</f>
        <v>-846.861</v>
      </c>
      <c r="W252" s="120" t="n">
        <f aca="false">N252/$R$3</f>
        <v>-846.861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Data'!$A$2:$B$8,MATCH(WEEKDAY('Modesto Maranzana Power'!A253,3),'Master Data'!$A$2:$A$8,0),2)</f>
        <v>W</v>
      </c>
      <c r="D253" s="118" t="n">
        <v>1884932.40047371</v>
      </c>
      <c r="E253" s="118" t="n">
        <v>0</v>
      </c>
      <c r="F253" s="118" t="n">
        <v>0</v>
      </c>
      <c r="G253" s="118" t="n">
        <v>-18647</v>
      </c>
      <c r="I253" s="118" t="n">
        <f aca="false">IF(MONTH($A253)=MONTH($A252),IF(G253=0,I252,G253),G253)</f>
        <v>-18647</v>
      </c>
      <c r="J253" s="118" t="n">
        <f aca="false">IF(MONTH($A253)=MONTH($A252),SUM(I253-I252),I253)</f>
        <v>-10630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-857491</v>
      </c>
      <c r="N253" s="118" t="n">
        <f aca="false">SUM(J$6:J253)</f>
        <v>-857491</v>
      </c>
      <c r="P253" s="118" t="n">
        <f aca="false">D253/P$3</f>
        <v>1.88493240047371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-10.63</v>
      </c>
      <c r="T253" s="120" t="n">
        <f aca="false">L253/$R$3</f>
        <v>-0</v>
      </c>
      <c r="U253" s="120" t="n">
        <f aca="false">I253/$R$3</f>
        <v>-18.647</v>
      </c>
      <c r="V253" s="120" t="n">
        <f aca="false">M253/$R$3</f>
        <v>-857.491</v>
      </c>
      <c r="W253" s="120" t="n">
        <f aca="false">N253/$R$3</f>
        <v>-857.491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Data'!$A$2:$B$8,MATCH(WEEKDAY('Modesto Maranzana Power'!A254,3),'Master Data'!$A$2:$A$8,0),2)</f>
        <v>Th</v>
      </c>
      <c r="D254" s="118" t="n">
        <v>1886479.36</v>
      </c>
      <c r="E254" s="118" t="n">
        <v>0</v>
      </c>
      <c r="F254" s="118" t="n">
        <v>0</v>
      </c>
      <c r="G254" s="118" t="n">
        <v>-30238.24</v>
      </c>
      <c r="I254" s="118" t="n">
        <f aca="false">IF(MONTH($A254)=MONTH($A253),IF(G254=0,I253,G254),G254)</f>
        <v>-30238.24</v>
      </c>
      <c r="J254" s="118" t="n">
        <f aca="false">IF(MONTH($A254)=MONTH($A253),SUM(I254-I253),I254)</f>
        <v>-11591.24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-869082.24</v>
      </c>
      <c r="N254" s="118" t="n">
        <f aca="false">SUM(J$6:J254)</f>
        <v>-869082.24</v>
      </c>
      <c r="P254" s="118" t="n">
        <f aca="false">D254/P$3</f>
        <v>1.88647936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-11.59124</v>
      </c>
      <c r="T254" s="120" t="n">
        <f aca="false">L254/$R$3</f>
        <v>-0</v>
      </c>
      <c r="U254" s="120" t="n">
        <f aca="false">I254/$R$3</f>
        <v>-30.23824</v>
      </c>
      <c r="V254" s="120" t="n">
        <f aca="false">M254/$R$3</f>
        <v>-869.08224</v>
      </c>
      <c r="W254" s="120" t="n">
        <f aca="false">N254/$R$3</f>
        <v>-869.08224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Data'!$A$2:$B$8,MATCH(WEEKDAY('Modesto Maranzana Power'!A255,3),'Master Data'!$A$2:$A$8,0),2)</f>
        <v>F</v>
      </c>
      <c r="D255" s="118" t="n">
        <v>1890567.87492375</v>
      </c>
      <c r="E255" s="118" t="n">
        <v>0</v>
      </c>
      <c r="F255" s="118" t="n">
        <v>0</v>
      </c>
      <c r="G255" s="118" t="n">
        <v>-40364</v>
      </c>
      <c r="I255" s="118" t="n">
        <f aca="false">IF(MONTH($A255)=MONTH($A254),IF(G255=0,I254,G255),G255)</f>
        <v>-40364</v>
      </c>
      <c r="J255" s="118" t="n">
        <f aca="false">IF(MONTH($A255)=MONTH($A254),SUM(I255-I254),I255)</f>
        <v>-10125.76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-879208</v>
      </c>
      <c r="N255" s="118" t="n">
        <f aca="false">SUM(J$6:J255)</f>
        <v>-879208</v>
      </c>
      <c r="P255" s="118" t="n">
        <f aca="false">D255/P$3</f>
        <v>1.89056787492375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-10.12576</v>
      </c>
      <c r="T255" s="120" t="n">
        <f aca="false">L255/$R$3</f>
        <v>-0</v>
      </c>
      <c r="U255" s="120" t="n">
        <f aca="false">I255/$R$3</f>
        <v>-40.364</v>
      </c>
      <c r="V255" s="120" t="n">
        <f aca="false">M255/$R$3</f>
        <v>-879.208</v>
      </c>
      <c r="W255" s="120" t="n">
        <f aca="false">N255/$R$3</f>
        <v>-879.208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Data'!$A$2:$B$8,MATCH(WEEKDAY('Modesto Maranzana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-40364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-879208</v>
      </c>
      <c r="N256" s="118" t="n">
        <f aca="false">SUM(J$6:J256)</f>
        <v>-879208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-40.364</v>
      </c>
      <c r="V256" s="120" t="n">
        <f aca="false">M256/$R$3</f>
        <v>-879.208</v>
      </c>
      <c r="W256" s="120" t="n">
        <f aca="false">N256/$R$3</f>
        <v>-879.208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Data'!$A$2:$B$8,MATCH(WEEKDAY('Modesto Maranzana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-40364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-879208</v>
      </c>
      <c r="N257" s="118" t="n">
        <f aca="false">SUM(J$6:J257)</f>
        <v>-879208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-40.364</v>
      </c>
      <c r="V257" s="120" t="n">
        <f aca="false">M257/$R$3</f>
        <v>-879.208</v>
      </c>
      <c r="W257" s="120" t="n">
        <f aca="false">N257/$R$3</f>
        <v>-879.208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Data'!$A$2:$B$8,MATCH(WEEKDAY('Modesto Maranzana Power'!A258,3),'Master Data'!$A$2:$A$8,0),2)</f>
        <v>M</v>
      </c>
      <c r="D258" s="118" t="n">
        <v>1892478.97418706</v>
      </c>
      <c r="E258" s="118" t="n">
        <v>0</v>
      </c>
      <c r="F258" s="118" t="n">
        <v>0</v>
      </c>
      <c r="G258" s="118" t="n">
        <v>-53341</v>
      </c>
      <c r="I258" s="118" t="n">
        <f aca="false">IF(MONTH($A258)=MONTH($A257),IF(G258=0,I257,G258),G258)</f>
        <v>-53341</v>
      </c>
      <c r="J258" s="118" t="n">
        <f aca="false">IF(MONTH($A258)=MONTH($A257),SUM(I258-I257),I258)</f>
        <v>-12977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-892185</v>
      </c>
      <c r="N258" s="118" t="n">
        <f aca="false">SUM(J$6:J258)</f>
        <v>-892185</v>
      </c>
      <c r="P258" s="118" t="n">
        <f aca="false">D258/P$3</f>
        <v>1.89247897418706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-12.977</v>
      </c>
      <c r="T258" s="120" t="n">
        <f aca="false">L258/$R$3</f>
        <v>-0</v>
      </c>
      <c r="U258" s="120" t="n">
        <f aca="false">I258/$R$3</f>
        <v>-53.341</v>
      </c>
      <c r="V258" s="120" t="n">
        <f aca="false">M258/$R$3</f>
        <v>-892.185</v>
      </c>
      <c r="W258" s="120" t="n">
        <f aca="false">N258/$R$3</f>
        <v>-892.185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Data'!$A$2:$B$8,MATCH(WEEKDAY('Modesto Maranzana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-53341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-892185</v>
      </c>
      <c r="N259" s="118" t="n">
        <f aca="false">SUM(J$6:J259)</f>
        <v>-892185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-53.341</v>
      </c>
      <c r="V259" s="120" t="n">
        <f aca="false">M259/$R$3</f>
        <v>-892.185</v>
      </c>
      <c r="W259" s="120" t="n">
        <f aca="false">N259/$R$3</f>
        <v>-892.185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Data'!$A$2:$B$8,MATCH(WEEKDAY('Modesto Maranzana Power'!A260,3),'Master Data'!$A$2:$A$8,0),2)</f>
        <v>W</v>
      </c>
      <c r="D260" s="118" t="n">
        <v>1896222.49</v>
      </c>
      <c r="E260" s="118" t="n">
        <v>0</v>
      </c>
      <c r="F260" s="118" t="n">
        <v>0</v>
      </c>
      <c r="G260" s="118" t="n">
        <v>-70601.45</v>
      </c>
      <c r="I260" s="118" t="n">
        <f aca="false">IF(MONTH($A260)=MONTH($A259),IF(G260=0,I259,G260),G260)</f>
        <v>-70601.45</v>
      </c>
      <c r="J260" s="118" t="n">
        <f aca="false">IF(MONTH($A260)=MONTH($A259),SUM(I260-I259),I260)</f>
        <v>-17260.45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-909445.45</v>
      </c>
      <c r="N260" s="118" t="n">
        <f aca="false">SUM(J$6:J260)</f>
        <v>-909445.45</v>
      </c>
      <c r="P260" s="118" t="n">
        <f aca="false">D260/P$3</f>
        <v>1.89622249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-17.26045</v>
      </c>
      <c r="T260" s="120" t="n">
        <f aca="false">L260/$R$3</f>
        <v>-0</v>
      </c>
      <c r="U260" s="120" t="n">
        <f aca="false">I260/$R$3</f>
        <v>-70.60145</v>
      </c>
      <c r="V260" s="120" t="n">
        <f aca="false">M260/$R$3</f>
        <v>-909.44545</v>
      </c>
      <c r="W260" s="120" t="n">
        <f aca="false">N260/$R$3</f>
        <v>-909.44545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Data'!$A$2:$B$8,MATCH(WEEKDAY('Modesto Maranzana Power'!A261,3),'Master Data'!$A$2:$A$8,0),2)</f>
        <v>Th</v>
      </c>
      <c r="D261" s="118" t="n">
        <v>1895264.26477937</v>
      </c>
      <c r="E261" s="118" t="n">
        <v>0</v>
      </c>
      <c r="F261" s="118" t="n">
        <v>0</v>
      </c>
      <c r="G261" s="118" t="n">
        <v>-78719</v>
      </c>
      <c r="I261" s="118" t="n">
        <f aca="false">IF(MONTH($A261)=MONTH($A260),IF(G261=0,I260,G261),G261)</f>
        <v>-78719</v>
      </c>
      <c r="J261" s="118" t="n">
        <f aca="false">IF(MONTH($A261)=MONTH($A260),SUM(I261-I260),I261)</f>
        <v>-8117.55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-917563</v>
      </c>
      <c r="N261" s="118" t="n">
        <f aca="false">SUM(J$6:J261)</f>
        <v>-917563</v>
      </c>
      <c r="P261" s="118" t="n">
        <f aca="false">D261/P$3</f>
        <v>1.89526426477937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-8.11755</v>
      </c>
      <c r="T261" s="120" t="n">
        <f aca="false">L261/$R$3</f>
        <v>-0</v>
      </c>
      <c r="U261" s="120" t="n">
        <f aca="false">I261/$R$3</f>
        <v>-78.719</v>
      </c>
      <c r="V261" s="120" t="n">
        <f aca="false">M261/$R$3</f>
        <v>-917.563</v>
      </c>
      <c r="W261" s="120" t="n">
        <f aca="false">N261/$R$3</f>
        <v>-917.563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Data'!$A$2:$B$8,MATCH(WEEKDAY('Modesto Maranzana Power'!A262,3),'Master Data'!$A$2:$A$8,0),2)</f>
        <v>F</v>
      </c>
      <c r="D262" s="118" t="n">
        <v>1901997.01056488</v>
      </c>
      <c r="E262" s="118" t="n">
        <v>0</v>
      </c>
      <c r="F262" s="118" t="n">
        <v>0</v>
      </c>
      <c r="G262" s="118" t="n">
        <v>-104666</v>
      </c>
      <c r="I262" s="118" t="n">
        <f aca="false">IF(MONTH($A262)=MONTH($A261),IF(G262=0,I261,G262),G262)</f>
        <v>-104666</v>
      </c>
      <c r="J262" s="118" t="n">
        <f aca="false">IF(MONTH($A262)=MONTH($A261),SUM(I262-I261),I262)</f>
        <v>-25947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-943510</v>
      </c>
      <c r="N262" s="118" t="n">
        <f aca="false">SUM(J$6:J262)</f>
        <v>-943510</v>
      </c>
      <c r="P262" s="118" t="n">
        <f aca="false">D262/P$3</f>
        <v>1.90199701056488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-25.947</v>
      </c>
      <c r="T262" s="120" t="n">
        <f aca="false">L262/$R$3</f>
        <v>-0</v>
      </c>
      <c r="U262" s="120" t="n">
        <f aca="false">I262/$R$3</f>
        <v>-104.666</v>
      </c>
      <c r="V262" s="120" t="n">
        <f aca="false">M262/$R$3</f>
        <v>-943.51</v>
      </c>
      <c r="W262" s="120" t="n">
        <f aca="false">N262/$R$3</f>
        <v>-943.51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Data'!$A$2:$B$8,MATCH(WEEKDAY('Modesto Maranzana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-104666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-943510</v>
      </c>
      <c r="N263" s="118" t="n">
        <f aca="false">SUM(J$6:J263)</f>
        <v>-943510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-104.666</v>
      </c>
      <c r="V263" s="120" t="n">
        <f aca="false">M263/$R$3</f>
        <v>-943.51</v>
      </c>
      <c r="W263" s="120" t="n">
        <f aca="false">N263/$R$3</f>
        <v>-943.51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Data'!$A$2:$B$8,MATCH(WEEKDAY('Modesto Maranzana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-104666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-943510</v>
      </c>
      <c r="N264" s="118" t="n">
        <f aca="false">SUM(J$6:J264)</f>
        <v>-943510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-104.666</v>
      </c>
      <c r="V264" s="120" t="n">
        <f aca="false">M264/$R$3</f>
        <v>-943.51</v>
      </c>
      <c r="W264" s="120" t="n">
        <f aca="false">N264/$R$3</f>
        <v>-943.51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Data'!$A$2:$B$8,MATCH(WEEKDAY('Modesto Maranzana Power'!A265,3),'Master Data'!$A$2:$A$8,0),2)</f>
        <v>M</v>
      </c>
      <c r="D265" s="118" t="n">
        <v>1902848.92282053</v>
      </c>
      <c r="E265" s="118" t="n">
        <v>0</v>
      </c>
      <c r="F265" s="118" t="n">
        <v>0</v>
      </c>
      <c r="G265" s="118" t="n">
        <v>-114440</v>
      </c>
      <c r="I265" s="118" t="n">
        <f aca="false">IF(MONTH($A265)=MONTH($A264),IF(G265=0,I264,G265),G265)</f>
        <v>-114440</v>
      </c>
      <c r="J265" s="118" t="n">
        <f aca="false">IF(MONTH($A265)=MONTH($A264),SUM(I265-I264),I265)</f>
        <v>-9774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-953284</v>
      </c>
      <c r="N265" s="118" t="n">
        <f aca="false">SUM(J$6:J265)</f>
        <v>-953284</v>
      </c>
      <c r="P265" s="118" t="n">
        <f aca="false">D265/P$3</f>
        <v>1.90284892282053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-9.774</v>
      </c>
      <c r="T265" s="120" t="n">
        <f aca="false">L265/$R$3</f>
        <v>-0</v>
      </c>
      <c r="U265" s="120" t="n">
        <f aca="false">I265/$R$3</f>
        <v>-114.44</v>
      </c>
      <c r="V265" s="120" t="n">
        <f aca="false">M265/$R$3</f>
        <v>-953.284</v>
      </c>
      <c r="W265" s="120" t="n">
        <f aca="false">N265/$R$3</f>
        <v>-953.284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Data'!$A$2:$B$8,MATCH(WEEKDAY('Modesto Maranzana Power'!A266,3),'Master Data'!$A$2:$A$8,0),2)</f>
        <v>T</v>
      </c>
      <c r="D266" s="118" t="n">
        <v>1901823.71791915</v>
      </c>
      <c r="E266" s="118" t="n">
        <v>0</v>
      </c>
      <c r="F266" s="118" t="n">
        <v>0</v>
      </c>
      <c r="G266" s="118" t="n">
        <v>-115291</v>
      </c>
      <c r="I266" s="118" t="n">
        <f aca="false">IF(MONTH($A266)=MONTH($A265),IF(G266=0,I265,G266),G266)</f>
        <v>-115291</v>
      </c>
      <c r="J266" s="118" t="n">
        <f aca="false">IF(MONTH($A266)=MONTH($A265),SUM(I266-I265),I266)</f>
        <v>-851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-954135</v>
      </c>
      <c r="N266" s="118" t="n">
        <f aca="false">SUM(J$6:J266)</f>
        <v>-954135</v>
      </c>
      <c r="P266" s="118" t="n">
        <f aca="false">D266/P$3</f>
        <v>1.90182371791915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-0.851</v>
      </c>
      <c r="T266" s="120" t="n">
        <f aca="false">L266/$R$3</f>
        <v>-0</v>
      </c>
      <c r="U266" s="120" t="n">
        <f aca="false">I266/$R$3</f>
        <v>-115.291</v>
      </c>
      <c r="V266" s="120" t="n">
        <f aca="false">M266/$R$3</f>
        <v>-954.135</v>
      </c>
      <c r="W266" s="120" t="n">
        <f aca="false">N266/$R$3</f>
        <v>-954.135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Data'!$A$2:$B$8,MATCH(WEEKDAY('Modesto Maranzana Power'!A267,3),'Master Data'!$A$2:$A$8,0),2)</f>
        <v>W</v>
      </c>
      <c r="D267" s="118" t="n">
        <v>1900270.28023258</v>
      </c>
      <c r="E267" s="118" t="n">
        <v>0</v>
      </c>
      <c r="F267" s="118" t="n">
        <v>0</v>
      </c>
      <c r="G267" s="118" t="n">
        <v>-157868</v>
      </c>
      <c r="I267" s="118" t="n">
        <f aca="false">IF(MONTH($A267)=MONTH($A266),IF(G267=0,I266,G267),G267)</f>
        <v>-157868</v>
      </c>
      <c r="J267" s="118" t="n">
        <f aca="false">IF(MONTH($A267)=MONTH($A266),SUM(I267-I266),I267)</f>
        <v>-42577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-996712</v>
      </c>
      <c r="N267" s="118" t="n">
        <f aca="false">SUM(J$6:J267)</f>
        <v>-996712</v>
      </c>
      <c r="P267" s="118" t="n">
        <f aca="false">D267/P$3</f>
        <v>1.90027028023258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-42.577</v>
      </c>
      <c r="T267" s="120" t="n">
        <f aca="false">L267/$R$3</f>
        <v>-0</v>
      </c>
      <c r="U267" s="120" t="n">
        <f aca="false">I267/$R$3</f>
        <v>-157.868</v>
      </c>
      <c r="V267" s="120" t="n">
        <f aca="false">M267/$R$3</f>
        <v>-996.712</v>
      </c>
      <c r="W267" s="120" t="n">
        <f aca="false">N267/$R$3</f>
        <v>-996.712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Data'!$A$2:$B$8,MATCH(WEEKDAY('Modesto Maranzana Power'!A268,3),'Master Data'!$A$2:$A$8,0),2)</f>
        <v>Th</v>
      </c>
      <c r="D268" s="118" t="n">
        <v>1904219.9823666</v>
      </c>
      <c r="E268" s="118" t="n">
        <v>0</v>
      </c>
      <c r="F268" s="118" t="n">
        <v>0</v>
      </c>
      <c r="G268" s="118" t="n">
        <v>-132089</v>
      </c>
      <c r="I268" s="118" t="n">
        <f aca="false">IF(MONTH($A268)=MONTH($A267),IF(G268=0,I267,G268),G268)</f>
        <v>-132089</v>
      </c>
      <c r="J268" s="118" t="n">
        <f aca="false">IF(MONTH($A268)=MONTH($A267),SUM(I268-I267),I268)</f>
        <v>25779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-970933</v>
      </c>
      <c r="N268" s="118" t="n">
        <f aca="false">SUM(J$6:J268)</f>
        <v>-970933</v>
      </c>
      <c r="P268" s="118" t="n">
        <f aca="false">D268/P$3</f>
        <v>1.9042199823666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25.779</v>
      </c>
      <c r="T268" s="120" t="n">
        <f aca="false">L268/$R$3</f>
        <v>0</v>
      </c>
      <c r="U268" s="120" t="n">
        <f aca="false">I268/$R$3</f>
        <v>-132.089</v>
      </c>
      <c r="V268" s="120" t="n">
        <f aca="false">M268/$R$3</f>
        <v>-970.933</v>
      </c>
      <c r="W268" s="120" t="n">
        <f aca="false">N268/$R$3</f>
        <v>-970.933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Data'!$A$2:$B$8,MATCH(WEEKDAY('Modesto Maranzana Power'!A269,3),'Master Data'!$A$2:$A$8,0),2)</f>
        <v>F</v>
      </c>
      <c r="D269" s="118" t="n">
        <v>1906777.95227116</v>
      </c>
      <c r="E269" s="118" t="n">
        <v>0</v>
      </c>
      <c r="F269" s="118" t="n">
        <v>0</v>
      </c>
      <c r="G269" s="118" t="n">
        <v>-141658</v>
      </c>
      <c r="I269" s="118" t="n">
        <f aca="false">IF(MONTH($A269)=MONTH($A268),IF(G269=0,I268,G269),G269)</f>
        <v>-141658</v>
      </c>
      <c r="J269" s="118" t="n">
        <f aca="false">IF(MONTH($A269)=MONTH($A268),SUM(I269-I268),I269)</f>
        <v>-9569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-980502</v>
      </c>
      <c r="N269" s="118" t="n">
        <f aca="false">SUM(J$6:J269)</f>
        <v>-980502</v>
      </c>
      <c r="P269" s="118" t="n">
        <f aca="false">D269/P$3</f>
        <v>1.90677795227116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-9.569</v>
      </c>
      <c r="T269" s="120" t="n">
        <f aca="false">L269/$R$3</f>
        <v>-0</v>
      </c>
      <c r="U269" s="120" t="n">
        <f aca="false">I269/$R$3</f>
        <v>-141.658</v>
      </c>
      <c r="V269" s="120" t="n">
        <f aca="false">M269/$R$3</f>
        <v>-980.502</v>
      </c>
      <c r="W269" s="120" t="n">
        <f aca="false">N269/$R$3</f>
        <v>-980.502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Data'!$A$2:$B$8,MATCH(WEEKDAY('Modesto Maranzana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-141658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-980502</v>
      </c>
      <c r="N270" s="118" t="n">
        <f aca="false">SUM(J$6:J270)</f>
        <v>-980502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-141.658</v>
      </c>
      <c r="V270" s="120" t="n">
        <f aca="false">M270/$R$3</f>
        <v>-980.502</v>
      </c>
      <c r="W270" s="120" t="n">
        <f aca="false">N270/$R$3</f>
        <v>-980.502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Data'!$A$2:$B$8,MATCH(WEEKDAY('Modesto Maranzana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-141658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-980502</v>
      </c>
      <c r="N271" s="118" t="n">
        <f aca="false">SUM(J$6:J271)</f>
        <v>-980502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-141.658</v>
      </c>
      <c r="V271" s="120" t="n">
        <f aca="false">M271/$R$3</f>
        <v>-980.502</v>
      </c>
      <c r="W271" s="120" t="n">
        <f aca="false">N271/$R$3</f>
        <v>-980.502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Data'!$A$2:$B$8,MATCH(WEEKDAY('Modesto Maranzana Power'!A272,3),'Master Data'!$A$2:$A$8,0),2)</f>
        <v>M</v>
      </c>
      <c r="D272" s="118" t="n">
        <v>1904887.02883109</v>
      </c>
      <c r="E272" s="118" t="n">
        <v>0</v>
      </c>
      <c r="F272" s="118" t="n">
        <v>0</v>
      </c>
      <c r="G272" s="118" t="n">
        <v>-148038</v>
      </c>
      <c r="I272" s="118" t="n">
        <f aca="false">IF(MONTH($A272)=MONTH($A271),IF(G272=0,I271,G272),G272)</f>
        <v>-148038</v>
      </c>
      <c r="J272" s="118" t="n">
        <f aca="false">IF(MONTH($A272)=MONTH($A271),SUM(I272-I271),I272)</f>
        <v>-6380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-986882</v>
      </c>
      <c r="N272" s="118" t="n">
        <f aca="false">SUM(J$6:J272)</f>
        <v>-986882</v>
      </c>
      <c r="P272" s="118" t="n">
        <f aca="false">D272/P$3</f>
        <v>1.90488702883109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-6.38</v>
      </c>
      <c r="T272" s="120" t="n">
        <f aca="false">L272/$R$3</f>
        <v>-0</v>
      </c>
      <c r="U272" s="120" t="n">
        <f aca="false">I272/$R$3</f>
        <v>-148.038</v>
      </c>
      <c r="V272" s="120" t="n">
        <f aca="false">M272/$R$3</f>
        <v>-986.882</v>
      </c>
      <c r="W272" s="120" t="n">
        <f aca="false">N272/$R$3</f>
        <v>-986.882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Data'!$A$2:$B$8,MATCH(WEEKDAY('Modesto Maranzana Power'!A273,3),'Master Data'!$A$2:$A$8,0),2)</f>
        <v>T</v>
      </c>
      <c r="D273" s="118" t="n">
        <v>1903357.17266026</v>
      </c>
      <c r="E273" s="118" t="n">
        <v>0</v>
      </c>
      <c r="F273" s="118" t="n">
        <v>0</v>
      </c>
      <c r="G273" s="118" t="n">
        <v>-148657</v>
      </c>
      <c r="I273" s="118" t="n">
        <f aca="false">IF(MONTH($A273)=MONTH($A272),IF(G273=0,I272,G273),G273)</f>
        <v>-148657</v>
      </c>
      <c r="J273" s="118" t="n">
        <f aca="false">IF(MONTH($A273)=MONTH($A272),SUM(I273-I272),I273)</f>
        <v>-619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-987501</v>
      </c>
      <c r="N273" s="118" t="n">
        <f aca="false">SUM(J$6:J273)</f>
        <v>-987501</v>
      </c>
      <c r="P273" s="118" t="n">
        <f aca="false">D273/P$3</f>
        <v>1.90335717266026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-0.619</v>
      </c>
      <c r="T273" s="120" t="n">
        <f aca="false">L273/$R$3</f>
        <v>-0</v>
      </c>
      <c r="U273" s="120" t="n">
        <f aca="false">I273/$R$3</f>
        <v>-148.657</v>
      </c>
      <c r="V273" s="120" t="n">
        <f aca="false">M273/$R$3</f>
        <v>-987.501</v>
      </c>
      <c r="W273" s="120" t="n">
        <f aca="false">N273/$R$3</f>
        <v>-987.501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Data'!$A$2:$B$8,MATCH(WEEKDAY('Modesto Maranzana Power'!A274,3),'Master Data'!$A$2:$A$8,0),2)</f>
        <v>W</v>
      </c>
      <c r="D274" s="118" t="n">
        <v>1904704.78148089</v>
      </c>
      <c r="E274" s="118" t="n">
        <v>0</v>
      </c>
      <c r="F274" s="118" t="n">
        <v>0</v>
      </c>
      <c r="G274" s="118" t="n">
        <v>22114</v>
      </c>
      <c r="I274" s="118" t="n">
        <f aca="false">IF(MONTH($A274)=MONTH($A273),IF(G274=0,I273,G274),G274)</f>
        <v>22114</v>
      </c>
      <c r="J274" s="118" t="n">
        <f aca="false">IF(MONTH($A274)=MONTH($A273),SUM(I274-I273),I274)</f>
        <v>170771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-816730</v>
      </c>
      <c r="N274" s="118" t="n">
        <f aca="false">SUM(J$6:J274)</f>
        <v>-816730</v>
      </c>
      <c r="P274" s="118" t="n">
        <f aca="false">D274/P$3</f>
        <v>1.90470478148089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170.771</v>
      </c>
      <c r="T274" s="120" t="n">
        <f aca="false">L274/$R$3</f>
        <v>0</v>
      </c>
      <c r="U274" s="120" t="n">
        <f aca="false">I274/$R$3</f>
        <v>22.114</v>
      </c>
      <c r="V274" s="120" t="n">
        <f aca="false">M274/$R$3</f>
        <v>-816.73</v>
      </c>
      <c r="W274" s="120" t="n">
        <f aca="false">N274/$R$3</f>
        <v>-816.73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Data'!$A$2:$B$8,MATCH(WEEKDAY('Modesto Maranzana Power'!A275,3),'Master Data'!$A$2:$A$8,0),2)</f>
        <v>Th</v>
      </c>
      <c r="D275" s="118" t="n">
        <v>1883850.57834768</v>
      </c>
      <c r="E275" s="118" t="n">
        <v>0</v>
      </c>
      <c r="F275" s="118" t="n">
        <v>0</v>
      </c>
      <c r="G275" s="118" t="n">
        <v>-64804</v>
      </c>
      <c r="I275" s="118" t="n">
        <f aca="false">IF(MONTH($A275)=MONTH($A274),IF(G275=0,I274,G275),G275)</f>
        <v>-64804</v>
      </c>
      <c r="J275" s="118" t="n">
        <f aca="false">IF(MONTH($A275)=MONTH($A274),SUM(I275-I274),I275)</f>
        <v>-86918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-903648</v>
      </c>
      <c r="N275" s="118" t="n">
        <f aca="false">SUM(J$6:J275)</f>
        <v>-903648</v>
      </c>
      <c r="P275" s="118" t="n">
        <f aca="false">D275/P$3</f>
        <v>1.88385057834768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-86.918</v>
      </c>
      <c r="T275" s="120" t="n">
        <f aca="false">L275/$R$3</f>
        <v>-0</v>
      </c>
      <c r="U275" s="120" t="n">
        <f aca="false">I275/$R$3</f>
        <v>-64.804</v>
      </c>
      <c r="V275" s="120" t="n">
        <f aca="false">M275/$R$3</f>
        <v>-903.648</v>
      </c>
      <c r="W275" s="120" t="n">
        <f aca="false">N275/$R$3</f>
        <v>-903.648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Data'!$A$2:$B$8,MATCH(WEEKDAY('Modesto Maranzana Power'!A276,3),'Master Data'!$A$2:$A$8,0),2)</f>
        <v>F</v>
      </c>
      <c r="D276" s="118" t="n">
        <v>1882856.23583156</v>
      </c>
      <c r="E276" s="118" t="n">
        <v>0</v>
      </c>
      <c r="F276" s="118" t="n">
        <v>0</v>
      </c>
      <c r="G276" s="118" t="n">
        <v>627404.95</v>
      </c>
      <c r="I276" s="118" t="n">
        <f aca="false">IF(MONTH($A276)=MONTH($A275),IF(G276=0,I275,G276),G276)</f>
        <v>627404.95</v>
      </c>
      <c r="J276" s="118" t="n">
        <f aca="false">IF(MONTH($A276)=MONTH($A275),SUM(I276-I275),I276)</f>
        <v>692208.95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-211439.05</v>
      </c>
      <c r="N276" s="118" t="n">
        <f aca="false">SUM(J$6:J276)</f>
        <v>-211439.05</v>
      </c>
      <c r="P276" s="118" t="n">
        <f aca="false">D276/P$3</f>
        <v>1.88285623583156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692.20895</v>
      </c>
      <c r="T276" s="120" t="n">
        <f aca="false">L276/$R$3</f>
        <v>0</v>
      </c>
      <c r="U276" s="120" t="n">
        <f aca="false">I276/$R$3</f>
        <v>627.40495</v>
      </c>
      <c r="V276" s="120" t="n">
        <f aca="false">M276/$R$3</f>
        <v>-211.43905</v>
      </c>
      <c r="W276" s="120" t="n">
        <f aca="false">N276/$R$3</f>
        <v>-211.43905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Data'!$A$2:$B$8,MATCH(WEEKDAY('Modesto Maranzana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627404.95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-211439.05</v>
      </c>
      <c r="N277" s="118" t="n">
        <f aca="false">SUM(J$6:J277)</f>
        <v>-211439.05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627.40495</v>
      </c>
      <c r="V277" s="120" t="n">
        <f aca="false">M277/$R$3</f>
        <v>-211.43905</v>
      </c>
      <c r="W277" s="120" t="n">
        <f aca="false">N277/$R$3</f>
        <v>-211.43905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Data'!$A$2:$B$8,MATCH(WEEKDAY('Modesto Maranzana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627404.95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-211439.05</v>
      </c>
      <c r="N278" s="118" t="n">
        <f aca="false">SUM(J$6:J278)</f>
        <v>-211439.05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627.40495</v>
      </c>
      <c r="V278" s="120" t="n">
        <f aca="false">M278/$R$3</f>
        <v>-211.43905</v>
      </c>
      <c r="W278" s="120" t="n">
        <f aca="false">N278/$R$3</f>
        <v>-211.43905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Data'!$A$2:$B$8,MATCH(WEEKDAY('Modesto Maranzana Power'!A279,3),'Master Data'!$A$2:$A$8,0),2)</f>
        <v>M</v>
      </c>
      <c r="D279" s="118" t="n">
        <v>1880239.52032459</v>
      </c>
      <c r="E279" s="118" t="n">
        <v>0</v>
      </c>
      <c r="F279" s="118" t="n">
        <v>0</v>
      </c>
      <c r="G279" s="118" t="n">
        <v>-2315</v>
      </c>
      <c r="I279" s="118" t="n">
        <f aca="false">IF(MONTH($A279)=MONTH($A278),IF(G279=0,I278,G279),G279)</f>
        <v>-2315</v>
      </c>
      <c r="J279" s="118" t="n">
        <f aca="false">IF(MONTH($A279)=MONTH($A278),SUM(I279-I278),I279)</f>
        <v>-2315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-213754.05</v>
      </c>
      <c r="N279" s="118" t="n">
        <f aca="false">SUM(J$6:J279)</f>
        <v>-213754.05</v>
      </c>
      <c r="P279" s="118" t="n">
        <f aca="false">D279/P$3</f>
        <v>1.88023952032459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-2.315</v>
      </c>
      <c r="T279" s="120" t="n">
        <f aca="false">L279/$R$3</f>
        <v>-0</v>
      </c>
      <c r="U279" s="120" t="n">
        <f aca="false">I279/$R$3</f>
        <v>-2.315</v>
      </c>
      <c r="V279" s="120" t="n">
        <f aca="false">M279/$R$3</f>
        <v>-213.75405</v>
      </c>
      <c r="W279" s="120" t="n">
        <f aca="false">N279/$R$3</f>
        <v>-213.75405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Data'!$A$2:$B$8,MATCH(WEEKDAY('Modesto Maranzana Power'!A280,3),'Master Data'!$A$2:$A$8,0),2)</f>
        <v>T</v>
      </c>
      <c r="D280" s="118" t="n">
        <v>1879434.51498466</v>
      </c>
      <c r="E280" s="118" t="n">
        <v>0</v>
      </c>
      <c r="F280" s="118" t="n">
        <v>0</v>
      </c>
      <c r="G280" s="118" t="n">
        <v>-3940</v>
      </c>
      <c r="I280" s="118" t="n">
        <f aca="false">IF(MONTH($A280)=MONTH($A279),IF(G280=0,I279,G280),G280)</f>
        <v>-3940</v>
      </c>
      <c r="J280" s="118" t="n">
        <f aca="false">IF(MONTH($A280)=MONTH($A279),SUM(I280-I279),I280)</f>
        <v>-1625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-1625</v>
      </c>
      <c r="N280" s="118" t="n">
        <f aca="false">SUM(J$6:J280)</f>
        <v>-215379.05</v>
      </c>
      <c r="P280" s="118" t="n">
        <f aca="false">D280/P$3</f>
        <v>1.87943451498466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-1.625</v>
      </c>
      <c r="T280" s="120" t="n">
        <f aca="false">L280/$R$3</f>
        <v>-0</v>
      </c>
      <c r="U280" s="120" t="n">
        <f aca="false">I280/$R$3</f>
        <v>-3.94</v>
      </c>
      <c r="V280" s="120" t="n">
        <f aca="false">M280/$R$3</f>
        <v>-1.625</v>
      </c>
      <c r="W280" s="120" t="n">
        <f aca="false">N280/$R$3</f>
        <v>-215.37905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Data'!$A$2:$B$8,MATCH(WEEKDAY('Modesto Maranzana Power'!A281,3),'Master Data'!$A$2:$A$8,0),2)</f>
        <v>W</v>
      </c>
      <c r="D281" s="118" t="n">
        <v>1882130.9715723</v>
      </c>
      <c r="E281" s="118" t="n">
        <v>0</v>
      </c>
      <c r="F281" s="118" t="n">
        <v>0</v>
      </c>
      <c r="G281" s="118" t="n">
        <v>-10183</v>
      </c>
      <c r="I281" s="118" t="n">
        <f aca="false">IF(MONTH($A281)=MONTH($A280),IF(G281=0,I280,G281),G281)</f>
        <v>-10183</v>
      </c>
      <c r="J281" s="118" t="n">
        <f aca="false">IF(MONTH($A281)=MONTH($A280),SUM(I281-I280),I281)</f>
        <v>-6243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-7868</v>
      </c>
      <c r="N281" s="118" t="n">
        <f aca="false">SUM(J$6:J281)</f>
        <v>-221622.05</v>
      </c>
      <c r="P281" s="118" t="n">
        <f aca="false">D281/P$3</f>
        <v>1.88213097157231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-6.243</v>
      </c>
      <c r="T281" s="120" t="n">
        <f aca="false">L281/$R$3</f>
        <v>-0</v>
      </c>
      <c r="U281" s="120" t="n">
        <f aca="false">I281/$R$3</f>
        <v>-10.183</v>
      </c>
      <c r="V281" s="120" t="n">
        <f aca="false">M281/$R$3</f>
        <v>-7.868</v>
      </c>
      <c r="W281" s="120" t="n">
        <f aca="false">N281/$R$3</f>
        <v>-221.62205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Data'!$A$2:$B$8,MATCH(WEEKDAY('Modesto Maranzana Power'!A282,3),'Master Data'!$A$2:$A$8,0),2)</f>
        <v>Th</v>
      </c>
      <c r="D282" s="118" t="n">
        <v>1881775.87109628</v>
      </c>
      <c r="E282" s="118" t="n">
        <v>0</v>
      </c>
      <c r="F282" s="118" t="n">
        <v>0</v>
      </c>
      <c r="G282" s="118" t="n">
        <v>-17758</v>
      </c>
      <c r="I282" s="118" t="n">
        <f aca="false">IF(MONTH($A282)=MONTH($A281),IF(G282=0,I281,G282),G282)</f>
        <v>-17758</v>
      </c>
      <c r="J282" s="118" t="n">
        <f aca="false">IF(MONTH($A282)=MONTH($A281),SUM(I282-I281),I282)</f>
        <v>-7575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-15443</v>
      </c>
      <c r="N282" s="118" t="n">
        <f aca="false">SUM(J$6:J282)</f>
        <v>-229197.05</v>
      </c>
      <c r="P282" s="118" t="n">
        <f aca="false">D282/P$3</f>
        <v>1.88177587109628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-7.575</v>
      </c>
      <c r="T282" s="120" t="n">
        <f aca="false">L282/$R$3</f>
        <v>-0</v>
      </c>
      <c r="U282" s="120" t="n">
        <f aca="false">I282/$R$3</f>
        <v>-17.758</v>
      </c>
      <c r="V282" s="120" t="n">
        <f aca="false">M282/$R$3</f>
        <v>-15.443</v>
      </c>
      <c r="W282" s="120" t="n">
        <f aca="false">N282/$R$3</f>
        <v>-229.19705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Data'!$A$2:$B$8,MATCH(WEEKDAY('Modesto Maranzana Power'!A283,3),'Master Data'!$A$2:$A$8,0),2)</f>
        <v>F</v>
      </c>
      <c r="D283" s="118" t="n">
        <v>1881820.30801602</v>
      </c>
      <c r="E283" s="118" t="n">
        <v>0</v>
      </c>
      <c r="F283" s="118" t="n">
        <v>0</v>
      </c>
      <c r="G283" s="118" t="n">
        <v>-25984</v>
      </c>
      <c r="I283" s="118" t="n">
        <f aca="false">IF(MONTH($A283)=MONTH($A282),IF(G283=0,I282,G283),G283)</f>
        <v>-25984</v>
      </c>
      <c r="J283" s="118" t="n">
        <f aca="false">IF(MONTH($A283)=MONTH($A282),SUM(I283-I282),I283)</f>
        <v>-8226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-23669</v>
      </c>
      <c r="N283" s="118" t="n">
        <f aca="false">SUM(J$6:J283)</f>
        <v>-237423.05</v>
      </c>
      <c r="P283" s="118" t="n">
        <f aca="false">D283/P$3</f>
        <v>1.88182030801602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-8.226</v>
      </c>
      <c r="T283" s="120" t="n">
        <f aca="false">L283/$R$3</f>
        <v>-0</v>
      </c>
      <c r="U283" s="120" t="n">
        <f aca="false">I283/$R$3</f>
        <v>-25.984</v>
      </c>
      <c r="V283" s="120" t="n">
        <f aca="false">M283/$R$3</f>
        <v>-23.669</v>
      </c>
      <c r="W283" s="120" t="n">
        <f aca="false">N283/$R$3</f>
        <v>-237.42305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Data'!$A$2:$B$8,MATCH(WEEKDAY('Modesto Maranzana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-25984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-23669</v>
      </c>
      <c r="N284" s="118" t="n">
        <f aca="false">SUM(J$6:J284)</f>
        <v>-237423.05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-25.984</v>
      </c>
      <c r="V284" s="120" t="n">
        <f aca="false">M284/$R$3</f>
        <v>-23.669</v>
      </c>
      <c r="W284" s="120" t="n">
        <f aca="false">N284/$R$3</f>
        <v>-237.42305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Data'!$A$2:$B$8,MATCH(WEEKDAY('Modesto Maranzana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-25984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-23669</v>
      </c>
      <c r="N285" s="118" t="n">
        <f aca="false">SUM(J$6:J285)</f>
        <v>-237423.05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-25.984</v>
      </c>
      <c r="V285" s="120" t="n">
        <f aca="false">M285/$R$3</f>
        <v>-23.669</v>
      </c>
      <c r="W285" s="120" t="n">
        <f aca="false">N285/$R$3</f>
        <v>-237.42305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Data'!$A$2:$B$8,MATCH(WEEKDAY('Modesto Maranzana Power'!A286,3),'Master Data'!$A$2:$A$8,0),2)</f>
        <v>M</v>
      </c>
      <c r="D286" s="118" t="n">
        <v>1881475.89160273</v>
      </c>
      <c r="E286" s="118" t="n">
        <v>0</v>
      </c>
      <c r="F286" s="118" t="n">
        <v>0</v>
      </c>
      <c r="G286" s="118" t="n">
        <v>-27576</v>
      </c>
      <c r="I286" s="118" t="n">
        <f aca="false">IF(MONTH($A286)=MONTH($A285),IF(G286=0,I285,G286),G286)</f>
        <v>-27576</v>
      </c>
      <c r="J286" s="118" t="n">
        <f aca="false">IF(MONTH($A286)=MONTH($A285),SUM(I286-I285),I286)</f>
        <v>-1592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-25261</v>
      </c>
      <c r="N286" s="118" t="n">
        <f aca="false">SUM(J$6:J286)</f>
        <v>-239015.05</v>
      </c>
      <c r="P286" s="118" t="n">
        <f aca="false">D286/P$3</f>
        <v>1.88147589160273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-1.592</v>
      </c>
      <c r="T286" s="120" t="n">
        <f aca="false">L286/$R$3</f>
        <v>-0</v>
      </c>
      <c r="U286" s="120" t="n">
        <f aca="false">I286/$R$3</f>
        <v>-27.576</v>
      </c>
      <c r="V286" s="120" t="n">
        <f aca="false">M286/$R$3</f>
        <v>-25.261</v>
      </c>
      <c r="W286" s="120" t="n">
        <f aca="false">N286/$R$3</f>
        <v>-239.01505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Data'!$A$2:$B$8,MATCH(WEEKDAY('Modesto Maranzana Power'!A287,3),'Master Data'!$A$2:$A$8,0),2)</f>
        <v>T</v>
      </c>
      <c r="D287" s="118" t="n">
        <v>1880665.97103427</v>
      </c>
      <c r="E287" s="118" t="n">
        <v>0</v>
      </c>
      <c r="F287" s="118" t="n">
        <v>0</v>
      </c>
      <c r="G287" s="118" t="n">
        <v>-34939</v>
      </c>
      <c r="I287" s="118" t="n">
        <f aca="false">IF(MONTH($A287)=MONTH($A286),IF(G287=0,I286,G287),G287)</f>
        <v>-34939</v>
      </c>
      <c r="J287" s="118" t="n">
        <f aca="false">IF(MONTH($A287)=MONTH($A286),SUM(I287-I286),I287)</f>
        <v>-7363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-32624</v>
      </c>
      <c r="N287" s="118" t="n">
        <f aca="false">SUM(J$6:J287)</f>
        <v>-246378.05</v>
      </c>
      <c r="P287" s="118" t="n">
        <f aca="false">D287/P$3</f>
        <v>1.88066597103427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-7.363</v>
      </c>
      <c r="T287" s="120" t="n">
        <f aca="false">L287/$R$3</f>
        <v>-0</v>
      </c>
      <c r="U287" s="120" t="n">
        <f aca="false">I287/$R$3</f>
        <v>-34.939</v>
      </c>
      <c r="V287" s="120" t="n">
        <f aca="false">M287/$R$3</f>
        <v>-32.624</v>
      </c>
      <c r="W287" s="120" t="n">
        <f aca="false">N287/$R$3</f>
        <v>-246.37805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Data'!$A$2:$B$8,MATCH(WEEKDAY('Modesto Maranzana Power'!A288,3),'Master Data'!$A$2:$A$8,0),2)</f>
        <v>W</v>
      </c>
      <c r="D288" s="118" t="n">
        <v>1878728.92612735</v>
      </c>
      <c r="E288" s="118" t="n">
        <v>0</v>
      </c>
      <c r="F288" s="118" t="n">
        <v>0</v>
      </c>
      <c r="G288" s="118" t="n">
        <v>-50807</v>
      </c>
      <c r="I288" s="118" t="n">
        <f aca="false">IF(MONTH($A288)=MONTH($A287),IF(G288=0,I287,G288),G288)</f>
        <v>-50807</v>
      </c>
      <c r="J288" s="118" t="n">
        <f aca="false">IF(MONTH($A288)=MONTH($A287),SUM(I288-I287),I288)</f>
        <v>-15868</v>
      </c>
      <c r="K288" s="118" t="n">
        <f aca="false">IF(WEEKDAY(A288,3)&gt;4,0,(IF(A288&lt;K$2,0,IF(A288&lt;=K$3,1,0))))</f>
        <v>1</v>
      </c>
      <c r="L288" s="118" t="n">
        <f aca="false">J288*K288</f>
        <v>-15868</v>
      </c>
      <c r="M288" s="118" t="n">
        <f aca="false">SUM(J$280:J288)</f>
        <v>-48492</v>
      </c>
      <c r="N288" s="118" t="n">
        <f aca="false">SUM(J$6:J288)</f>
        <v>-262246.05</v>
      </c>
      <c r="P288" s="118" t="n">
        <f aca="false">D288/P$3</f>
        <v>1.87872892612735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-15.868</v>
      </c>
      <c r="T288" s="120" t="n">
        <f aca="false">L288/$R$3</f>
        <v>-15.868</v>
      </c>
      <c r="U288" s="120" t="n">
        <f aca="false">I288/$R$3</f>
        <v>-50.807</v>
      </c>
      <c r="V288" s="120" t="n">
        <f aca="false">M288/$R$3</f>
        <v>-48.492</v>
      </c>
      <c r="W288" s="120" t="n">
        <f aca="false">N288/$R$3</f>
        <v>-262.24605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Data'!$A$2:$B$8,MATCH(WEEKDAY('Modesto Maranzana Power'!A289,3),'Master Data'!$A$2:$A$8,0),2)</f>
        <v>Th</v>
      </c>
      <c r="D289" s="118" t="n">
        <v>1877333.30450683</v>
      </c>
      <c r="E289" s="118" t="n">
        <v>0</v>
      </c>
      <c r="F289" s="118" t="n">
        <v>0</v>
      </c>
      <c r="G289" s="118" t="n">
        <v>-57924</v>
      </c>
      <c r="I289" s="118" t="n">
        <f aca="false">IF(MONTH($A289)=MONTH($A288),IF(G289=0,I288,G289),G289)</f>
        <v>-57924</v>
      </c>
      <c r="J289" s="118" t="n">
        <f aca="false">IF(MONTH($A289)=MONTH($A288),SUM(I289-I288),I289)</f>
        <v>-7117</v>
      </c>
      <c r="K289" s="118" t="n">
        <f aca="false">IF(WEEKDAY(A289,3)&gt;4,0,(IF(A289&lt;K$2,0,IF(A289&lt;=K$3,1,0))))</f>
        <v>1</v>
      </c>
      <c r="L289" s="118" t="n">
        <f aca="false">J289*K289</f>
        <v>-7117</v>
      </c>
      <c r="M289" s="118" t="n">
        <f aca="false">SUM(J$280:J289)</f>
        <v>-55609</v>
      </c>
      <c r="N289" s="118" t="n">
        <f aca="false">SUM(J$6:J289)</f>
        <v>-269363.05</v>
      </c>
      <c r="P289" s="118" t="n">
        <f aca="false">D289/P$3</f>
        <v>1.87733330450683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-7.117</v>
      </c>
      <c r="T289" s="120" t="n">
        <f aca="false">L289/$R$3</f>
        <v>-7.117</v>
      </c>
      <c r="U289" s="120" t="n">
        <f aca="false">I289/$R$3</f>
        <v>-57.924</v>
      </c>
      <c r="V289" s="120" t="n">
        <f aca="false">M289/$R$3</f>
        <v>-55.609</v>
      </c>
      <c r="W289" s="120" t="n">
        <f aca="false">N289/$R$3</f>
        <v>-269.36305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Data'!$A$2:$B$8,MATCH(WEEKDAY('Modesto Maranzana Power'!A290,3),'Master Data'!$A$2:$A$8,0),2)</f>
        <v>F</v>
      </c>
      <c r="D290" s="118" t="n">
        <v>1872382.63217231</v>
      </c>
      <c r="E290" s="118" t="n">
        <v>0</v>
      </c>
      <c r="F290" s="118" t="n">
        <v>0</v>
      </c>
      <c r="G290" s="118" t="n">
        <v>-3206</v>
      </c>
      <c r="I290" s="118" t="n">
        <f aca="false">IF(MONTH($A290)=MONTH($A289),IF(G290=0,I289,G290),G290)</f>
        <v>-3206</v>
      </c>
      <c r="J290" s="118" t="n">
        <f aca="false">IF(MONTH($A290)=MONTH($A289),SUM(I290-I289),I290)</f>
        <v>54718</v>
      </c>
      <c r="K290" s="118" t="n">
        <f aca="false">IF(WEEKDAY(A290,3)&gt;4,0,(IF(A290&lt;K$2,0,IF(A290&lt;=K$3,1,0))))</f>
        <v>1</v>
      </c>
      <c r="L290" s="118" t="n">
        <f aca="false">J290*K290</f>
        <v>54718</v>
      </c>
      <c r="M290" s="118" t="n">
        <f aca="false">SUM(J$280:J290)</f>
        <v>-891</v>
      </c>
      <c r="N290" s="118" t="n">
        <f aca="false">SUM(J$6:J290)</f>
        <v>-214645.05</v>
      </c>
      <c r="P290" s="118" t="n">
        <f aca="false">D290/P$3</f>
        <v>1.87238263217231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54.718</v>
      </c>
      <c r="T290" s="120" t="n">
        <f aca="false">L290/$R$3</f>
        <v>54.718</v>
      </c>
      <c r="U290" s="120" t="n">
        <f aca="false">I290/$R$3</f>
        <v>-3.206</v>
      </c>
      <c r="V290" s="120" t="n">
        <f aca="false">M290/$R$3</f>
        <v>-0.891</v>
      </c>
      <c r="W290" s="120" t="n">
        <f aca="false">N290/$R$3</f>
        <v>-214.64505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Data'!$A$2:$B$8,MATCH(WEEKDAY('Modesto Maranzana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-3206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-891</v>
      </c>
      <c r="N291" s="118" t="n">
        <f aca="false">SUM(J$6:J291)</f>
        <v>-214645.05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-3.206</v>
      </c>
      <c r="V291" s="120" t="n">
        <f aca="false">M291/$R$3</f>
        <v>-0.891</v>
      </c>
      <c r="W291" s="120" t="n">
        <f aca="false">N291/$R$3</f>
        <v>-214.64505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Data'!$A$2:$B$8,MATCH(WEEKDAY('Modesto Maranzana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-3206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-891</v>
      </c>
      <c r="N292" s="118" t="n">
        <f aca="false">SUM(J$6:J292)</f>
        <v>-214645.05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-3.206</v>
      </c>
      <c r="V292" s="120" t="n">
        <f aca="false">M292/$R$3</f>
        <v>-0.891</v>
      </c>
      <c r="W292" s="120" t="n">
        <f aca="false">N292/$R$3</f>
        <v>-214.64505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Data'!$A$2:$B$8,MATCH(WEEKDAY('Modesto Maranzana Power'!A293,3),'Master Data'!$A$2:$A$8,0),2)</f>
        <v>M</v>
      </c>
      <c r="D293" s="118" t="n">
        <v>1871316.21258248</v>
      </c>
      <c r="E293" s="118" t="n">
        <v>0</v>
      </c>
      <c r="F293" s="118" t="n">
        <v>0</v>
      </c>
      <c r="G293" s="118" t="n">
        <v>-10823</v>
      </c>
      <c r="I293" s="118" t="n">
        <f aca="false">IF(MONTH($A293)=MONTH($A292),IF(G293=0,I292,G293),G293)</f>
        <v>-10823</v>
      </c>
      <c r="J293" s="118" t="n">
        <f aca="false">IF(MONTH($A293)=MONTH($A292),SUM(I293-I292),I293)</f>
        <v>-7617</v>
      </c>
      <c r="K293" s="118" t="n">
        <f aca="false">IF(WEEKDAY(A293,3)&gt;4,0,(IF(A293&lt;K$2,0,IF(A293&lt;=K$3,1,0))))</f>
        <v>1</v>
      </c>
      <c r="L293" s="118" t="n">
        <f aca="false">J293*K293</f>
        <v>-7617</v>
      </c>
      <c r="M293" s="118" t="n">
        <f aca="false">SUM(J$280:J293)</f>
        <v>-8508</v>
      </c>
      <c r="N293" s="118" t="n">
        <f aca="false">SUM(J$6:J293)</f>
        <v>-222262.05</v>
      </c>
      <c r="P293" s="118" t="n">
        <f aca="false">D293/P$3</f>
        <v>1.87131621258248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-7.617</v>
      </c>
      <c r="T293" s="120" t="n">
        <f aca="false">L293/$R$3</f>
        <v>-7.617</v>
      </c>
      <c r="U293" s="120" t="n">
        <f aca="false">I293/$R$3</f>
        <v>-10.823</v>
      </c>
      <c r="V293" s="120" t="n">
        <f aca="false">M293/$R$3</f>
        <v>-8.508</v>
      </c>
      <c r="W293" s="120" t="n">
        <f aca="false">N293/$R$3</f>
        <v>-222.26205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Data'!$A$2:$B$8,MATCH(WEEKDAY('Modesto Maranzana Power'!A294,3),'Master Data'!$A$2:$A$8,0),2)</f>
        <v>T</v>
      </c>
      <c r="D294" s="118" t="n">
        <v>1872476.07002354</v>
      </c>
      <c r="E294" s="118" t="n">
        <v>0</v>
      </c>
      <c r="F294" s="118" t="n">
        <v>0</v>
      </c>
      <c r="G294" s="118" t="n">
        <v>5798</v>
      </c>
      <c r="I294" s="118" t="n">
        <f aca="false">IF(MONTH($A294)=MONTH($A293),IF(G294=0,I293,G294),G294)</f>
        <v>5798</v>
      </c>
      <c r="J294" s="118" t="n">
        <f aca="false">IF(MONTH($A294)=MONTH($A293),SUM(I294-I293),I294)</f>
        <v>16621</v>
      </c>
      <c r="K294" s="118" t="n">
        <f aca="false">IF(WEEKDAY(A294,3)&gt;4,0,(IF(A294&lt;K$2,0,IF(A294&lt;=K$3,1,0))))</f>
        <v>1</v>
      </c>
      <c r="L294" s="118" t="n">
        <f aca="false">J294*K294</f>
        <v>16621</v>
      </c>
      <c r="M294" s="118" t="n">
        <f aca="false">SUM(J$280:J294)</f>
        <v>8113</v>
      </c>
      <c r="N294" s="118" t="n">
        <f aca="false">SUM(J$6:J294)</f>
        <v>-205641.05</v>
      </c>
      <c r="P294" s="118" t="n">
        <f aca="false">D294/P$3</f>
        <v>1.87247607002354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16.621</v>
      </c>
      <c r="T294" s="120" t="n">
        <f aca="false">L294/$R$3</f>
        <v>16.621</v>
      </c>
      <c r="U294" s="120" t="n">
        <f aca="false">I294/$R$3</f>
        <v>5.798</v>
      </c>
      <c r="V294" s="120" t="n">
        <f aca="false">M294/$R$3</f>
        <v>8.113</v>
      </c>
      <c r="W294" s="120" t="n">
        <f aca="false">N294/$R$3</f>
        <v>-205.64105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Data'!$A$2:$B$8,MATCH(WEEKDAY('Modesto Maranzana Power'!A295,3),'Master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5798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8113</v>
      </c>
      <c r="N295" s="118" t="n">
        <f aca="false">SUM(J$6:J295)</f>
        <v>-205641.05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5.798</v>
      </c>
      <c r="V295" s="120" t="n">
        <f aca="false">M295/$R$3</f>
        <v>8.113</v>
      </c>
      <c r="W295" s="120" t="n">
        <f aca="false">N295/$R$3</f>
        <v>-205.64105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Data'!$A$2:$B$8,MATCH(WEEKDAY('Modesto Maranzana Power'!A296,3),'Master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5798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8113</v>
      </c>
      <c r="N296" s="118" t="n">
        <f aca="false">SUM(J$6:J296)</f>
        <v>-205641.05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5.798</v>
      </c>
      <c r="V296" s="120" t="n">
        <f aca="false">M296/$R$3</f>
        <v>8.113</v>
      </c>
      <c r="W296" s="120" t="n">
        <f aca="false">N296/$R$3</f>
        <v>-205.64105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Data'!$A$2:$B$8,MATCH(WEEKDAY('Modesto Maranzana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5798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8113</v>
      </c>
      <c r="N297" s="118" t="n">
        <f aca="false">SUM(J$6:J297)</f>
        <v>-205641.05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5.798</v>
      </c>
      <c r="V297" s="120" t="n">
        <f aca="false">M297/$R$3</f>
        <v>8.113</v>
      </c>
      <c r="W297" s="120" t="n">
        <f aca="false">N297/$R$3</f>
        <v>-205.64105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Data'!$A$2:$B$8,MATCH(WEEKDAY('Modesto Maranzana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5798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8113</v>
      </c>
      <c r="N298" s="118" t="n">
        <f aca="false">SUM(J$6:J298)</f>
        <v>-205641.05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5.798</v>
      </c>
      <c r="V298" s="120" t="n">
        <f aca="false">M298/$R$3</f>
        <v>8.113</v>
      </c>
      <c r="W298" s="120" t="n">
        <f aca="false">N298/$R$3</f>
        <v>-205.64105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Data'!$A$2:$B$8,MATCH(WEEKDAY('Modesto Maranzana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5798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8113</v>
      </c>
      <c r="N299" s="118" t="n">
        <f aca="false">SUM(J$6:J299)</f>
        <v>-205641.05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5.798</v>
      </c>
      <c r="V299" s="120" t="n">
        <f aca="false">M299/$R$3</f>
        <v>8.113</v>
      </c>
      <c r="W299" s="120" t="n">
        <f aca="false">N299/$R$3</f>
        <v>-205.64105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Data'!$A$2:$B$8,MATCH(WEEKDAY('Modesto Maranzana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5798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8113</v>
      </c>
      <c r="N300" s="118" t="n">
        <f aca="false">SUM(J$6:J300)</f>
        <v>-205641.05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5.798</v>
      </c>
      <c r="V300" s="120" t="n">
        <f aca="false">M300/$R$3</f>
        <v>8.113</v>
      </c>
      <c r="W300" s="120" t="n">
        <f aca="false">N300/$R$3</f>
        <v>-205.64105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Data'!$A$2:$B$8,MATCH(WEEKDAY('Modesto Maranzana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5798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8113</v>
      </c>
      <c r="N301" s="118" t="n">
        <f aca="false">SUM(J$6:J301)</f>
        <v>-205641.05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5.798</v>
      </c>
      <c r="V301" s="120" t="n">
        <f aca="false">M301/$R$3</f>
        <v>8.113</v>
      </c>
      <c r="W301" s="120" t="n">
        <f aca="false">N301/$R$3</f>
        <v>-205.64105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Data'!$A$2:$B$8,MATCH(WEEKDAY('Modesto Maranzana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5798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8113</v>
      </c>
      <c r="N302" s="118" t="n">
        <f aca="false">SUM(J$6:J302)</f>
        <v>-205641.05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5.798</v>
      </c>
      <c r="V302" s="120" t="n">
        <f aca="false">M302/$R$3</f>
        <v>8.113</v>
      </c>
      <c r="W302" s="120" t="n">
        <f aca="false">N302/$R$3</f>
        <v>-205.64105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Data'!$A$2:$B$8,MATCH(WEEKDAY('Modesto Maranzana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5798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8113</v>
      </c>
      <c r="N303" s="118" t="n">
        <f aca="false">SUM(J$6:J303)</f>
        <v>-205641.05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5.798</v>
      </c>
      <c r="V303" s="120" t="n">
        <f aca="false">M303/$R$3</f>
        <v>8.113</v>
      </c>
      <c r="W303" s="120" t="n">
        <f aca="false">N303/$R$3</f>
        <v>-205.64105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Data'!$A$2:$B$8,MATCH(WEEKDAY('Modesto Maranzana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5798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8113</v>
      </c>
      <c r="N304" s="118" t="n">
        <f aca="false">SUM(J$6:J304)</f>
        <v>-205641.05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5.798</v>
      </c>
      <c r="V304" s="120" t="n">
        <f aca="false">M304/$R$3</f>
        <v>8.113</v>
      </c>
      <c r="W304" s="120" t="n">
        <f aca="false">N304/$R$3</f>
        <v>-205.64105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Data'!$A$2:$B$8,MATCH(WEEKDAY('Modesto Maranzana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5798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8113</v>
      </c>
      <c r="N305" s="118" t="n">
        <f aca="false">SUM(J$6:J305)</f>
        <v>-205641.05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5.798</v>
      </c>
      <c r="V305" s="120" t="n">
        <f aca="false">M305/$R$3</f>
        <v>8.113</v>
      </c>
      <c r="W305" s="120" t="n">
        <f aca="false">N305/$R$3</f>
        <v>-205.64105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Data'!$A$2:$B$8,MATCH(WEEKDAY('Modesto Maranzana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5798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8113</v>
      </c>
      <c r="N306" s="118" t="n">
        <f aca="false">SUM(J$6:J306)</f>
        <v>-205641.05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5.798</v>
      </c>
      <c r="V306" s="120" t="n">
        <f aca="false">M306/$R$3</f>
        <v>8.113</v>
      </c>
      <c r="W306" s="120" t="n">
        <f aca="false">N306/$R$3</f>
        <v>-205.64105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Data'!$A$2:$B$8,MATCH(WEEKDAY('Modesto Maranzana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5798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8113</v>
      </c>
      <c r="N307" s="118" t="n">
        <f aca="false">SUM(J$6:J307)</f>
        <v>-205641.05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5.798</v>
      </c>
      <c r="V307" s="120" t="n">
        <f aca="false">M307/$R$3</f>
        <v>8.113</v>
      </c>
      <c r="W307" s="120" t="n">
        <f aca="false">N307/$R$3</f>
        <v>-205.64105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Data'!$A$2:$B$8,MATCH(WEEKDAY('Modesto Maranzana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5798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8113</v>
      </c>
      <c r="N308" s="118" t="n">
        <f aca="false">SUM(J$6:J308)</f>
        <v>-205641.05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5.798</v>
      </c>
      <c r="V308" s="120" t="n">
        <f aca="false">M308/$R$3</f>
        <v>8.113</v>
      </c>
      <c r="W308" s="120" t="n">
        <f aca="false">N308/$R$3</f>
        <v>-205.64105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Data'!$A$2:$B$8,MATCH(WEEKDAY('Modesto Maranzana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5798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8113</v>
      </c>
      <c r="N309" s="118" t="n">
        <f aca="false">SUM(J$6:J309)</f>
        <v>-205641.05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5.798</v>
      </c>
      <c r="V309" s="120" t="n">
        <f aca="false">M309/$R$3</f>
        <v>8.113</v>
      </c>
      <c r="W309" s="120" t="n">
        <f aca="false">N309/$R$3</f>
        <v>-205.64105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Data'!$A$2:$B$8,MATCH(WEEKDAY('Modesto Maranzana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8113</v>
      </c>
      <c r="N310" s="118" t="n">
        <f aca="false">SUM(J$6:J310)</f>
        <v>-205641.05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8.113</v>
      </c>
      <c r="W310" s="120" t="n">
        <f aca="false">N310/$R$3</f>
        <v>-205.64105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Data'!$A$2:$B$8,MATCH(WEEKDAY('Modesto Maranzana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8113</v>
      </c>
      <c r="N311" s="118" t="n">
        <f aca="false">SUM(J$6:J311)</f>
        <v>-205641.05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8.113</v>
      </c>
      <c r="W311" s="120" t="n">
        <f aca="false">N311/$R$3</f>
        <v>-205.64105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Data'!$A$2:$B$8,MATCH(WEEKDAY('Modesto Maranzana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8113</v>
      </c>
      <c r="N312" s="118" t="n">
        <f aca="false">SUM(J$6:J312)</f>
        <v>-205641.05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8.113</v>
      </c>
      <c r="W312" s="120" t="n">
        <f aca="false">N312/$R$3</f>
        <v>-205.64105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Data'!$A$2:$B$8,MATCH(WEEKDAY('Modesto Maranzana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8113</v>
      </c>
      <c r="N313" s="118" t="n">
        <f aca="false">SUM(J$6:J313)</f>
        <v>-205641.05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8.113</v>
      </c>
      <c r="W313" s="120" t="n">
        <f aca="false">N313/$R$3</f>
        <v>-205.64105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Data'!$A$2:$B$8,MATCH(WEEKDAY('Modesto Maranzana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8113</v>
      </c>
      <c r="N314" s="118" t="n">
        <f aca="false">SUM(J$6:J314)</f>
        <v>-205641.05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8.113</v>
      </c>
      <c r="W314" s="120" t="n">
        <f aca="false">N314/$R$3</f>
        <v>-205.64105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Data'!$A$2:$B$8,MATCH(WEEKDAY('Modesto Maranzana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8113</v>
      </c>
      <c r="N315" s="118" t="n">
        <f aca="false">SUM(J$6:J315)</f>
        <v>-205641.05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8.113</v>
      </c>
      <c r="W315" s="120" t="n">
        <f aca="false">N315/$R$3</f>
        <v>-205.64105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Data'!$A$2:$B$8,MATCH(WEEKDAY('Modesto Maranzana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8113</v>
      </c>
      <c r="N316" s="118" t="n">
        <f aca="false">SUM(J$6:J316)</f>
        <v>-205641.05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8.113</v>
      </c>
      <c r="W316" s="120" t="n">
        <f aca="false">N316/$R$3</f>
        <v>-205.64105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Data'!$A$2:$B$8,MATCH(WEEKDAY('Modesto Maranzana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8113</v>
      </c>
      <c r="N317" s="118" t="n">
        <f aca="false">SUM(J$6:J317)</f>
        <v>-205641.05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8.113</v>
      </c>
      <c r="W317" s="120" t="n">
        <f aca="false">N317/$R$3</f>
        <v>-205.64105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Data'!$A$2:$B$8,MATCH(WEEKDAY('Modesto Maranzana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8113</v>
      </c>
      <c r="N318" s="118" t="n">
        <f aca="false">SUM(J$6:J318)</f>
        <v>-205641.05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8.113</v>
      </c>
      <c r="W318" s="120" t="n">
        <f aca="false">N318/$R$3</f>
        <v>-205.64105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Data'!$A$2:$B$8,MATCH(WEEKDAY('Modesto Maranzana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8113</v>
      </c>
      <c r="N319" s="118" t="n">
        <f aca="false">SUM(J$6:J319)</f>
        <v>-205641.05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8.113</v>
      </c>
      <c r="W319" s="120" t="n">
        <f aca="false">N319/$R$3</f>
        <v>-205.64105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Data'!$A$2:$B$8,MATCH(WEEKDAY('Modesto Maranzana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8113</v>
      </c>
      <c r="N320" s="118" t="n">
        <f aca="false">SUM(J$6:J320)</f>
        <v>-205641.05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8.113</v>
      </c>
      <c r="W320" s="120" t="n">
        <f aca="false">N320/$R$3</f>
        <v>-205.64105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Data'!$A$2:$B$8,MATCH(WEEKDAY('Modesto Maranzana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8113</v>
      </c>
      <c r="N321" s="118" t="n">
        <f aca="false">SUM(J$6:J321)</f>
        <v>-205641.05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8.113</v>
      </c>
      <c r="W321" s="120" t="n">
        <f aca="false">N321/$R$3</f>
        <v>-205.64105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Data'!$A$2:$B$8,MATCH(WEEKDAY('Modesto Maranzana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8113</v>
      </c>
      <c r="N322" s="118" t="n">
        <f aca="false">SUM(J$6:J322)</f>
        <v>-205641.05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8.113</v>
      </c>
      <c r="W322" s="120" t="n">
        <f aca="false">N322/$R$3</f>
        <v>-205.64105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Data'!$A$2:$B$8,MATCH(WEEKDAY('Modesto Maranzana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8113</v>
      </c>
      <c r="N323" s="118" t="n">
        <f aca="false">SUM(J$6:J323)</f>
        <v>-205641.05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8.113</v>
      </c>
      <c r="W323" s="120" t="n">
        <f aca="false">N323/$R$3</f>
        <v>-205.64105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Data'!$A$2:$B$8,MATCH(WEEKDAY('Modesto Maranzana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8113</v>
      </c>
      <c r="N324" s="118" t="n">
        <f aca="false">SUM(J$6:J324)</f>
        <v>-205641.05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8.113</v>
      </c>
      <c r="W324" s="120" t="n">
        <f aca="false">N324/$R$3</f>
        <v>-205.64105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Data'!$A$2:$B$8,MATCH(WEEKDAY('Modesto Maranzana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8113</v>
      </c>
      <c r="N325" s="118" t="n">
        <f aca="false">SUM(J$6:J325)</f>
        <v>-205641.05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8.113</v>
      </c>
      <c r="W325" s="120" t="n">
        <f aca="false">N325/$R$3</f>
        <v>-205.64105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Data'!$A$2:$B$8,MATCH(WEEKDAY('Modesto Maranzana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8113</v>
      </c>
      <c r="N326" s="118" t="n">
        <f aca="false">SUM(J$6:J326)</f>
        <v>-205641.05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8.113</v>
      </c>
      <c r="W326" s="120" t="n">
        <f aca="false">N326/$R$3</f>
        <v>-205.64105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Data'!$A$2:$B$8,MATCH(WEEKDAY('Modesto Maranzana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8113</v>
      </c>
      <c r="N327" s="118" t="n">
        <f aca="false">SUM(J$6:J327)</f>
        <v>-205641.05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8.113</v>
      </c>
      <c r="W327" s="120" t="n">
        <f aca="false">N327/$R$3</f>
        <v>-205.64105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Data'!$A$2:$B$8,MATCH(WEEKDAY('Modesto Maranzana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8113</v>
      </c>
      <c r="N328" s="118" t="n">
        <f aca="false">SUM(J$6:J328)</f>
        <v>-205641.05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8.113</v>
      </c>
      <c r="W328" s="120" t="n">
        <f aca="false">N328/$R$3</f>
        <v>-205.64105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Data'!$A$2:$B$8,MATCH(WEEKDAY('Modesto Maranzana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8113</v>
      </c>
      <c r="N329" s="118" t="n">
        <f aca="false">SUM(J$6:J329)</f>
        <v>-205641.05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8.113</v>
      </c>
      <c r="W329" s="120" t="n">
        <f aca="false">N329/$R$3</f>
        <v>-205.64105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Data'!$A$2:$B$8,MATCH(WEEKDAY('Modesto Maranzana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8113</v>
      </c>
      <c r="N330" s="118" t="n">
        <f aca="false">SUM(J$6:J330)</f>
        <v>-205641.05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8.113</v>
      </c>
      <c r="W330" s="120" t="n">
        <f aca="false">N330/$R$3</f>
        <v>-205.64105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Data'!$A$2:$B$8,MATCH(WEEKDAY('Modesto Maranzana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8113</v>
      </c>
      <c r="N331" s="118" t="n">
        <f aca="false">SUM(J$6:J331)</f>
        <v>-205641.05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8.113</v>
      </c>
      <c r="W331" s="120" t="n">
        <f aca="false">N331/$R$3</f>
        <v>-205.64105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Data'!$A$2:$B$8,MATCH(WEEKDAY('Modesto Maranzana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8113</v>
      </c>
      <c r="N332" s="118" t="n">
        <f aca="false">SUM(J$6:J332)</f>
        <v>-205641.05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8.113</v>
      </c>
      <c r="W332" s="120" t="n">
        <f aca="false">N332/$R$3</f>
        <v>-205.64105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Data'!$A$2:$B$8,MATCH(WEEKDAY('Modesto Maranzana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8113</v>
      </c>
      <c r="N333" s="118" t="n">
        <f aca="false">SUM(J$6:J333)</f>
        <v>-205641.05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8.113</v>
      </c>
      <c r="W333" s="120" t="n">
        <f aca="false">N333/$R$3</f>
        <v>-205.64105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Data'!$A$2:$B$8,MATCH(WEEKDAY('Modesto Maranzana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8113</v>
      </c>
      <c r="N334" s="118" t="n">
        <f aca="false">SUM(J$6:J334)</f>
        <v>-205641.05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8.113</v>
      </c>
      <c r="W334" s="120" t="n">
        <f aca="false">N334/$R$3</f>
        <v>-205.64105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Data'!$A$2:$B$8,MATCH(WEEKDAY('Modesto Maranzana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8113</v>
      </c>
      <c r="N335" s="118" t="n">
        <f aca="false">SUM(J$6:J335)</f>
        <v>-205641.05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8.113</v>
      </c>
      <c r="W335" s="120" t="n">
        <f aca="false">N335/$R$3</f>
        <v>-205.64105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Data'!$A$2:$B$8,MATCH(WEEKDAY('Modesto Maranzana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8113</v>
      </c>
      <c r="N336" s="118" t="n">
        <f aca="false">SUM(J$6:J336)</f>
        <v>-205641.05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8.113</v>
      </c>
      <c r="W336" s="120" t="n">
        <f aca="false">N336/$R$3</f>
        <v>-205.64105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Data'!$A$2:$B$8,MATCH(WEEKDAY('Modesto Maranzana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8113</v>
      </c>
      <c r="N337" s="118" t="n">
        <f aca="false">SUM(J$6:J337)</f>
        <v>-205641.05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8.113</v>
      </c>
      <c r="W337" s="120" t="n">
        <f aca="false">N337/$R$3</f>
        <v>-205.64105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Data'!$A$2:$B$8,MATCH(WEEKDAY('Modesto Maranzana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8113</v>
      </c>
      <c r="N338" s="118" t="n">
        <f aca="false">SUM(J$6:J338)</f>
        <v>-205641.05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8.113</v>
      </c>
      <c r="W338" s="120" t="n">
        <f aca="false">N338/$R$3</f>
        <v>-205.64105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Data'!$A$2:$B$8,MATCH(WEEKDAY('Modesto Maranzana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8113</v>
      </c>
      <c r="N339" s="118" t="n">
        <f aca="false">SUM(J$6:J339)</f>
        <v>-205641.05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8.113</v>
      </c>
      <c r="W339" s="120" t="n">
        <f aca="false">N339/$R$3</f>
        <v>-205.64105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Data'!$A$2:$B$8,MATCH(WEEKDAY('Modesto Maranzana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8113</v>
      </c>
      <c r="N340" s="118" t="n">
        <f aca="false">SUM(J$6:J340)</f>
        <v>-205641.05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8.113</v>
      </c>
      <c r="W340" s="120" t="n">
        <f aca="false">N340/$R$3</f>
        <v>-205.64105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Data'!$A$2:$B$8,MATCH(WEEKDAY('Modesto Maranzana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8113</v>
      </c>
      <c r="N341" s="118" t="n">
        <f aca="false">SUM(J$6:J341)</f>
        <v>-205641.05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8.113</v>
      </c>
      <c r="W341" s="120" t="n">
        <f aca="false">N341/$R$3</f>
        <v>-205.64105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Data'!$A$2:$B$8,MATCH(WEEKDAY('Modesto Maranzana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8113</v>
      </c>
      <c r="N342" s="118" t="n">
        <f aca="false">SUM(J$6:J342)</f>
        <v>-205641.05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8.113</v>
      </c>
      <c r="W342" s="120" t="n">
        <f aca="false">N342/$R$3</f>
        <v>-205.64105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Data'!$A$2:$B$8,MATCH(WEEKDAY('Modesto Maranzana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8113</v>
      </c>
      <c r="N343" s="118" t="n">
        <f aca="false">SUM(J$6:J343)</f>
        <v>-205641.05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8.113</v>
      </c>
      <c r="W343" s="120" t="n">
        <f aca="false">N343/$R$3</f>
        <v>-205.64105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Data'!$A$2:$B$8,MATCH(WEEKDAY('Modesto Maranzana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8113</v>
      </c>
      <c r="N344" s="118" t="n">
        <f aca="false">SUM(J$6:J344)</f>
        <v>-205641.05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8.113</v>
      </c>
      <c r="W344" s="120" t="n">
        <f aca="false">N344/$R$3</f>
        <v>-205.64105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Data'!$A$2:$B$8,MATCH(WEEKDAY('Modesto Maranzana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8113</v>
      </c>
      <c r="N345" s="118" t="n">
        <f aca="false">SUM(J$6:J345)</f>
        <v>-205641.05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8.113</v>
      </c>
      <c r="W345" s="120" t="n">
        <f aca="false">N345/$R$3</f>
        <v>-205.64105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Data'!$A$2:$B$8,MATCH(WEEKDAY('Modesto Maranzana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8113</v>
      </c>
      <c r="N346" s="118" t="n">
        <f aca="false">SUM(J$6:J346)</f>
        <v>-205641.05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8.113</v>
      </c>
      <c r="W346" s="120" t="n">
        <f aca="false">N346/$R$3</f>
        <v>-205.64105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Data'!$A$2:$B$8,MATCH(WEEKDAY('Modesto Maranzana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8113</v>
      </c>
      <c r="N347" s="118" t="n">
        <f aca="false">SUM(J$6:J347)</f>
        <v>-205641.05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8.113</v>
      </c>
      <c r="W347" s="120" t="n">
        <f aca="false">N347/$R$3</f>
        <v>-205.64105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Data'!$A$2:$B$8,MATCH(WEEKDAY('Modesto Maranzana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8113</v>
      </c>
      <c r="N348" s="118" t="n">
        <f aca="false">SUM(J$6:J348)</f>
        <v>-205641.05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8.113</v>
      </c>
      <c r="W348" s="120" t="n">
        <f aca="false">N348/$R$3</f>
        <v>-205.64105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Data'!$A$2:$B$8,MATCH(WEEKDAY('Modesto Maranzana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8113</v>
      </c>
      <c r="N349" s="118" t="n">
        <f aca="false">SUM(J$6:J349)</f>
        <v>-205641.05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8.113</v>
      </c>
      <c r="W349" s="120" t="n">
        <f aca="false">N349/$R$3</f>
        <v>-205.64105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Data'!$A$2:$B$8,MATCH(WEEKDAY('Modesto Maranzana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8113</v>
      </c>
      <c r="N350" s="118" t="n">
        <f aca="false">SUM(J$6:J350)</f>
        <v>-205641.05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8.113</v>
      </c>
      <c r="W350" s="120" t="n">
        <f aca="false">N350/$R$3</f>
        <v>-205.64105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Data'!$A$2:$B$8,MATCH(WEEKDAY('Modesto Maranzana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8113</v>
      </c>
      <c r="N351" s="118" t="n">
        <f aca="false">SUM(J$6:J351)</f>
        <v>-205641.05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8.113</v>
      </c>
      <c r="W351" s="120" t="n">
        <f aca="false">N351/$R$3</f>
        <v>-205.64105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Data'!$A$2:$B$8,MATCH(WEEKDAY('Modesto Maranzana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8113</v>
      </c>
      <c r="N352" s="118" t="n">
        <f aca="false">SUM(J$6:J352)</f>
        <v>-205641.05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8.113</v>
      </c>
      <c r="W352" s="120" t="n">
        <f aca="false">N352/$R$3</f>
        <v>-205.64105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Data'!$A$2:$B$8,MATCH(WEEKDAY('Modesto Maranzana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8113</v>
      </c>
      <c r="N353" s="118" t="n">
        <f aca="false">SUM(J$6:J353)</f>
        <v>-205641.05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8.113</v>
      </c>
      <c r="W353" s="120" t="n">
        <f aca="false">N353/$R$3</f>
        <v>-205.64105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Data'!$A$2:$B$8,MATCH(WEEKDAY('Modesto Maranzana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8113</v>
      </c>
      <c r="N354" s="118" t="n">
        <f aca="false">SUM(J$6:J354)</f>
        <v>-205641.05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8.113</v>
      </c>
      <c r="W354" s="120" t="n">
        <f aca="false">N354/$R$3</f>
        <v>-205.64105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Data'!$A$2:$B$8,MATCH(WEEKDAY('Modesto Maranzana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8113</v>
      </c>
      <c r="N355" s="118" t="n">
        <f aca="false">SUM(J$6:J355)</f>
        <v>-205641.05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8.113</v>
      </c>
      <c r="W355" s="120" t="n">
        <f aca="false">N355/$R$3</f>
        <v>-205.64105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Data'!$A$2:$B$8,MATCH(WEEKDAY('Modesto Maranzana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8113</v>
      </c>
      <c r="N356" s="118" t="n">
        <f aca="false">SUM(J$6:J356)</f>
        <v>-205641.05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8.113</v>
      </c>
      <c r="W356" s="120" t="n">
        <f aca="false">N356/$R$3</f>
        <v>-205.64105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Data'!$A$2:$B$8,MATCH(WEEKDAY('Modesto Maranzana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8113</v>
      </c>
      <c r="N357" s="118" t="n">
        <f aca="false">SUM(J$6:J357)</f>
        <v>-205641.05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8.113</v>
      </c>
      <c r="W357" s="120" t="n">
        <f aca="false">N357/$R$3</f>
        <v>-205.64105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Data'!$A$2:$B$8,MATCH(WEEKDAY('Modesto Maranzana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8113</v>
      </c>
      <c r="N358" s="118" t="n">
        <f aca="false">SUM(J$6:J358)</f>
        <v>-205641.05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8.113</v>
      </c>
      <c r="W358" s="120" t="n">
        <f aca="false">N358/$R$3</f>
        <v>-205.64105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Data'!$A$2:$B$8,MATCH(WEEKDAY('Modesto Maranzana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8113</v>
      </c>
      <c r="N359" s="118" t="n">
        <f aca="false">SUM(J$6:J359)</f>
        <v>-205641.05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8.113</v>
      </c>
      <c r="W359" s="120" t="n">
        <f aca="false">N359/$R$3</f>
        <v>-205.64105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Data'!$A$2:$B$8,MATCH(WEEKDAY('Modesto Maranzana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8113</v>
      </c>
      <c r="N360" s="118" t="n">
        <f aca="false">SUM(J$6:J360)</f>
        <v>-205641.05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8.113</v>
      </c>
      <c r="W360" s="120" t="n">
        <f aca="false">N360/$R$3</f>
        <v>-205.64105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Data'!$A$2:$B$8,MATCH(WEEKDAY('Modesto Maranzana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8113</v>
      </c>
      <c r="N361" s="118" t="n">
        <f aca="false">SUM(J$6:J361)</f>
        <v>-205641.05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8.113</v>
      </c>
      <c r="W361" s="120" t="n">
        <f aca="false">N361/$R$3</f>
        <v>-205.64105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Data'!$A$2:$B$8,MATCH(WEEKDAY('Modesto Maranzana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8113</v>
      </c>
      <c r="N362" s="118" t="n">
        <f aca="false">SUM(J$6:J362)</f>
        <v>-205641.05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8.113</v>
      </c>
      <c r="W362" s="120" t="n">
        <f aca="false">N362/$R$3</f>
        <v>-205.64105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Data'!$A$2:$B$8,MATCH(WEEKDAY('Modesto Maranzana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8113</v>
      </c>
      <c r="N363" s="118" t="n">
        <f aca="false">SUM(J$6:J363)</f>
        <v>-205641.05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8.113</v>
      </c>
      <c r="W363" s="120" t="n">
        <f aca="false">N363/$R$3</f>
        <v>-205.64105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Data'!$A$2:$B$8,MATCH(WEEKDAY('Modesto Maranzana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8113</v>
      </c>
      <c r="N364" s="118" t="n">
        <f aca="false">SUM(J$6:J364)</f>
        <v>-205641.05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8.113</v>
      </c>
      <c r="W364" s="120" t="n">
        <f aca="false">N364/$R$3</f>
        <v>-205.64105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Data'!$A$2:$B$8,MATCH(WEEKDAY('Modesto Maranzana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8113</v>
      </c>
      <c r="N365" s="118" t="n">
        <f aca="false">SUM(J$6:J365)</f>
        <v>-205641.05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8.113</v>
      </c>
      <c r="W365" s="120" t="n">
        <f aca="false">N365/$R$3</f>
        <v>-205.64105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Data'!$A$2:$B$8,MATCH(WEEKDAY('Modesto Maranzana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8113</v>
      </c>
      <c r="N366" s="118" t="n">
        <f aca="false">SUM(J$6:J366)</f>
        <v>-205641.05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8.113</v>
      </c>
      <c r="W366" s="120" t="n">
        <f aca="false">N366/$R$3</f>
        <v>-205.64105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Data'!$A$2:$B$8,MATCH(WEEKDAY('Modesto Maranzana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8113</v>
      </c>
      <c r="N367" s="118" t="n">
        <f aca="false">SUM(J$6:J367)</f>
        <v>-205641.05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8.113</v>
      </c>
      <c r="W367" s="120" t="n">
        <f aca="false">N367/$R$3</f>
        <v>-205.64105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Data'!$A$2:$B$8,MATCH(WEEKDAY('Modesto Maranzana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8113</v>
      </c>
      <c r="N368" s="118" t="n">
        <f aca="false">SUM(J$6:J368)</f>
        <v>-205641.05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8.113</v>
      </c>
      <c r="W368" s="120" t="n">
        <f aca="false">N368/$R$3</f>
        <v>-205.64105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Data'!$A$2:$B$8,MATCH(WEEKDAY('Modesto Maranzana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8113</v>
      </c>
      <c r="N369" s="118" t="n">
        <f aca="false">SUM(J$6:J369)</f>
        <v>-205641.05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8.113</v>
      </c>
      <c r="W369" s="120" t="n">
        <f aca="false">N369/$R$3</f>
        <v>-205.64105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Data'!$A$2:$B$8,MATCH(WEEKDAY('Modesto Maranzana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8113</v>
      </c>
      <c r="N370" s="118" t="n">
        <f aca="false">SUM(J$6:J370)</f>
        <v>-205641.05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8.113</v>
      </c>
      <c r="W370" s="120" t="n">
        <f aca="false">N370/$R$3</f>
        <v>-205.64105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Data'!$A$2:$B$8,MATCH(WEEKDAY('Modesto Maranzana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8113</v>
      </c>
      <c r="N371" s="118" t="n">
        <f aca="false">SUM(J$6:J371)</f>
        <v>-205641.05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8.113</v>
      </c>
      <c r="W371" s="120" t="n">
        <f aca="false">N371/$R$3</f>
        <v>-205.64105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86" colorId="64" zoomScale="100" zoomScaleNormal="100" zoomScalePageLayoutView="100" workbookViewId="0">
      <selection pane="topLeft" activeCell="B279" activeCellId="0" sqref="B279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I3" s="140"/>
      <c r="K3" s="122" t="n">
        <f aca="false">Summary!B8</f>
        <v>37180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Data'!$A$2:$B$8,MATCH(WEEKDAY('MM PLANT'!A6,3),'Master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Data'!$A$2:$B$8,MATCH(WEEKDAY('MM PLANT'!A7,3),'Master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Data'!$A$2:$B$8,MATCH(WEEKDAY('MM PLANT'!A8,3),'Master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Data'!$A$2:$B$8,MATCH(WEEKDAY('MM PLANT'!A9,3),'Master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Data'!$A$2:$B$8,MATCH(WEEKDAY('MM PLANT'!A10,3),'Master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Data'!$A$2:$B$8,MATCH(WEEKDAY('MM PLANT'!A11,3),'Master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Data'!$A$2:$B$8,MATCH(WEEKDAY('MM PLANT'!A12,3),'Master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Data'!$A$2:$B$8,MATCH(WEEKDAY('MM PLANT'!A13,3),'Master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Data'!$A$2:$B$8,MATCH(WEEKDAY('MM PLANT'!A14,3),'Master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Data'!$A$2:$B$8,MATCH(WEEKDAY('MM PLANT'!A15,3),'Master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Data'!$A$2:$B$8,MATCH(WEEKDAY('MM PLANT'!A16,3),'Master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Data'!$A$2:$B$8,MATCH(WEEKDAY('MM PLANT'!A17,3),'Master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Data'!$A$2:$B$8,MATCH(WEEKDAY('MM PLANT'!A18,3),'Master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Data'!$A$2:$B$8,MATCH(WEEKDAY('MM PLANT'!A19,3),'Master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Data'!$A$2:$B$8,MATCH(WEEKDAY('MM PLANT'!A20,3),'Master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Data'!$A$2:$B$8,MATCH(WEEKDAY('MM PLANT'!A21,3),'Master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Data'!$A$2:$B$8,MATCH(WEEKDAY('MM PLANT'!A22,3),'Master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Data'!$A$2:$B$8,MATCH(WEEKDAY('MM PLANT'!A23,3),'Master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Data'!$A$2:$B$8,MATCH(WEEKDAY('MM PLANT'!A24,3),'Master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Data'!$A$2:$B$8,MATCH(WEEKDAY('MM PLANT'!A25,3),'Master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Data'!$A$2:$B$8,MATCH(WEEKDAY('MM PLANT'!A26,3),'Master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Data'!$A$2:$B$8,MATCH(WEEKDAY('MM PLANT'!A27,3),'Master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Data'!$A$2:$B$8,MATCH(WEEKDAY('MM PLANT'!A28,3),'Master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Data'!$A$2:$B$8,MATCH(WEEKDAY('MM PLANT'!A29,3),'Master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Data'!$A$2:$B$8,MATCH(WEEKDAY('MM PLANT'!A30,3),'Master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Data'!$A$2:$B$8,MATCH(WEEKDAY('MM PLANT'!A31,3),'Master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Data'!$A$2:$B$8,MATCH(WEEKDAY('MM PLANT'!A32,3),'Master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Data'!$A$2:$B$8,MATCH(WEEKDAY('MM PLANT'!A33,3),'Master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Data'!$A$2:$B$8,MATCH(WEEKDAY('MM PLANT'!A34,3),'Master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Data'!$A$2:$B$8,MATCH(WEEKDAY('MM PLANT'!A35,3),'Master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" hidden="false" customHeight="true" outlineLevel="0" collapsed="false">
      <c r="A36" s="114" t="n">
        <f aca="false">A35+1</f>
        <v>36922</v>
      </c>
      <c r="B36" s="125" t="str">
        <f aca="false">INDEX('Master Data'!$A$2:$B$8,MATCH(WEEKDAY('MM PLANT'!A36,3),'Master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Data'!$A$2:$B$8,MATCH(WEEKDAY('MM PLANT'!A37,3),'Master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Data'!$A$2:$B$8,MATCH(WEEKDAY('MM PLANT'!A38,3),'Master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Data'!$A$2:$B$8,MATCH(WEEKDAY('MM PLANT'!A39,3),'Master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Data'!$A$2:$B$8,MATCH(WEEKDAY('MM PLANT'!A40,3),'Master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Data'!$A$2:$B$8,MATCH(WEEKDAY('MM PLANT'!A41,3),'Master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Data'!$A$2:$B$8,MATCH(WEEKDAY('MM PLANT'!A42,3),'Master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Data'!$A$2:$B$8,MATCH(WEEKDAY('MM PLANT'!A43,3),'Master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Data'!$A$2:$B$8,MATCH(WEEKDAY('MM PLANT'!A44,3),'Master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Data'!$A$2:$B$8,MATCH(WEEKDAY('MM PLANT'!A45,3),'Master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Data'!$A$2:$B$8,MATCH(WEEKDAY('MM PLANT'!A46,3),'Master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Data'!$A$2:$B$8,MATCH(WEEKDAY('MM PLANT'!A47,3),'Master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Data'!$A$2:$B$8,MATCH(WEEKDAY('MM PLANT'!A48,3),'Master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Data'!$A$2:$B$8,MATCH(WEEKDAY('MM PLANT'!A49,3),'Master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Data'!$A$2:$B$8,MATCH(WEEKDAY('MM PLANT'!A50,3),'Master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Data'!$A$2:$B$8,MATCH(WEEKDAY('MM PLANT'!A51,3),'Master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Data'!$A$2:$B$8,MATCH(WEEKDAY('MM PLANT'!A52,3),'Master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Data'!$A$2:$B$8,MATCH(WEEKDAY('MM PLANT'!A53,3),'Master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Data'!$A$2:$B$8,MATCH(WEEKDAY('MM PLANT'!A54,3),'Master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Data'!$A$2:$B$8,MATCH(WEEKDAY('MM PLANT'!A55,3),'Master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Data'!$A$2:$B$8,MATCH(WEEKDAY('MM PLANT'!A56,3),'Master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Data'!$A$2:$B$8,MATCH(WEEKDAY('MM PLANT'!A57,3),'Master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Data'!$A$2:$B$8,MATCH(WEEKDAY('MM PLANT'!A58,3),'Master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Data'!$A$2:$B$8,MATCH(WEEKDAY('MM PLANT'!A59,3),'Master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Data'!$A$2:$B$8,MATCH(WEEKDAY('MM PLANT'!A60,3),'Master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Data'!$A$2:$B$8,MATCH(WEEKDAY('MM PLANT'!A61,3),'Master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Data'!$A$2:$B$8,MATCH(WEEKDAY('MM PLANT'!A62,3),'Master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Data'!$A$2:$B$8,MATCH(WEEKDAY('MM PLANT'!A63,3),'Master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Data'!$A$2:$B$8,MATCH(WEEKDAY('MM PLANT'!A64,3),'Master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INDEX('Master Data'!$A$2:$B$8,MATCH(WEEKDAY('MM PLANT'!A65,3),'Master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Data'!$A$2:$B$8,MATCH(WEEKDAY('MM PLANT'!A66,3),'Master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Data'!$A$2:$B$8,MATCH(WEEKDAY('MM PLANT'!A67,3),'Master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Data'!$A$2:$B$8,MATCH(WEEKDAY('MM PLANT'!A68,3),'Master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Data'!$A$2:$B$8,MATCH(WEEKDAY('MM PLANT'!A69,3),'Master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Data'!$A$2:$B$8,MATCH(WEEKDAY('MM PLANT'!A70,3),'Master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Data'!$A$2:$B$8,MATCH(WEEKDAY('MM PLANT'!A71,3),'Master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Data'!$A$2:$B$8,MATCH(WEEKDAY('MM PLANT'!A72,3),'Master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Data'!$A$2:$B$8,MATCH(WEEKDAY('MM PLANT'!A73,3),'Master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Data'!$A$2:$B$8,MATCH(WEEKDAY('MM PLANT'!A74,3),'Master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Data'!$A$2:$B$8,MATCH(WEEKDAY('MM PLANT'!A75,3),'Master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Data'!$A$2:$B$8,MATCH(WEEKDAY('MM PLANT'!A76,3),'Master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Data'!$A$2:$B$8,MATCH(WEEKDAY('MM PLANT'!A77,3),'Master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Data'!$A$2:$B$8,MATCH(WEEKDAY('MM PLANT'!A78,3),'Master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Data'!$A$2:$B$8,MATCH(WEEKDAY('MM PLANT'!A79,3),'Master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Data'!$A$2:$B$8,MATCH(WEEKDAY('MM PLANT'!A80,3),'Master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Data'!$A$2:$B$8,MATCH(WEEKDAY('MM PLANT'!A81,3),'Master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Data'!$A$2:$B$8,MATCH(WEEKDAY('MM PLANT'!A82,3),'Master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Data'!$A$2:$B$8,MATCH(WEEKDAY('MM PLANT'!A83,3),'Master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Data'!$A$2:$B$8,MATCH(WEEKDAY('MM PLANT'!A84,3),'Master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Data'!$A$2:$B$8,MATCH(WEEKDAY('MM PLANT'!A85,3),'Master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Data'!$A$2:$B$8,MATCH(WEEKDAY('MM PLANT'!A86,3),'Master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Data'!$A$2:$B$8,MATCH(WEEKDAY('MM PLANT'!A87,3),'Master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Data'!$A$2:$B$8,MATCH(WEEKDAY('MM PLANT'!A88,3),'Master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Data'!$A$2:$B$8,MATCH(WEEKDAY('MM PLANT'!A89,3),'Master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Data'!$A$2:$B$8,MATCH(WEEKDAY('MM PLANT'!A90,3),'Master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Data'!$A$2:$B$8,MATCH(WEEKDAY('MM PLANT'!A91,3),'Master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Data'!$A$2:$B$8,MATCH(WEEKDAY('MM PLANT'!A92,3),'Master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Data'!$A$2:$B$8,MATCH(WEEKDAY('MM PLANT'!A93,3),'Master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" hidden="true" customHeight="true" outlineLevel="0" collapsed="false">
      <c r="A94" s="114" t="n">
        <f aca="false">A93+1</f>
        <v>36980</v>
      </c>
      <c r="B94" s="125" t="str">
        <f aca="false">INDEX('Master Data'!$A$2:$B$8,MATCH(WEEKDAY('MM PLANT'!A94,3),'Master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Data'!$A$2:$B$8,MATCH(WEEKDAY('MM PLANT'!A95,3),'Master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Data'!$A$2:$B$8,MATCH(WEEKDAY('MM PLANT'!A96,3),'Master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Data'!$A$2:$B$8,MATCH(WEEKDAY('MM PLANT'!A97,3),'Master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Data'!$A$2:$B$8,MATCH(WEEKDAY('MM PLANT'!A98,3),'Master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Data'!$A$2:$B$8,MATCH(WEEKDAY('MM PLANT'!A99,3),'Master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Data'!$A$2:$B$8,MATCH(WEEKDAY('MM PLANT'!A100,3),'Master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Data'!$A$2:$B$8,MATCH(WEEKDAY('MM PLANT'!A101,3),'Master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Data'!$A$2:$B$8,MATCH(WEEKDAY('MM PLANT'!A102,3),'Master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Data'!$A$2:$B$8,MATCH(WEEKDAY('MM PLANT'!A103,3),'Master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Data'!$A$2:$B$8,MATCH(WEEKDAY('MM PLANT'!A104,3),'Master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Data'!$A$2:$B$8,MATCH(WEEKDAY('MM PLANT'!A105,3),'Master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Data'!$A$2:$B$8,MATCH(WEEKDAY('MM PLANT'!A106,3),'Master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Data'!$A$2:$B$8,MATCH(WEEKDAY('MM PLANT'!A107,3),'Master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Data'!$A$2:$B$8,MATCH(WEEKDAY('MM PLANT'!A108,3),'Master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Data'!$A$2:$B$8,MATCH(WEEKDAY('MM PLANT'!A109,3),'Master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Data'!$A$2:$B$8,MATCH(WEEKDAY('MM PLANT'!A110,3),'Master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Data'!$A$2:$B$8,MATCH(WEEKDAY('MM PLANT'!A111,3),'Master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Data'!$A$2:$B$8,MATCH(WEEKDAY('MM PLANT'!A112,3),'Master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Data'!$A$2:$B$8,MATCH(WEEKDAY('MM PLANT'!A113,3),'Master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Data'!$A$2:$B$8,MATCH(WEEKDAY('MM PLANT'!A114,3),'Master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Data'!$A$2:$B$8,MATCH(WEEKDAY('MM PLANT'!A115,3),'Master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Data'!$A$2:$B$8,MATCH(WEEKDAY('MM PLANT'!A116,3),'Master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Data'!$A$2:$B$8,MATCH(WEEKDAY('MM PLANT'!A117,3),'Master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Data'!$A$2:$B$8,MATCH(WEEKDAY('MM PLANT'!A118,3),'Master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Data'!$A$2:$B$8,MATCH(WEEKDAY('MM PLANT'!A119,3),'Master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Data'!$A$2:$B$8,MATCH(WEEKDAY('MM PLANT'!A120,3),'Master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Data'!$A$2:$B$8,MATCH(WEEKDAY('MM PLANT'!A121,3),'Master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Data'!$A$2:$B$8,MATCH(WEEKDAY('MM PLANT'!A122,3),'Master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Data'!$A$2:$B$8,MATCH(WEEKDAY('MM PLANT'!A123,3),'Master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Data'!$A$2:$B$8,MATCH(WEEKDAY('MM PLANT'!A124,3),'Master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Data'!$A$2:$B$8,MATCH(WEEKDAY('MM PLANT'!A125,3),'Master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Data'!$A$2:$B$8,MATCH(WEEKDAY('MM PLANT'!A126,3),'Master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Data'!$A$2:$B$8,MATCH(WEEKDAY('MM PLANT'!A127,3),'Master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Data'!$A$2:$B$8,MATCH(WEEKDAY('MM PLANT'!A128,3),'Master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Data'!$A$2:$B$8,MATCH(WEEKDAY('MM PLANT'!A129,3),'Master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Data'!$A$2:$B$8,MATCH(WEEKDAY('MM PLANT'!A130,3),'Master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Data'!$A$2:$B$8,MATCH(WEEKDAY('MM PLANT'!A131,3),'Master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Data'!$A$2:$B$8,MATCH(WEEKDAY('MM PLANT'!A132,3),'Master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Data'!$A$2:$B$8,MATCH(WEEKDAY('MM PLANT'!A133,3),'Master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Data'!$A$2:$B$8,MATCH(WEEKDAY('MM PLANT'!A134,3),'Master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Data'!$A$2:$B$8,MATCH(WEEKDAY('MM PLANT'!A135,3),'Master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Data'!$A$2:$B$8,MATCH(WEEKDAY('MM PLANT'!A136,3),'Master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Data'!$A$2:$B$8,MATCH(WEEKDAY('MM PLANT'!A137,3),'Master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Data'!$A$2:$B$8,MATCH(WEEKDAY('MM PLANT'!A138,3),'Master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Data'!$A$2:$B$8,MATCH(WEEKDAY('MM PLANT'!A139,3),'Master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Data'!$A$2:$B$8,MATCH(WEEKDAY('MM PLANT'!A140,3),'Master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Data'!$A$2:$B$8,MATCH(WEEKDAY('MM PLANT'!A141,3),'Master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Data'!$A$2:$B$8,MATCH(WEEKDAY('MM PLANT'!A142,3),'Master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Data'!$A$2:$B$8,MATCH(WEEKDAY('MM PLANT'!A143,3),'Master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Data'!$A$2:$B$8,MATCH(WEEKDAY('MM PLANT'!A144,3),'Master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Data'!$A$2:$B$8,MATCH(WEEKDAY('MM PLANT'!A145,3),'Master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Data'!$A$2:$B$8,MATCH(WEEKDAY('MM PLANT'!A146,3),'Master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Data'!$A$2:$B$8,MATCH(WEEKDAY('MM PLANT'!A147,3),'Master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Data'!$A$2:$B$8,MATCH(WEEKDAY('MM PLANT'!A148,3),'Master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Data'!$A$2:$B$8,MATCH(WEEKDAY('MM PLANT'!A149,3),'Master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Data'!$A$2:$B$8,MATCH(WEEKDAY('MM PLANT'!A150,3),'Master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Data'!$A$2:$B$8,MATCH(WEEKDAY('MM PLANT'!A151,3),'Master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Data'!$A$2:$B$8,MATCH(WEEKDAY('MM PLANT'!A152,3),'Master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Data'!$A$2:$B$8,MATCH(WEEKDAY('MM PLANT'!A153,3),'Master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Data'!$A$2:$B$8,MATCH(WEEKDAY('MM PLANT'!A154,3),'Master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Data'!$A$2:$B$8,MATCH(WEEKDAY('MM PLANT'!A155,3),'Master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Data'!$A$2:$B$8,MATCH(WEEKDAY('MM PLANT'!A156,3),'Master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-120640.025124184</v>
      </c>
      <c r="I156" s="118" t="n">
        <f aca="false">IF(MONTH($A156)=MONTH($A155),IF(G156=0,I155,G156),G156)</f>
        <v>-120640.025124184</v>
      </c>
      <c r="J156" s="118" t="n">
        <f aca="false">IF(MONTH($A156)=MONTH($A155),SUM(I156-I155),I156)</f>
        <v>-120640.025124184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-120640.025124184</v>
      </c>
      <c r="N156" s="118" t="n">
        <f aca="false">SUM(J$6:J156)</f>
        <v>-120640.025124184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-120.640025124184</v>
      </c>
      <c r="T156" s="120" t="n">
        <f aca="false">L156/$R$3</f>
        <v>-0</v>
      </c>
      <c r="U156" s="120" t="n">
        <f aca="false">I156/$R$3</f>
        <v>-120.640025124184</v>
      </c>
      <c r="V156" s="120" t="n">
        <f aca="false">M156/$R$3</f>
        <v>-120.640025124184</v>
      </c>
      <c r="W156" s="120" t="n">
        <f aca="false">N156/$R$3</f>
        <v>-120.640025124184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Data'!$A$2:$B$8,MATCH(WEEKDAY('MM PLANT'!A157,3),'Master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f aca="false">-27366/30*1</f>
        <v>-912.2</v>
      </c>
      <c r="I157" s="118" t="n">
        <f aca="false">IF(MONTH($A157)=MONTH($A156),IF(G157=0,I156,G157),G157)</f>
        <v>-912.2</v>
      </c>
      <c r="J157" s="118" t="n">
        <f aca="false">IF(MONTH($A157)=MONTH($A156),SUM(I157-I156),I157)</f>
        <v>-912.2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-121552.225124184</v>
      </c>
      <c r="N157" s="118" t="n">
        <f aca="false">SUM(J$6:J157)</f>
        <v>-121552.225124184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-0.9122</v>
      </c>
      <c r="T157" s="120" t="n">
        <f aca="false">L157/$R$3</f>
        <v>-0</v>
      </c>
      <c r="U157" s="120" t="n">
        <f aca="false">I157/$R$3</f>
        <v>-0.9122</v>
      </c>
      <c r="V157" s="120" t="n">
        <f aca="false">M157/$R$3</f>
        <v>-121.552225124184</v>
      </c>
      <c r="W157" s="120" t="n">
        <f aca="false">N157/$R$3</f>
        <v>-121.552225124184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Data'!$A$2:$B$8,MATCH(WEEKDAY('MM PLANT'!A158,3),'Master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-912.2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-121552.225124184</v>
      </c>
      <c r="N158" s="118" t="n">
        <f aca="false">SUM(J$6:J158)</f>
        <v>-121552.225124184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-0.9122</v>
      </c>
      <c r="V158" s="120" t="n">
        <f aca="false">M158/$R$3</f>
        <v>-121.552225124184</v>
      </c>
      <c r="W158" s="120" t="n">
        <f aca="false">N158/$R$3</f>
        <v>-121.552225124184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Data'!$A$2:$B$8,MATCH(WEEKDAY('MM PLANT'!A159,3),'Master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-912.2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-121552.225124184</v>
      </c>
      <c r="N159" s="118" t="n">
        <f aca="false">SUM(J$6:J159)</f>
        <v>-121552.225124184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-0.9122</v>
      </c>
      <c r="V159" s="120" t="n">
        <f aca="false">M159/$R$3</f>
        <v>-121.552225124184</v>
      </c>
      <c r="W159" s="120" t="n">
        <f aca="false">N159/$R$3</f>
        <v>-121.552225124184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Data'!$A$2:$B$8,MATCH(WEEKDAY('MM PLANT'!A160,3),'Master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f aca="false">-27366/30*4</f>
        <v>-3648.8</v>
      </c>
      <c r="I160" s="118" t="n">
        <f aca="false">IF(MONTH($A160)=MONTH($A159),IF(G160=0,I159,G160),G160)</f>
        <v>-3648.8</v>
      </c>
      <c r="J160" s="118" t="n">
        <f aca="false">IF(MONTH($A160)=MONTH($A159),SUM(I160-I159),I160)</f>
        <v>-2736.6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-124288.825124184</v>
      </c>
      <c r="N160" s="118" t="n">
        <f aca="false">SUM(J$6:J160)</f>
        <v>-124288.825124184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-2.7366</v>
      </c>
      <c r="T160" s="120" t="n">
        <f aca="false">L160/$R$3</f>
        <v>-0</v>
      </c>
      <c r="U160" s="120" t="n">
        <f aca="false">I160/$R$3</f>
        <v>-3.6488</v>
      </c>
      <c r="V160" s="120" t="n">
        <f aca="false">M160/$R$3</f>
        <v>-124.288825124184</v>
      </c>
      <c r="W160" s="120" t="n">
        <f aca="false">N160/$R$3</f>
        <v>-124.288825124184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Data'!$A$2:$B$8,MATCH(WEEKDAY('MM PLANT'!A161,3),'Master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f aca="false">-27366/30*5</f>
        <v>-4561</v>
      </c>
      <c r="I161" s="118" t="n">
        <f aca="false">IF(MONTH($A161)=MONTH($A160),IF(G161=0,I160,G161),G161)</f>
        <v>-4561</v>
      </c>
      <c r="J161" s="118" t="n">
        <f aca="false">IF(MONTH($A161)=MONTH($A160),SUM(I161-I160),I161)</f>
        <v>-912.2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-125201.025124184</v>
      </c>
      <c r="N161" s="118" t="n">
        <f aca="false">SUM(J$6:J161)</f>
        <v>-125201.025124184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-0.9122</v>
      </c>
      <c r="T161" s="120" t="n">
        <f aca="false">L161/$R$3</f>
        <v>-0</v>
      </c>
      <c r="U161" s="120" t="n">
        <f aca="false">I161/$R$3</f>
        <v>-4.561</v>
      </c>
      <c r="V161" s="120" t="n">
        <f aca="false">M161/$R$3</f>
        <v>-125.201025124184</v>
      </c>
      <c r="W161" s="120" t="n">
        <f aca="false">N161/$R$3</f>
        <v>-125.201025124184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Data'!$A$2:$B$8,MATCH(WEEKDAY('MM PLANT'!A162,3),'Master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f aca="false">-27366/30*6</f>
        <v>-5473.2</v>
      </c>
      <c r="I162" s="118" t="n">
        <f aca="false">IF(MONTH($A162)=MONTH($A161),IF(G162=0,I161,G162),G162)</f>
        <v>-5473.2</v>
      </c>
      <c r="J162" s="118" t="n">
        <f aca="false">IF(MONTH($A162)=MONTH($A161),SUM(I162-I161),I162)</f>
        <v>-912.200000000001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-126113.225124184</v>
      </c>
      <c r="N162" s="118" t="n">
        <f aca="false">SUM(J$6:J162)</f>
        <v>-126113.225124184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-0.912200000000001</v>
      </c>
      <c r="T162" s="120" t="n">
        <f aca="false">L162/$R$3</f>
        <v>-0</v>
      </c>
      <c r="U162" s="120" t="n">
        <f aca="false">I162/$R$3</f>
        <v>-5.4732</v>
      </c>
      <c r="V162" s="120" t="n">
        <f aca="false">M162/$R$3</f>
        <v>-126.113225124184</v>
      </c>
      <c r="W162" s="120" t="n">
        <f aca="false">N162/$R$3</f>
        <v>-126.113225124184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Data'!$A$2:$B$8,MATCH(WEEKDAY('MM PLANT'!A163,3),'Master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f aca="false">-27366/30*7</f>
        <v>-6385.4</v>
      </c>
      <c r="I163" s="118" t="n">
        <f aca="false">IF(MONTH($A163)=MONTH($A162),IF(G163=0,I162,G163),G163)</f>
        <v>-6385.4</v>
      </c>
      <c r="J163" s="118" t="n">
        <f aca="false">IF(MONTH($A163)=MONTH($A162),SUM(I163-I162),I163)</f>
        <v>-912.2</v>
      </c>
      <c r="K163" s="118" t="n">
        <f aca="false">IF(WEEKDAY(A163,3)&gt;4,0,(IF(A163&lt;K$2,0,IF(A163&lt;=K$3,1,0))))</f>
        <v>0</v>
      </c>
      <c r="L163" s="118" t="n">
        <f aca="false">J163*K163</f>
        <v>-0</v>
      </c>
      <c r="M163" s="118" t="n">
        <f aca="false">SUM(J$97:J163)</f>
        <v>-127025.425124184</v>
      </c>
      <c r="N163" s="118" t="n">
        <f aca="false">SUM(J$6:J163)</f>
        <v>-127025.425124184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-0.9122</v>
      </c>
      <c r="T163" s="120" t="n">
        <f aca="false">L163/$R$3</f>
        <v>-0</v>
      </c>
      <c r="U163" s="120" t="n">
        <f aca="false">I163/$R$3</f>
        <v>-6.3854</v>
      </c>
      <c r="V163" s="120" t="n">
        <f aca="false">M163/$R$3</f>
        <v>-127.025425124184</v>
      </c>
      <c r="W163" s="120" t="n">
        <f aca="false">N163/$R$3</f>
        <v>-127.025425124184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Data'!$A$2:$B$8,MATCH(WEEKDAY('MM PLANT'!A164,3),'Master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f aca="false">-27366/30*8</f>
        <v>-7297.6</v>
      </c>
      <c r="I164" s="118" t="n">
        <f aca="false">IF(MONTH($A164)=MONTH($A163),IF(G164=0,I163,G164),G164)</f>
        <v>-7297.6</v>
      </c>
      <c r="J164" s="118" t="n">
        <f aca="false">IF(MONTH($A164)=MONTH($A163),SUM(I164-I163),I164)</f>
        <v>-912.2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-127937.625124184</v>
      </c>
      <c r="N164" s="118" t="n">
        <f aca="false">SUM(J$6:J164)</f>
        <v>-127937.625124184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-0.9122</v>
      </c>
      <c r="T164" s="120" t="n">
        <f aca="false">L164/$R$3</f>
        <v>-0</v>
      </c>
      <c r="U164" s="120" t="n">
        <f aca="false">I164/$R$3</f>
        <v>-7.2976</v>
      </c>
      <c r="V164" s="120" t="n">
        <f aca="false">M164/$R$3</f>
        <v>-127.937625124184</v>
      </c>
      <c r="W164" s="120" t="n">
        <f aca="false">N164/$R$3</f>
        <v>-127.937625124184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Data'!$A$2:$B$8,MATCH(WEEKDAY('MM PLANT'!A165,3),'Master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-7297.6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-127937.625124184</v>
      </c>
      <c r="N165" s="118" t="n">
        <f aca="false">SUM(J$6:J165)</f>
        <v>-127937.625124184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-7.2976</v>
      </c>
      <c r="V165" s="120" t="n">
        <f aca="false">M165/$R$3</f>
        <v>-127.937625124184</v>
      </c>
      <c r="W165" s="120" t="n">
        <f aca="false">N165/$R$3</f>
        <v>-127.937625124184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Data'!$A$2:$B$8,MATCH(WEEKDAY('MM PLANT'!A166,3),'Master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-7297.6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-127937.625124184</v>
      </c>
      <c r="N166" s="118" t="n">
        <f aca="false">SUM(J$6:J166)</f>
        <v>-127937.625124184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-7.2976</v>
      </c>
      <c r="V166" s="120" t="n">
        <f aca="false">M166/$R$3</f>
        <v>-127.937625124184</v>
      </c>
      <c r="W166" s="120" t="n">
        <f aca="false">N166/$R$3</f>
        <v>-127.937625124184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Data'!$A$2:$B$8,MATCH(WEEKDAY('MM PLANT'!A167,3),'Master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f aca="false">-27366/30*11</f>
        <v>-10034.2</v>
      </c>
      <c r="I167" s="118" t="n">
        <f aca="false">IF(MONTH($A167)=MONTH($A166),IF(G167=0,I166,G167),G167)</f>
        <v>-10034.2</v>
      </c>
      <c r="J167" s="118" t="n">
        <f aca="false">IF(MONTH($A167)=MONTH($A166),SUM(I167-I166),I167)</f>
        <v>-2736.6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-130674.225124184</v>
      </c>
      <c r="N167" s="118" t="n">
        <f aca="false">SUM(J$6:J167)</f>
        <v>-130674.225124184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-2.7366</v>
      </c>
      <c r="T167" s="120" t="n">
        <f aca="false">L167/$R$3</f>
        <v>-0</v>
      </c>
      <c r="U167" s="120" t="n">
        <f aca="false">I167/$R$3</f>
        <v>-10.0342</v>
      </c>
      <c r="V167" s="120" t="n">
        <f aca="false">M167/$R$3</f>
        <v>-130.674225124184</v>
      </c>
      <c r="W167" s="120" t="n">
        <f aca="false">N167/$R$3</f>
        <v>-130.674225124184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Data'!$A$2:$B$8,MATCH(WEEKDAY('MM PLANT'!A168,3),'Master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-10946</v>
      </c>
      <c r="I168" s="118" t="n">
        <f aca="false">IF(MONTH($A168)=MONTH($A167),IF(G168=0,I167,G168),G168)</f>
        <v>-10946</v>
      </c>
      <c r="J168" s="118" t="n">
        <f aca="false">IF(MONTH($A168)=MONTH($A167),SUM(I168-I167),I168)</f>
        <v>-911.799999999999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-131586.025124184</v>
      </c>
      <c r="N168" s="118" t="n">
        <f aca="false">SUM(J$6:J168)</f>
        <v>-131586.025124184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-0.911799999999999</v>
      </c>
      <c r="T168" s="120" t="n">
        <f aca="false">L168/$R$3</f>
        <v>-0</v>
      </c>
      <c r="U168" s="120" t="n">
        <f aca="false">I168/$R$3</f>
        <v>-10.946</v>
      </c>
      <c r="V168" s="120" t="n">
        <f aca="false">M168/$R$3</f>
        <v>-131.586025124184</v>
      </c>
      <c r="W168" s="120" t="n">
        <f aca="false">N168/$R$3</f>
        <v>-131.586025124184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Data'!$A$2:$B$8,MATCH(WEEKDAY('MM PLANT'!A169,3),'Master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-11859</v>
      </c>
      <c r="I169" s="118" t="n">
        <f aca="false">IF(MONTH($A169)=MONTH($A168),IF(G169=0,I168,G169),G169)</f>
        <v>-11859</v>
      </c>
      <c r="J169" s="118" t="n">
        <f aca="false">IF(MONTH($A169)=MONTH($A168),SUM(I169-I168),I169)</f>
        <v>-913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-132499.025124184</v>
      </c>
      <c r="N169" s="118" t="n">
        <f aca="false">SUM(J$6:J169)</f>
        <v>-132499.025124184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-0.913</v>
      </c>
      <c r="T169" s="120" t="n">
        <f aca="false">L169/$R$3</f>
        <v>-0</v>
      </c>
      <c r="U169" s="120" t="n">
        <f aca="false">I169/$R$3</f>
        <v>-11.859</v>
      </c>
      <c r="V169" s="120" t="n">
        <f aca="false">M169/$R$3</f>
        <v>-132.499025124184</v>
      </c>
      <c r="W169" s="120" t="n">
        <f aca="false">N169/$R$3</f>
        <v>-132.499025124184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Data'!$A$2:$B$8,MATCH(WEEKDAY('MM PLANT'!A170,3),'Master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-12771</v>
      </c>
      <c r="I170" s="118" t="n">
        <f aca="false">IF(MONTH($A170)=MONTH($A169),IF(G170=0,I169,G170),G170)</f>
        <v>-12771</v>
      </c>
      <c r="J170" s="118" t="n">
        <f aca="false">IF(MONTH($A170)=MONTH($A169),SUM(I170-I169),I170)</f>
        <v>-912</v>
      </c>
      <c r="K170" s="118" t="n">
        <f aca="false">IF(WEEKDAY(A170,3)&gt;4,0,(IF(A170&lt;K$2,0,IF(A170&lt;=K$3,1,0))))</f>
        <v>0</v>
      </c>
      <c r="L170" s="118" t="n">
        <f aca="false">J170*K170</f>
        <v>-0</v>
      </c>
      <c r="M170" s="118" t="n">
        <f aca="false">SUM(J$97:J170)</f>
        <v>-133411.025124184</v>
      </c>
      <c r="N170" s="118" t="n">
        <f aca="false">SUM(J$6:J170)</f>
        <v>-133411.025124184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-0.912</v>
      </c>
      <c r="T170" s="120" t="n">
        <f aca="false">L170/$R$3</f>
        <v>-0</v>
      </c>
      <c r="U170" s="120" t="n">
        <f aca="false">I170/$R$3</f>
        <v>-12.771</v>
      </c>
      <c r="V170" s="120" t="n">
        <f aca="false">M170/$R$3</f>
        <v>-133.411025124184</v>
      </c>
      <c r="W170" s="120" t="n">
        <f aca="false">N170/$R$3</f>
        <v>-133.411025124184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Data'!$A$2:$B$8,MATCH(WEEKDAY('MM PLANT'!A171,3),'Master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-13683</v>
      </c>
      <c r="I171" s="118" t="n">
        <f aca="false">IF(MONTH($A171)=MONTH($A170),IF(G171=0,I170,G171),G171)</f>
        <v>-13683</v>
      </c>
      <c r="J171" s="118" t="n">
        <f aca="false">IF(MONTH($A171)=MONTH($A170),SUM(I171-I170),I171)</f>
        <v>-912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-134323.025124184</v>
      </c>
      <c r="N171" s="118" t="n">
        <f aca="false">SUM(J$6:J171)</f>
        <v>-134323.025124184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-0.912</v>
      </c>
      <c r="T171" s="120" t="n">
        <f aca="false">L171/$R$3</f>
        <v>-0</v>
      </c>
      <c r="U171" s="120" t="n">
        <f aca="false">I171/$R$3</f>
        <v>-13.683</v>
      </c>
      <c r="V171" s="120" t="n">
        <f aca="false">M171/$R$3</f>
        <v>-134.323025124184</v>
      </c>
      <c r="W171" s="120" t="n">
        <f aca="false">N171/$R$3</f>
        <v>-134.323025124184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Data'!$A$2:$B$8,MATCH(WEEKDAY('MM PLANT'!A172,3),'Master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-13683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-134323.025124184</v>
      </c>
      <c r="N172" s="118" t="n">
        <f aca="false">SUM(J$6:J172)</f>
        <v>-134323.025124184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-13.683</v>
      </c>
      <c r="V172" s="120" t="n">
        <f aca="false">M172/$R$3</f>
        <v>-134.323025124184</v>
      </c>
      <c r="W172" s="120" t="n">
        <f aca="false">N172/$R$3</f>
        <v>-134.323025124184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Data'!$A$2:$B$8,MATCH(WEEKDAY('MM PLANT'!A173,3),'Master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-13683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-134323.025124184</v>
      </c>
      <c r="N173" s="118" t="n">
        <f aca="false">SUM(J$6:J173)</f>
        <v>-134323.025124184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-13.683</v>
      </c>
      <c r="V173" s="120" t="n">
        <f aca="false">M173/$R$3</f>
        <v>-134.323025124184</v>
      </c>
      <c r="W173" s="120" t="n">
        <f aca="false">N173/$R$3</f>
        <v>-134.323025124184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Data'!$A$2:$B$8,MATCH(WEEKDAY('MM PLANT'!A174,3),'Master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-16420</v>
      </c>
      <c r="I174" s="118" t="n">
        <f aca="false">IF(MONTH($A174)=MONTH($A173),IF(G174=0,I173,G174),G174)</f>
        <v>-16420</v>
      </c>
      <c r="J174" s="118" t="n">
        <f aca="false">IF(MONTH($A174)=MONTH($A173),SUM(I174-I173),I174)</f>
        <v>-2737</v>
      </c>
      <c r="K174" s="118" t="n">
        <f aca="false">IF(WEEKDAY(A174,3)&gt;4,0,(IF(A174&lt;K$2,0,IF(A174&lt;=K$3,1,0))))</f>
        <v>0</v>
      </c>
      <c r="L174" s="118" t="n">
        <f aca="false">J174*K174</f>
        <v>-0</v>
      </c>
      <c r="M174" s="118" t="n">
        <f aca="false">SUM(J$97:J174)</f>
        <v>-137060.025124184</v>
      </c>
      <c r="N174" s="118" t="n">
        <f aca="false">SUM(J$6:J174)</f>
        <v>-137060.025124184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-2.737</v>
      </c>
      <c r="T174" s="120" t="n">
        <f aca="false">L174/$R$3</f>
        <v>-0</v>
      </c>
      <c r="U174" s="120" t="n">
        <f aca="false">I174/$R$3</f>
        <v>-16.42</v>
      </c>
      <c r="V174" s="120" t="n">
        <f aca="false">M174/$R$3</f>
        <v>-137.060025124184</v>
      </c>
      <c r="W174" s="120" t="n">
        <f aca="false">N174/$R$3</f>
        <v>-137.060025124184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Data'!$A$2:$B$8,MATCH(WEEKDAY('MM PLANT'!A175,3),'Master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-17332</v>
      </c>
      <c r="I175" s="118" t="n">
        <f aca="false">IF(MONTH($A175)=MONTH($A174),IF(G175=0,I174,G175),G175)</f>
        <v>-17332</v>
      </c>
      <c r="J175" s="118" t="n">
        <f aca="false">IF(MONTH($A175)=MONTH($A174),SUM(I175-I174),I175)</f>
        <v>-912</v>
      </c>
      <c r="K175" s="118" t="n">
        <f aca="false">IF(WEEKDAY(A175,3)&gt;4,0,(IF(A175&lt;K$2,0,IF(A175&lt;=K$3,1,0))))</f>
        <v>0</v>
      </c>
      <c r="L175" s="118" t="n">
        <f aca="false">J175*K175</f>
        <v>-0</v>
      </c>
      <c r="M175" s="118" t="n">
        <f aca="false">SUM(J$97:J175)</f>
        <v>-137972.025124184</v>
      </c>
      <c r="N175" s="118" t="n">
        <f aca="false">SUM(J$6:J175)</f>
        <v>-137972.025124184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-0.912</v>
      </c>
      <c r="T175" s="120" t="n">
        <f aca="false">L175/$R$3</f>
        <v>-0</v>
      </c>
      <c r="U175" s="120" t="n">
        <f aca="false">I175/$R$3</f>
        <v>-17.332</v>
      </c>
      <c r="V175" s="120" t="n">
        <f aca="false">M175/$R$3</f>
        <v>-137.972025124184</v>
      </c>
      <c r="W175" s="120" t="n">
        <f aca="false">N175/$R$3</f>
        <v>-137.972025124184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Data'!$A$2:$B$8,MATCH(WEEKDAY('MM PLANT'!A176,3),'Master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-18244</v>
      </c>
      <c r="I176" s="118" t="n">
        <f aca="false">IF(MONTH($A176)=MONTH($A175),IF(G176=0,I175,G176),G176)</f>
        <v>-18244</v>
      </c>
      <c r="J176" s="118" t="n">
        <f aca="false">IF(MONTH($A176)=MONTH($A175),SUM(I176-I175),I176)</f>
        <v>-912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-138884.025124184</v>
      </c>
      <c r="N176" s="118" t="n">
        <f aca="false">SUM(J$6:J176)</f>
        <v>-138884.025124184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-0.912</v>
      </c>
      <c r="T176" s="120" t="n">
        <f aca="false">L176/$R$3</f>
        <v>-0</v>
      </c>
      <c r="U176" s="120" t="n">
        <f aca="false">I176/$R$3</f>
        <v>-18.244</v>
      </c>
      <c r="V176" s="120" t="n">
        <f aca="false">M176/$R$3</f>
        <v>-138.884025124184</v>
      </c>
      <c r="W176" s="120" t="n">
        <f aca="false">N176/$R$3</f>
        <v>-138.884025124184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Data'!$A$2:$B$8,MATCH(WEEKDAY('MM PLANT'!A177,3),'Master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-19156</v>
      </c>
      <c r="I177" s="118" t="n">
        <f aca="false">IF(MONTH($A177)=MONTH($A176),IF(G177=0,I176,G177),G177)</f>
        <v>-19156</v>
      </c>
      <c r="J177" s="118" t="n">
        <f aca="false">IF(MONTH($A177)=MONTH($A176),SUM(I177-I176),I177)</f>
        <v>-912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-139796.025124184</v>
      </c>
      <c r="N177" s="118" t="n">
        <f aca="false">SUM(J$6:J177)</f>
        <v>-139796.025124184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-0.912</v>
      </c>
      <c r="T177" s="120" t="n">
        <f aca="false">L177/$R$3</f>
        <v>-0</v>
      </c>
      <c r="U177" s="120" t="n">
        <f aca="false">I177/$R$3</f>
        <v>-19.156</v>
      </c>
      <c r="V177" s="120" t="n">
        <f aca="false">M177/$R$3</f>
        <v>-139.796025124184</v>
      </c>
      <c r="W177" s="120" t="n">
        <f aca="false">N177/$R$3</f>
        <v>-139.796025124184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Data'!$A$2:$B$8,MATCH(WEEKDAY('MM PLANT'!A178,3),'Master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-20068</v>
      </c>
      <c r="I178" s="118" t="n">
        <f aca="false">IF(MONTH($A178)=MONTH($A177),IF(G178=0,I177,G178),G178)</f>
        <v>-20068</v>
      </c>
      <c r="J178" s="118" t="n">
        <f aca="false">IF(MONTH($A178)=MONTH($A177),SUM(I178-I177),I178)</f>
        <v>-912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-140708.025124184</v>
      </c>
      <c r="N178" s="118" t="n">
        <f aca="false">SUM(J$6:J178)</f>
        <v>-140708.025124184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-0.912</v>
      </c>
      <c r="T178" s="120" t="n">
        <f aca="false">L178/$R$3</f>
        <v>-0</v>
      </c>
      <c r="U178" s="120" t="n">
        <f aca="false">I178/$R$3</f>
        <v>-20.068</v>
      </c>
      <c r="V178" s="120" t="n">
        <f aca="false">M178/$R$3</f>
        <v>-140.708025124184</v>
      </c>
      <c r="W178" s="120" t="n">
        <f aca="false">N178/$R$3</f>
        <v>-140.708025124184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Data'!$A$2:$B$8,MATCH(WEEKDAY('MM PLANT'!A179,3),'Master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-20068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-140708.025124184</v>
      </c>
      <c r="N179" s="118" t="n">
        <f aca="false">SUM(J$6:J179)</f>
        <v>-140708.025124184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-20.068</v>
      </c>
      <c r="V179" s="120" t="n">
        <f aca="false">M179/$R$3</f>
        <v>-140.708025124184</v>
      </c>
      <c r="W179" s="120" t="n">
        <f aca="false">N179/$R$3</f>
        <v>-140.708025124184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Data'!$A$2:$B$8,MATCH(WEEKDAY('MM PLANT'!A180,3),'Master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-20068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-140708.025124184</v>
      </c>
      <c r="N180" s="118" t="n">
        <f aca="false">SUM(J$6:J180)</f>
        <v>-140708.025124184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-20.068</v>
      </c>
      <c r="V180" s="120" t="n">
        <f aca="false">M180/$R$3</f>
        <v>-140.708025124184</v>
      </c>
      <c r="W180" s="120" t="n">
        <f aca="false">N180/$R$3</f>
        <v>-140.708025124184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Data'!$A$2:$B$8,MATCH(WEEKDAY('MM PLANT'!A181,3),'Master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-22805</v>
      </c>
      <c r="I181" s="118" t="n">
        <f aca="false">IF(MONTH($A181)=MONTH($A180),IF(G181=0,I180,G181),G181)</f>
        <v>-22805</v>
      </c>
      <c r="J181" s="118" t="n">
        <f aca="false">IF(MONTH($A181)=MONTH($A180),SUM(I181-I180),I181)</f>
        <v>-2737</v>
      </c>
      <c r="K181" s="118" t="n">
        <f aca="false">IF(WEEKDAY(A181,3)&gt;4,0,(IF(A181&lt;K$2,0,IF(A181&lt;=K$3,1,0))))</f>
        <v>0</v>
      </c>
      <c r="L181" s="118" t="n">
        <f aca="false">J181*K181</f>
        <v>-0</v>
      </c>
      <c r="M181" s="118" t="n">
        <f aca="false">SUM(J$97:J181)</f>
        <v>-143445.025124184</v>
      </c>
      <c r="N181" s="118" t="n">
        <f aca="false">SUM(J$6:J181)</f>
        <v>-143445.025124184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-2.737</v>
      </c>
      <c r="T181" s="120" t="n">
        <f aca="false">L181/$R$3</f>
        <v>-0</v>
      </c>
      <c r="U181" s="120" t="n">
        <f aca="false">I181/$R$3</f>
        <v>-22.805</v>
      </c>
      <c r="V181" s="120" t="n">
        <f aca="false">M181/$R$3</f>
        <v>-143.445025124184</v>
      </c>
      <c r="W181" s="120" t="n">
        <f aca="false">N181/$R$3</f>
        <v>-143.445025124184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Data'!$A$2:$B$8,MATCH(WEEKDAY('MM PLANT'!A182,3),'Master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-23717</v>
      </c>
      <c r="I182" s="118" t="n">
        <f aca="false">IF(MONTH($A182)=MONTH($A181),IF(G182=0,I181,G182),G182)</f>
        <v>-23717</v>
      </c>
      <c r="J182" s="118" t="n">
        <f aca="false">IF(MONTH($A182)=MONTH($A181),SUM(I182-I181),I182)</f>
        <v>-912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-144357.025124184</v>
      </c>
      <c r="N182" s="118" t="n">
        <f aca="false">SUM(J$6:J182)</f>
        <v>-144357.025124184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-0.912</v>
      </c>
      <c r="T182" s="120" t="n">
        <f aca="false">L182/$R$3</f>
        <v>-0</v>
      </c>
      <c r="U182" s="120" t="n">
        <f aca="false">I182/$R$3</f>
        <v>-23.717</v>
      </c>
      <c r="V182" s="120" t="n">
        <f aca="false">M182/$R$3</f>
        <v>-144.357025124184</v>
      </c>
      <c r="W182" s="120" t="n">
        <f aca="false">N182/$R$3</f>
        <v>-144.357025124184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Data'!$A$2:$B$8,MATCH(WEEKDAY('MM PLANT'!A183,3),'Master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-24629</v>
      </c>
      <c r="I183" s="118" t="n">
        <f aca="false">IF(MONTH($A183)=MONTH($A182),IF(G183=0,I182,G183),G183)</f>
        <v>-24629</v>
      </c>
      <c r="J183" s="118" t="n">
        <f aca="false">IF(MONTH($A183)=MONTH($A182),SUM(I183-I182),I183)</f>
        <v>-912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-145269.025124184</v>
      </c>
      <c r="N183" s="118" t="n">
        <f aca="false">SUM(J$6:J183)</f>
        <v>-145269.025124184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-0.912</v>
      </c>
      <c r="T183" s="120" t="n">
        <f aca="false">L183/$R$3</f>
        <v>-0</v>
      </c>
      <c r="U183" s="120" t="n">
        <f aca="false">I183/$R$3</f>
        <v>-24.629</v>
      </c>
      <c r="V183" s="120" t="n">
        <f aca="false">M183/$R$3</f>
        <v>-145.269025124184</v>
      </c>
      <c r="W183" s="120" t="n">
        <f aca="false">N183/$R$3</f>
        <v>-145.269025124184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Data'!$A$2:$B$8,MATCH(WEEKDAY('MM PLANT'!A184,3),'Master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-25542</v>
      </c>
      <c r="I184" s="118" t="n">
        <f aca="false">IF(MONTH($A184)=MONTH($A183),IF(G184=0,I183,G184),G184)</f>
        <v>-25542</v>
      </c>
      <c r="J184" s="118" t="n">
        <f aca="false">IF(MONTH($A184)=MONTH($A183),SUM(I184-I183),I184)</f>
        <v>-913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-146182.025124184</v>
      </c>
      <c r="N184" s="118" t="n">
        <f aca="false">SUM(J$6:J184)</f>
        <v>-146182.025124184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-0.913</v>
      </c>
      <c r="T184" s="120" t="n">
        <f aca="false">L184/$R$3</f>
        <v>-0</v>
      </c>
      <c r="U184" s="120" t="n">
        <f aca="false">I184/$R$3</f>
        <v>-25.542</v>
      </c>
      <c r="V184" s="120" t="n">
        <f aca="false">M184/$R$3</f>
        <v>-146.182025124184</v>
      </c>
      <c r="W184" s="120" t="n">
        <f aca="false">N184/$R$3</f>
        <v>-146.182025124184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Data'!$A$2:$B$8,MATCH(WEEKDAY('MM PLANT'!A185,3),'Master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205447.622311669</v>
      </c>
      <c r="I185" s="118" t="n">
        <f aca="false">IF(MONTH($A185)=MONTH($A184),IF(G185=0,I184,G185),G185)</f>
        <v>205447.622311669</v>
      </c>
      <c r="J185" s="118" t="n">
        <f aca="false">IF(MONTH($A185)=MONTH($A184),SUM(I185-I184),I185)</f>
        <v>230989.622311669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84807.597187485</v>
      </c>
      <c r="N185" s="118" t="n">
        <f aca="false">SUM(J$6:J185)</f>
        <v>84807.597187485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230.989622311669</v>
      </c>
      <c r="T185" s="120" t="n">
        <f aca="false">L185/$R$3</f>
        <v>0</v>
      </c>
      <c r="U185" s="120" t="n">
        <f aca="false">I185/$R$3</f>
        <v>205.447622311669</v>
      </c>
      <c r="V185" s="120" t="n">
        <f aca="false">M185/$R$3</f>
        <v>84.807597187485</v>
      </c>
      <c r="W185" s="120" t="n">
        <f aca="false">N185/$R$3</f>
        <v>84.807597187485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Data'!$A$2:$B$8,MATCH(WEEKDAY('MM PLANT'!A186,3),'Master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205447.622311669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84807.597187485</v>
      </c>
      <c r="N186" s="118" t="n">
        <f aca="false">SUM(J$6:J186)</f>
        <v>84807.597187485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205.447622311669</v>
      </c>
      <c r="V186" s="120" t="n">
        <f aca="false">M186/$R$3</f>
        <v>84.807597187485</v>
      </c>
      <c r="W186" s="120" t="n">
        <f aca="false">N186/$R$3</f>
        <v>84.807597187485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Data'!$A$2:$B$8,MATCH(WEEKDAY('MM PLANT'!A187,3),'Master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84807.597187485</v>
      </c>
      <c r="N187" s="118" t="n">
        <f aca="false">SUM(J$6:J187)</f>
        <v>84807.597187485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84.807597187485</v>
      </c>
      <c r="W187" s="120" t="n">
        <f aca="false">N187/$R$3</f>
        <v>84.807597187485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Data'!$A$2:$B$8,MATCH(WEEKDAY('MM PLANT'!A188,3),'Master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f aca="false">218325/31*2</f>
        <v>14085.4838709677</v>
      </c>
      <c r="I188" s="118" t="n">
        <f aca="false">IF(MONTH($A188)=MONTH($A187),IF(G188=0,I187,G188),G188)</f>
        <v>14085.4838709677</v>
      </c>
      <c r="J188" s="118" t="n">
        <f aca="false">IF(MONTH($A188)=MONTH($A187),SUM(I188-I187),I188)</f>
        <v>14085.4838709677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14085.4838709677</v>
      </c>
      <c r="N188" s="118" t="n">
        <f aca="false">SUM(J$6:J188)</f>
        <v>98893.0810584527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14.0854838709677</v>
      </c>
      <c r="T188" s="120" t="n">
        <f aca="false">L188/$R$3</f>
        <v>0</v>
      </c>
      <c r="U188" s="120" t="n">
        <f aca="false">I188/$R$3</f>
        <v>14.0854838709677</v>
      </c>
      <c r="V188" s="120" t="n">
        <f aca="false">M188/$R$3</f>
        <v>14.0854838709677</v>
      </c>
      <c r="W188" s="120" t="n">
        <f aca="false">N188/$R$3</f>
        <v>98.8930810584527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Data'!$A$2:$B$8,MATCH(WEEKDAY('MM PLANT'!A189,3),'Master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f aca="false">218325/31*3</f>
        <v>21128.2258064516</v>
      </c>
      <c r="I189" s="118" t="n">
        <f aca="false">IF(MONTH($A189)=MONTH($A188),IF(G189=0,I188,G189),G189)</f>
        <v>21128.2258064516</v>
      </c>
      <c r="J189" s="118" t="n">
        <f aca="false">IF(MONTH($A189)=MONTH($A188),SUM(I189-I188),I189)</f>
        <v>7042.74193548387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21128.2258064516</v>
      </c>
      <c r="N189" s="118" t="n">
        <f aca="false">SUM(J$6:J189)</f>
        <v>105935.822993937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7.04274193548387</v>
      </c>
      <c r="T189" s="120" t="n">
        <f aca="false">L189/$R$3</f>
        <v>0</v>
      </c>
      <c r="U189" s="120" t="n">
        <f aca="false">I189/$R$3</f>
        <v>21.1282258064516</v>
      </c>
      <c r="V189" s="120" t="n">
        <f aca="false">M189/$R$3</f>
        <v>21.1282258064516</v>
      </c>
      <c r="W189" s="120" t="n">
        <f aca="false">N189/$R$3</f>
        <v>105.935822993937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Data'!$A$2:$B$8,MATCH(WEEKDAY('MM PLANT'!A190,3),'Master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21128.2258064516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21128.2258064516</v>
      </c>
      <c r="N190" s="118" t="n">
        <f aca="false">SUM(J$6:J190)</f>
        <v>105935.822993937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21.1282258064516</v>
      </c>
      <c r="V190" s="120" t="n">
        <f aca="false">M190/$R$3</f>
        <v>21.1282258064516</v>
      </c>
      <c r="W190" s="120" t="n">
        <f aca="false">N190/$R$3</f>
        <v>105.935822993937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Data'!$A$2:$B$8,MATCH(WEEKDAY('MM PLANT'!A191,3),'Master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35214</v>
      </c>
      <c r="I191" s="118" t="n">
        <f aca="false">IF(MONTH($A191)=MONTH($A190),IF(G191=0,I190,G191),G191)</f>
        <v>35214</v>
      </c>
      <c r="J191" s="118" t="n">
        <f aca="false">IF(MONTH($A191)=MONTH($A190),SUM(I191-I190),I191)</f>
        <v>14085.7741935484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35214</v>
      </c>
      <c r="N191" s="118" t="n">
        <f aca="false">SUM(J$6:J191)</f>
        <v>120021.597187485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14.0857741935484</v>
      </c>
      <c r="T191" s="120" t="n">
        <f aca="false">L191/$R$3</f>
        <v>0</v>
      </c>
      <c r="U191" s="120" t="n">
        <f aca="false">I191/$R$3</f>
        <v>35.214</v>
      </c>
      <c r="V191" s="120" t="n">
        <f aca="false">M191/$R$3</f>
        <v>35.214</v>
      </c>
      <c r="W191" s="120" t="n">
        <f aca="false">N191/$R$3</f>
        <v>120.021597187485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Data'!$A$2:$B$8,MATCH(WEEKDAY('MM PLANT'!A192,3),'Master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42256</v>
      </c>
      <c r="I192" s="118" t="n">
        <f aca="false">IF(MONTH($A192)=MONTH($A191),IF(G192=0,I191,G192),G192)</f>
        <v>42256</v>
      </c>
      <c r="J192" s="118" t="n">
        <f aca="false">IF(MONTH($A192)=MONTH($A191),SUM(I192-I191),I192)</f>
        <v>7042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42256</v>
      </c>
      <c r="N192" s="118" t="n">
        <f aca="false">SUM(J$6:J192)</f>
        <v>127063.597187485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7.042</v>
      </c>
      <c r="T192" s="120" t="n">
        <f aca="false">L192/$R$3</f>
        <v>0</v>
      </c>
      <c r="U192" s="120" t="n">
        <f aca="false">I192/$R$3</f>
        <v>42.256</v>
      </c>
      <c r="V192" s="120" t="n">
        <f aca="false">M192/$R$3</f>
        <v>42.256</v>
      </c>
      <c r="W192" s="120" t="n">
        <f aca="false">N192/$R$3</f>
        <v>127.063597187485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Data'!$A$2:$B$8,MATCH(WEEKDAY('MM PLANT'!A193,3),'Master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42256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42256</v>
      </c>
      <c r="N193" s="118" t="n">
        <f aca="false">SUM(J$6:J193)</f>
        <v>127063.597187485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42.256</v>
      </c>
      <c r="V193" s="120" t="n">
        <f aca="false">M193/$R$3</f>
        <v>42.256</v>
      </c>
      <c r="W193" s="120" t="n">
        <f aca="false">N193/$R$3</f>
        <v>127.063597187485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Data'!$A$2:$B$8,MATCH(WEEKDAY('MM PLANT'!A194,3),'Master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42256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42256</v>
      </c>
      <c r="N194" s="118" t="n">
        <f aca="false">SUM(J$6:J194)</f>
        <v>127063.597187485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42.256</v>
      </c>
      <c r="V194" s="120" t="n">
        <f aca="false">M194/$R$3</f>
        <v>42.256</v>
      </c>
      <c r="W194" s="120" t="n">
        <f aca="false">N194/$R$3</f>
        <v>127.063597187485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Data'!$A$2:$B$8,MATCH(WEEKDAY('MM PLANT'!A195,3),'Master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63385</v>
      </c>
      <c r="I195" s="118" t="n">
        <f aca="false">IF(MONTH($A195)=MONTH($A194),IF(G195=0,I194,G195),G195)</f>
        <v>63385</v>
      </c>
      <c r="J195" s="118" t="n">
        <f aca="false">IF(MONTH($A195)=MONTH($A194),SUM(I195-I194),I195)</f>
        <v>21129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63385</v>
      </c>
      <c r="N195" s="118" t="n">
        <f aca="false">SUM(J$6:J195)</f>
        <v>148192.597187485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21.129</v>
      </c>
      <c r="T195" s="120" t="n">
        <f aca="false">L195/$R$3</f>
        <v>0</v>
      </c>
      <c r="U195" s="120" t="n">
        <f aca="false">I195/$R$3</f>
        <v>63.385</v>
      </c>
      <c r="V195" s="120" t="n">
        <f aca="false">M195/$R$3</f>
        <v>63.385</v>
      </c>
      <c r="W195" s="120" t="n">
        <f aca="false">N195/$R$3</f>
        <v>148.192597187485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Data'!$A$2:$B$8,MATCH(WEEKDAY('MM PLANT'!A196,3),'Master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70427</v>
      </c>
      <c r="I196" s="118" t="n">
        <f aca="false">IF(MONTH($A196)=MONTH($A195),IF(G196=0,I195,G196),G196)</f>
        <v>70427</v>
      </c>
      <c r="J196" s="118" t="n">
        <f aca="false">IF(MONTH($A196)=MONTH($A195),SUM(I196-I195),I196)</f>
        <v>7042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70427</v>
      </c>
      <c r="N196" s="118" t="n">
        <f aca="false">SUM(J$6:J196)</f>
        <v>155234.597187485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7.042</v>
      </c>
      <c r="T196" s="120" t="n">
        <f aca="false">L196/$R$3</f>
        <v>0</v>
      </c>
      <c r="U196" s="120" t="n">
        <f aca="false">I196/$R$3</f>
        <v>70.427</v>
      </c>
      <c r="V196" s="120" t="n">
        <f aca="false">M196/$R$3</f>
        <v>70.427</v>
      </c>
      <c r="W196" s="120" t="n">
        <f aca="false">N196/$R$3</f>
        <v>155.234597187485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Data'!$A$2:$B$8,MATCH(WEEKDAY('MM PLANT'!A197,3),'Master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77470</v>
      </c>
      <c r="I197" s="118" t="n">
        <f aca="false">IF(MONTH($A197)=MONTH($A196),IF(G197=0,I196,G197),G197)</f>
        <v>77470</v>
      </c>
      <c r="J197" s="118" t="n">
        <f aca="false">IF(MONTH($A197)=MONTH($A196),SUM(I197-I196),I197)</f>
        <v>7043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77470</v>
      </c>
      <c r="N197" s="118" t="n">
        <f aca="false">SUM(J$6:J197)</f>
        <v>162277.597187485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7.043</v>
      </c>
      <c r="T197" s="120" t="n">
        <f aca="false">L197/$R$3</f>
        <v>0</v>
      </c>
      <c r="U197" s="120" t="n">
        <f aca="false">I197/$R$3</f>
        <v>77.47</v>
      </c>
      <c r="V197" s="120" t="n">
        <f aca="false">M197/$R$3</f>
        <v>77.47</v>
      </c>
      <c r="W197" s="120" t="n">
        <f aca="false">N197/$R$3</f>
        <v>162.277597187485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Data'!$A$2:$B$8,MATCH(WEEKDAY('MM PLANT'!A198,3),'Master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84513</v>
      </c>
      <c r="I198" s="118" t="n">
        <f aca="false">IF(MONTH($A198)=MONTH($A197),IF(G198=0,I197,G198),G198)</f>
        <v>84513</v>
      </c>
      <c r="J198" s="118" t="n">
        <f aca="false">IF(MONTH($A198)=MONTH($A197),SUM(I198-I197),I198)</f>
        <v>7043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84513</v>
      </c>
      <c r="N198" s="118" t="n">
        <f aca="false">SUM(J$6:J198)</f>
        <v>169320.597187485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7.043</v>
      </c>
      <c r="T198" s="120" t="n">
        <f aca="false">L198/$R$3</f>
        <v>0</v>
      </c>
      <c r="U198" s="120" t="n">
        <f aca="false">I198/$R$3</f>
        <v>84.513</v>
      </c>
      <c r="V198" s="120" t="n">
        <f aca="false">M198/$R$3</f>
        <v>84.513</v>
      </c>
      <c r="W198" s="120" t="n">
        <f aca="false">N198/$R$3</f>
        <v>169.320597187485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Data'!$A$2:$B$8,MATCH(WEEKDAY('MM PLANT'!A199,3),'Master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91556</v>
      </c>
      <c r="I199" s="118" t="n">
        <f aca="false">IF(MONTH($A199)=MONTH($A198),IF(G199=0,I198,G199),G199)</f>
        <v>91556</v>
      </c>
      <c r="J199" s="118" t="n">
        <f aca="false">IF(MONTH($A199)=MONTH($A198),SUM(I199-I198),I199)</f>
        <v>7043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91556</v>
      </c>
      <c r="N199" s="118" t="n">
        <f aca="false">SUM(J$6:J199)</f>
        <v>176363.597187485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7.043</v>
      </c>
      <c r="T199" s="120" t="n">
        <f aca="false">L199/$R$3</f>
        <v>0</v>
      </c>
      <c r="U199" s="120" t="n">
        <f aca="false">I199/$R$3</f>
        <v>91.556</v>
      </c>
      <c r="V199" s="120" t="n">
        <f aca="false">M199/$R$3</f>
        <v>91.556</v>
      </c>
      <c r="W199" s="120" t="n">
        <f aca="false">N199/$R$3</f>
        <v>176.363597187485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Data'!$A$2:$B$8,MATCH(WEEKDAY('MM PLANT'!A200,3),'Master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91556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91556</v>
      </c>
      <c r="N200" s="118" t="n">
        <f aca="false">SUM(J$6:J200)</f>
        <v>176363.597187485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91.556</v>
      </c>
      <c r="V200" s="120" t="n">
        <f aca="false">M200/$R$3</f>
        <v>91.556</v>
      </c>
      <c r="W200" s="120" t="n">
        <f aca="false">N200/$R$3</f>
        <v>176.363597187485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Data'!$A$2:$B$8,MATCH(WEEKDAY('MM PLANT'!A201,3),'Master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91556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91556</v>
      </c>
      <c r="N201" s="118" t="n">
        <f aca="false">SUM(J$6:J201)</f>
        <v>176363.597187485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91.556</v>
      </c>
      <c r="V201" s="120" t="n">
        <f aca="false">M201/$R$3</f>
        <v>91.556</v>
      </c>
      <c r="W201" s="120" t="n">
        <f aca="false">N201/$R$3</f>
        <v>176.363597187485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Data'!$A$2:$B$8,MATCH(WEEKDAY('MM PLANT'!A202,3),'Master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112684</v>
      </c>
      <c r="I202" s="118" t="n">
        <f aca="false">IF(MONTH($A202)=MONTH($A201),IF(G202=0,I201,G202),G202)</f>
        <v>112684</v>
      </c>
      <c r="J202" s="118" t="n">
        <f aca="false">IF(MONTH($A202)=MONTH($A201),SUM(I202-I201),I202)</f>
        <v>21128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112684</v>
      </c>
      <c r="N202" s="118" t="n">
        <f aca="false">SUM(J$6:J202)</f>
        <v>197491.597187485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21.128</v>
      </c>
      <c r="T202" s="120" t="n">
        <f aca="false">L202/$R$3</f>
        <v>0</v>
      </c>
      <c r="U202" s="120" t="n">
        <f aca="false">I202/$R$3</f>
        <v>112.684</v>
      </c>
      <c r="V202" s="120" t="n">
        <f aca="false">M202/$R$3</f>
        <v>112.684</v>
      </c>
      <c r="W202" s="120" t="n">
        <f aca="false">N202/$R$3</f>
        <v>197.491597187485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Data'!$A$2:$B$8,MATCH(WEEKDAY('MM PLANT'!A203,3),'Master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119727</v>
      </c>
      <c r="I203" s="118" t="n">
        <f aca="false">IF(MONTH($A203)=MONTH($A202),IF(G203=0,I202,G203),G203)</f>
        <v>119727</v>
      </c>
      <c r="J203" s="118" t="n">
        <f aca="false">IF(MONTH($A203)=MONTH($A202),SUM(I203-I202),I203)</f>
        <v>7043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119727</v>
      </c>
      <c r="N203" s="118" t="n">
        <f aca="false">SUM(J$6:J203)</f>
        <v>204534.597187485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7.043</v>
      </c>
      <c r="T203" s="120" t="n">
        <f aca="false">L203/$R$3</f>
        <v>0</v>
      </c>
      <c r="U203" s="120" t="n">
        <f aca="false">I203/$R$3</f>
        <v>119.727</v>
      </c>
      <c r="V203" s="120" t="n">
        <f aca="false">M203/$R$3</f>
        <v>119.727</v>
      </c>
      <c r="W203" s="120" t="n">
        <f aca="false">N203/$R$3</f>
        <v>204.534597187485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Data'!$A$2:$B$8,MATCH(WEEKDAY('MM PLANT'!A204,3),'Master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126769</v>
      </c>
      <c r="I204" s="118" t="n">
        <f aca="false">IF(MONTH($A204)=MONTH($A203),IF(G204=0,I203,G204),G204)</f>
        <v>126769</v>
      </c>
      <c r="J204" s="118" t="n">
        <f aca="false">IF(MONTH($A204)=MONTH($A203),SUM(I204-I203),I204)</f>
        <v>7042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126769</v>
      </c>
      <c r="N204" s="118" t="n">
        <f aca="false">SUM(J$6:J204)</f>
        <v>211576.597187485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7.042</v>
      </c>
      <c r="T204" s="120" t="n">
        <f aca="false">L204/$R$3</f>
        <v>0</v>
      </c>
      <c r="U204" s="120" t="n">
        <f aca="false">I204/$R$3</f>
        <v>126.769</v>
      </c>
      <c r="V204" s="120" t="n">
        <f aca="false">M204/$R$3</f>
        <v>126.769</v>
      </c>
      <c r="W204" s="120" t="n">
        <f aca="false">N204/$R$3</f>
        <v>211.576597187485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Data'!$A$2:$B$8,MATCH(WEEKDAY('MM PLANT'!A205,3),'Master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133812</v>
      </c>
      <c r="I205" s="118" t="n">
        <f aca="false">IF(MONTH($A205)=MONTH($A204),IF(G205=0,I204,G205),G205)</f>
        <v>133812</v>
      </c>
      <c r="J205" s="118" t="n">
        <f aca="false">IF(MONTH($A205)=MONTH($A204),SUM(I205-I204),I205)</f>
        <v>7043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133812</v>
      </c>
      <c r="N205" s="118" t="n">
        <f aca="false">SUM(J$6:J205)</f>
        <v>218619.597187485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7.043</v>
      </c>
      <c r="T205" s="120" t="n">
        <f aca="false">L205/$R$3</f>
        <v>0</v>
      </c>
      <c r="U205" s="120" t="n">
        <f aca="false">I205/$R$3</f>
        <v>133.812</v>
      </c>
      <c r="V205" s="120" t="n">
        <f aca="false">M205/$R$3</f>
        <v>133.812</v>
      </c>
      <c r="W205" s="120" t="n">
        <f aca="false">N205/$R$3</f>
        <v>218.619597187485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Data'!$A$2:$B$8,MATCH(WEEKDAY('MM PLANT'!A206,3),'Master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140855</v>
      </c>
      <c r="I206" s="118" t="n">
        <f aca="false">IF(MONTH($A206)=MONTH($A205),IF(G206=0,I205,G206),G206)</f>
        <v>140855</v>
      </c>
      <c r="J206" s="118" t="n">
        <f aca="false">IF(MONTH($A206)=MONTH($A205),SUM(I206-I205),I206)</f>
        <v>7043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140855</v>
      </c>
      <c r="N206" s="118" t="n">
        <f aca="false">SUM(J$6:J206)</f>
        <v>225662.597187485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7.043</v>
      </c>
      <c r="T206" s="120" t="n">
        <f aca="false">L206/$R$3</f>
        <v>0</v>
      </c>
      <c r="U206" s="120" t="n">
        <f aca="false">I206/$R$3</f>
        <v>140.855</v>
      </c>
      <c r="V206" s="120" t="n">
        <f aca="false">M206/$R$3</f>
        <v>140.855</v>
      </c>
      <c r="W206" s="120" t="n">
        <f aca="false">N206/$R$3</f>
        <v>225.662597187485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Data'!$A$2:$B$8,MATCH(WEEKDAY('MM PLANT'!A207,3),'Master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140855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140855</v>
      </c>
      <c r="N207" s="118" t="n">
        <f aca="false">SUM(J$6:J207)</f>
        <v>225662.597187485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140.855</v>
      </c>
      <c r="V207" s="120" t="n">
        <f aca="false">M207/$R$3</f>
        <v>140.855</v>
      </c>
      <c r="W207" s="120" t="n">
        <f aca="false">N207/$R$3</f>
        <v>225.662597187485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Data'!$A$2:$B$8,MATCH(WEEKDAY('MM PLANT'!A208,3),'Master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140855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140855</v>
      </c>
      <c r="N208" s="118" t="n">
        <f aca="false">SUM(J$6:J208)</f>
        <v>225662.597187485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140.855</v>
      </c>
      <c r="V208" s="120" t="n">
        <f aca="false">M208/$R$3</f>
        <v>140.855</v>
      </c>
      <c r="W208" s="120" t="n">
        <f aca="false">N208/$R$3</f>
        <v>225.662597187485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Data'!$A$2:$B$8,MATCH(WEEKDAY('MM PLANT'!A209,3),'Master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161983</v>
      </c>
      <c r="I209" s="118" t="n">
        <f aca="false">IF(MONTH($A209)=MONTH($A208),IF(G209=0,I208,G209),G209)</f>
        <v>161983</v>
      </c>
      <c r="J209" s="118" t="n">
        <f aca="false">IF(MONTH($A209)=MONTH($A208),SUM(I209-I208),I209)</f>
        <v>21128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161983</v>
      </c>
      <c r="N209" s="118" t="n">
        <f aca="false">SUM(J$6:J209)</f>
        <v>246790.597187485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21.128</v>
      </c>
      <c r="T209" s="120" t="n">
        <f aca="false">L209/$R$3</f>
        <v>0</v>
      </c>
      <c r="U209" s="120" t="n">
        <f aca="false">I209/$R$3</f>
        <v>161.983</v>
      </c>
      <c r="V209" s="120" t="n">
        <f aca="false">M209/$R$3</f>
        <v>161.983</v>
      </c>
      <c r="W209" s="120" t="n">
        <f aca="false">N209/$R$3</f>
        <v>246.790597187485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Data'!$A$2:$B$8,MATCH(WEEKDAY('MM PLANT'!A210,3),'Master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169026</v>
      </c>
      <c r="I210" s="118" t="n">
        <f aca="false">IF(MONTH($A210)=MONTH($A209),IF(G210=0,I209,G210),G210)</f>
        <v>169026</v>
      </c>
      <c r="J210" s="118" t="n">
        <f aca="false">IF(MONTH($A210)=MONTH($A209),SUM(I210-I209),I210)</f>
        <v>7043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169026</v>
      </c>
      <c r="N210" s="118" t="n">
        <f aca="false">SUM(J$6:J210)</f>
        <v>253833.597187485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7.043</v>
      </c>
      <c r="T210" s="120" t="n">
        <f aca="false">L210/$R$3</f>
        <v>0</v>
      </c>
      <c r="U210" s="120" t="n">
        <f aca="false">I210/$R$3</f>
        <v>169.026</v>
      </c>
      <c r="V210" s="120" t="n">
        <f aca="false">M210/$R$3</f>
        <v>169.026</v>
      </c>
      <c r="W210" s="120" t="n">
        <f aca="false">N210/$R$3</f>
        <v>253.833597187485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Data'!$A$2:$B$8,MATCH(WEEKDAY('MM PLANT'!A211,3),'Master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f aca="false">169026+7043</f>
        <v>176069</v>
      </c>
      <c r="I211" s="118" t="n">
        <f aca="false">IF(MONTH($A211)=MONTH($A210),IF(G211=0,I210,G211),G211)</f>
        <v>176069</v>
      </c>
      <c r="J211" s="118" t="n">
        <f aca="false">IF(MONTH($A211)=MONTH($A210),SUM(I211-I210),I211)</f>
        <v>7043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176069</v>
      </c>
      <c r="N211" s="118" t="n">
        <f aca="false">SUM(J$6:J211)</f>
        <v>260876.597187485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7.043</v>
      </c>
      <c r="T211" s="120" t="n">
        <f aca="false">L211/$R$3</f>
        <v>0</v>
      </c>
      <c r="U211" s="120" t="n">
        <f aca="false">I211/$R$3</f>
        <v>176.069</v>
      </c>
      <c r="V211" s="120" t="n">
        <f aca="false">M211/$R$3</f>
        <v>176.069</v>
      </c>
      <c r="W211" s="120" t="n">
        <f aca="false">N211/$R$3</f>
        <v>260.876597187485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Data'!$A$2:$B$8,MATCH(WEEKDAY('MM PLANT'!A212,3),'Master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183111</v>
      </c>
      <c r="I212" s="118" t="n">
        <f aca="false">IF(MONTH($A212)=MONTH($A211),IF(G212=0,I211,G212),G212)</f>
        <v>183111</v>
      </c>
      <c r="J212" s="118" t="n">
        <f aca="false">IF(MONTH($A212)=MONTH($A211),SUM(I212-I211),I212)</f>
        <v>7042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183111</v>
      </c>
      <c r="N212" s="118" t="n">
        <f aca="false">SUM(J$6:J212)</f>
        <v>267918.597187485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7.042</v>
      </c>
      <c r="T212" s="120" t="n">
        <f aca="false">L212/$R$3</f>
        <v>0</v>
      </c>
      <c r="U212" s="120" t="n">
        <f aca="false">I212/$R$3</f>
        <v>183.111</v>
      </c>
      <c r="V212" s="120" t="n">
        <f aca="false">M212/$R$3</f>
        <v>183.111</v>
      </c>
      <c r="W212" s="120" t="n">
        <f aca="false">N212/$R$3</f>
        <v>267.918597187485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Data'!$A$2:$B$8,MATCH(WEEKDAY('MM PLANT'!A213,3),'Master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190154</v>
      </c>
      <c r="I213" s="118" t="n">
        <f aca="false">IF(MONTH($A213)=MONTH($A212),IF(G213=0,I212,G213),G213)</f>
        <v>190154</v>
      </c>
      <c r="J213" s="118" t="n">
        <f aca="false">IF(MONTH($A213)=MONTH($A212),SUM(I213-I212),I213)</f>
        <v>7043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190154</v>
      </c>
      <c r="N213" s="118" t="n">
        <f aca="false">SUM(J$6:J213)</f>
        <v>274961.597187485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7.043</v>
      </c>
      <c r="T213" s="120" t="n">
        <f aca="false">L213/$R$3</f>
        <v>0</v>
      </c>
      <c r="U213" s="120" t="n">
        <f aca="false">I213/$R$3</f>
        <v>190.154</v>
      </c>
      <c r="V213" s="120" t="n">
        <f aca="false">M213/$R$3</f>
        <v>190.154</v>
      </c>
      <c r="W213" s="120" t="n">
        <f aca="false">N213/$R$3</f>
        <v>274.961597187485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Data'!$A$2:$B$8,MATCH(WEEKDAY('MM PLANT'!A214,3),'Master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190154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190154</v>
      </c>
      <c r="N214" s="118" t="n">
        <f aca="false">SUM(J$6:J214)</f>
        <v>274961.597187485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190.154</v>
      </c>
      <c r="V214" s="120" t="n">
        <f aca="false">M214/$R$3</f>
        <v>190.154</v>
      </c>
      <c r="W214" s="120" t="n">
        <f aca="false">N214/$R$3</f>
        <v>274.961597187485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Data'!$A$2:$B$8,MATCH(WEEKDAY('MM PLANT'!A215,3),'Master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190154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190154</v>
      </c>
      <c r="N215" s="118" t="n">
        <f aca="false">SUM(J$6:J215)</f>
        <v>274961.597187485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190.154</v>
      </c>
      <c r="V215" s="120" t="n">
        <f aca="false">M215/$R$3</f>
        <v>190.154</v>
      </c>
      <c r="W215" s="120" t="n">
        <f aca="false">N215/$R$3</f>
        <v>274.961597187485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Data'!$A$2:$B$8,MATCH(WEEKDAY('MM PLANT'!A216,3),'Master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211282</v>
      </c>
      <c r="I216" s="118" t="n">
        <f aca="false">IF(MONTH($A216)=MONTH($A215),IF(G216=0,I215,G216),G216)</f>
        <v>211282</v>
      </c>
      <c r="J216" s="118" t="n">
        <f aca="false">IF(MONTH($A216)=MONTH($A215),SUM(I216-I215),I216)</f>
        <v>21128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211282</v>
      </c>
      <c r="N216" s="118" t="n">
        <f aca="false">SUM(J$6:J216)</f>
        <v>296089.597187485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21.128</v>
      </c>
      <c r="T216" s="120" t="n">
        <f aca="false">L216/$R$3</f>
        <v>0</v>
      </c>
      <c r="U216" s="120" t="n">
        <f aca="false">I216/$R$3</f>
        <v>211.282</v>
      </c>
      <c r="V216" s="120" t="n">
        <f aca="false">M216/$R$3</f>
        <v>211.282</v>
      </c>
      <c r="W216" s="120" t="n">
        <f aca="false">N216/$R$3</f>
        <v>296.089597187485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Data'!$A$2:$B$8,MATCH(WEEKDAY('MM PLANT'!A217,3),'Master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218325</v>
      </c>
      <c r="I217" s="118" t="n">
        <f aca="false">IF(MONTH($A217)=MONTH($A216),IF(G217=0,I216,G217),G217)</f>
        <v>218325</v>
      </c>
      <c r="J217" s="118" t="n">
        <f aca="false">IF(MONTH($A217)=MONTH($A216),SUM(I217-I216),I217)</f>
        <v>7043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218325</v>
      </c>
      <c r="N217" s="118" t="n">
        <f aca="false">SUM(J$6:J217)</f>
        <v>303132.597187485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7.043</v>
      </c>
      <c r="T217" s="120" t="n">
        <f aca="false">L217/$R$3</f>
        <v>0</v>
      </c>
      <c r="U217" s="120" t="n">
        <f aca="false">I217/$R$3</f>
        <v>218.325</v>
      </c>
      <c r="V217" s="120" t="n">
        <f aca="false">M217/$R$3</f>
        <v>218.325</v>
      </c>
      <c r="W217" s="120" t="n">
        <f aca="false">N217/$R$3</f>
        <v>303.132597187485</v>
      </c>
    </row>
    <row r="218" customFormat="false" ht="12.75" hidden="true" customHeight="true" outlineLevel="0" collapsed="false">
      <c r="A218" s="114" t="n">
        <f aca="false">A217+1</f>
        <v>37104</v>
      </c>
      <c r="B218" s="125" t="str">
        <f aca="false">INDEX('Master Data'!$A$2:$B$8,MATCH(WEEKDAY('MM PLANT'!A218,3),'Master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f aca="false">162558/31</f>
        <v>5243.8064516129</v>
      </c>
      <c r="I218" s="118" t="n">
        <f aca="false">IF(MONTH($A218)=MONTH($A217),IF(G218=0,I217,G218),G218)</f>
        <v>5243.8064516129</v>
      </c>
      <c r="J218" s="118" t="n">
        <f aca="false">IF(MONTH($A218)=MONTH($A217),SUM(I218-I217),I218)</f>
        <v>5243.8064516129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223568.806451613</v>
      </c>
      <c r="N218" s="118" t="n">
        <f aca="false">SUM(J$6:J218)</f>
        <v>308376.403639098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5.2438064516129</v>
      </c>
      <c r="T218" s="120" t="n">
        <f aca="false">L218/$R$3</f>
        <v>0</v>
      </c>
      <c r="U218" s="120" t="n">
        <f aca="false">I218/$R$3</f>
        <v>5.2438064516129</v>
      </c>
      <c r="V218" s="120" t="n">
        <f aca="false">M218/$R$3</f>
        <v>223.568806451613</v>
      </c>
      <c r="W218" s="120" t="n">
        <f aca="false">N218/$R$3</f>
        <v>308.376403639098</v>
      </c>
    </row>
    <row r="219" customFormat="false" ht="12.75" hidden="true" customHeight="true" outlineLevel="0" collapsed="false">
      <c r="A219" s="114" t="n">
        <f aca="false">A218+1</f>
        <v>37105</v>
      </c>
      <c r="B219" s="125" t="str">
        <f aca="false">INDEX('Master Data'!$A$2:$B$8,MATCH(WEEKDAY('MM PLANT'!A219,3),'Master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f aca="false">162558/31*2</f>
        <v>10487.6129032258</v>
      </c>
      <c r="I219" s="118" t="n">
        <f aca="false">IF(MONTH($A219)=MONTH($A218),IF(G219=0,I218,G219),G219)</f>
        <v>10487.6129032258</v>
      </c>
      <c r="J219" s="118" t="n">
        <f aca="false">IF(MONTH($A219)=MONTH($A218),SUM(I219-I218),I219)</f>
        <v>5243.8064516129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228812.612903226</v>
      </c>
      <c r="N219" s="118" t="n">
        <f aca="false">SUM(J$6:J219)</f>
        <v>313620.210090711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5.2438064516129</v>
      </c>
      <c r="T219" s="120" t="n">
        <f aca="false">L219/$R$3</f>
        <v>0</v>
      </c>
      <c r="U219" s="120" t="n">
        <f aca="false">I219/$R$3</f>
        <v>10.4876129032258</v>
      </c>
      <c r="V219" s="120" t="n">
        <f aca="false">M219/$R$3</f>
        <v>228.812612903226</v>
      </c>
      <c r="W219" s="120" t="n">
        <f aca="false">N219/$R$3</f>
        <v>313.620210090711</v>
      </c>
    </row>
    <row r="220" customFormat="false" ht="12.75" hidden="true" customHeight="true" outlineLevel="0" collapsed="false">
      <c r="A220" s="114" t="n">
        <f aca="false">A219+1</f>
        <v>37106</v>
      </c>
      <c r="B220" s="125" t="str">
        <f aca="false">INDEX('Master Data'!$A$2:$B$8,MATCH(WEEKDAY('MM PLANT'!A220,3),'Master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f aca="false">162558/31*3</f>
        <v>15731.4193548387</v>
      </c>
      <c r="I220" s="118" t="n">
        <f aca="false">IF(MONTH($A220)=MONTH($A219),IF(G220=0,I219,G220),G220)</f>
        <v>15731.4193548387</v>
      </c>
      <c r="J220" s="118" t="n">
        <f aca="false">IF(MONTH($A220)=MONTH($A219),SUM(I220-I219),I220)</f>
        <v>5243.8064516129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234056.419354839</v>
      </c>
      <c r="N220" s="118" t="n">
        <f aca="false">SUM(J$6:J220)</f>
        <v>318864.016542324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5.2438064516129</v>
      </c>
      <c r="T220" s="120" t="n">
        <f aca="false">L220/$R$3</f>
        <v>0</v>
      </c>
      <c r="U220" s="120" t="n">
        <f aca="false">I220/$R$3</f>
        <v>15.7314193548387</v>
      </c>
      <c r="V220" s="120" t="n">
        <f aca="false">M220/$R$3</f>
        <v>234.056419354839</v>
      </c>
      <c r="W220" s="120" t="n">
        <f aca="false">N220/$R$3</f>
        <v>318.864016542324</v>
      </c>
    </row>
    <row r="221" customFormat="false" ht="12.75" hidden="true" customHeight="true" outlineLevel="0" collapsed="false">
      <c r="A221" s="114" t="n">
        <f aca="false">A220+1</f>
        <v>37107</v>
      </c>
      <c r="B221" s="125" t="str">
        <f aca="false">INDEX('Master Data'!$A$2:$B$8,MATCH(WEEKDAY('MM PLANT'!A221,3),'Master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15731.4193548387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234056.419354839</v>
      </c>
      <c r="N221" s="118" t="n">
        <f aca="false">SUM(J$6:J221)</f>
        <v>318864.016542324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15.7314193548387</v>
      </c>
      <c r="V221" s="120" t="n">
        <f aca="false">M221/$R$3</f>
        <v>234.056419354839</v>
      </c>
      <c r="W221" s="120" t="n">
        <f aca="false">N221/$R$3</f>
        <v>318.864016542324</v>
      </c>
    </row>
    <row r="222" customFormat="false" ht="12.75" hidden="true" customHeight="true" outlineLevel="0" collapsed="false">
      <c r="A222" s="114" t="n">
        <f aca="false">A221+1</f>
        <v>37108</v>
      </c>
      <c r="B222" s="125" t="str">
        <f aca="false">INDEX('Master Data'!$A$2:$B$8,MATCH(WEEKDAY('MM PLANT'!A222,3),'Master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15731.4193548387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234056.419354839</v>
      </c>
      <c r="N222" s="118" t="n">
        <f aca="false">SUM(J$6:J222)</f>
        <v>318864.016542324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15.7314193548387</v>
      </c>
      <c r="V222" s="120" t="n">
        <f aca="false">M222/$R$3</f>
        <v>234.056419354839</v>
      </c>
      <c r="W222" s="120" t="n">
        <f aca="false">N222/$R$3</f>
        <v>318.864016542324</v>
      </c>
    </row>
    <row r="223" customFormat="false" ht="12.75" hidden="true" customHeight="true" outlineLevel="0" collapsed="false">
      <c r="A223" s="114" t="n">
        <f aca="false">A222+1</f>
        <v>37109</v>
      </c>
      <c r="B223" s="125" t="str">
        <f aca="false">INDEX('Master Data'!$A$2:$B$8,MATCH(WEEKDAY('MM PLANT'!A223,3),'Master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31463</v>
      </c>
      <c r="I223" s="118" t="n">
        <f aca="false">IF(MONTH($A223)=MONTH($A222),IF(G223=0,I222,G223),G223)</f>
        <v>31463</v>
      </c>
      <c r="J223" s="118" t="n">
        <f aca="false">IF(MONTH($A223)=MONTH($A222),SUM(I223-I222),I223)</f>
        <v>15731.5806451613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249788</v>
      </c>
      <c r="N223" s="118" t="n">
        <f aca="false">SUM(J$6:J223)</f>
        <v>334595.597187485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15.7315806451613</v>
      </c>
      <c r="T223" s="120" t="n">
        <f aca="false">L223/$R$3</f>
        <v>0</v>
      </c>
      <c r="U223" s="120" t="n">
        <f aca="false">I223/$R$3</f>
        <v>31.463</v>
      </c>
      <c r="V223" s="120" t="n">
        <f aca="false">M223/$R$3</f>
        <v>249.788</v>
      </c>
      <c r="W223" s="120" t="n">
        <f aca="false">N223/$R$3</f>
        <v>334.595597187485</v>
      </c>
    </row>
    <row r="224" customFormat="false" ht="12.75" hidden="true" customHeight="true" outlineLevel="0" collapsed="false">
      <c r="A224" s="114" t="n">
        <f aca="false">A223+1</f>
        <v>37110</v>
      </c>
      <c r="B224" s="125" t="str">
        <f aca="false">INDEX('Master Data'!$A$2:$B$8,MATCH(WEEKDAY('MM PLANT'!A224,3),'Master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36707</v>
      </c>
      <c r="I224" s="118" t="n">
        <f aca="false">IF(MONTH($A224)=MONTH($A223),IF(G224=0,I223,G224),G224)</f>
        <v>36707</v>
      </c>
      <c r="J224" s="118" t="n">
        <f aca="false">IF(MONTH($A224)=MONTH($A223),SUM(I224-I223),I224)</f>
        <v>5244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255032</v>
      </c>
      <c r="N224" s="118" t="n">
        <f aca="false">SUM(J$6:J224)</f>
        <v>339839.597187485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5.244</v>
      </c>
      <c r="T224" s="120" t="n">
        <f aca="false">L224/$R$3</f>
        <v>0</v>
      </c>
      <c r="U224" s="120" t="n">
        <f aca="false">I224/$R$3</f>
        <v>36.707</v>
      </c>
      <c r="V224" s="120" t="n">
        <f aca="false">M224/$R$3</f>
        <v>255.032</v>
      </c>
      <c r="W224" s="120" t="n">
        <f aca="false">N224/$R$3</f>
        <v>339.839597187485</v>
      </c>
    </row>
    <row r="225" customFormat="false" ht="12.75" hidden="true" customHeight="true" outlineLevel="0" collapsed="false">
      <c r="A225" s="114" t="n">
        <f aca="false">A224+1</f>
        <v>37111</v>
      </c>
      <c r="B225" s="125" t="str">
        <f aca="false">INDEX('Master Data'!$A$2:$B$8,MATCH(WEEKDAY('MM PLANT'!A225,3),'Master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41950</v>
      </c>
      <c r="I225" s="118" t="n">
        <f aca="false">IF(MONTH($A225)=MONTH($A224),IF(G225=0,I224,G225),G225)</f>
        <v>41950</v>
      </c>
      <c r="J225" s="118" t="n">
        <f aca="false">IF(MONTH($A225)=MONTH($A224),SUM(I225-I224),I225)</f>
        <v>5243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260275</v>
      </c>
      <c r="N225" s="118" t="n">
        <f aca="false">SUM(J$6:J225)</f>
        <v>345082.597187485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5.243</v>
      </c>
      <c r="T225" s="120" t="n">
        <f aca="false">L225/$R$3</f>
        <v>0</v>
      </c>
      <c r="U225" s="120" t="n">
        <f aca="false">I225/$R$3</f>
        <v>41.95</v>
      </c>
      <c r="V225" s="120" t="n">
        <f aca="false">M225/$R$3</f>
        <v>260.275</v>
      </c>
      <c r="W225" s="120" t="n">
        <f aca="false">N225/$R$3</f>
        <v>345.082597187485</v>
      </c>
    </row>
    <row r="226" customFormat="false" ht="12.75" hidden="true" customHeight="true" outlineLevel="0" collapsed="false">
      <c r="A226" s="114" t="n">
        <f aca="false">A225+1</f>
        <v>37112</v>
      </c>
      <c r="B226" s="125" t="str">
        <f aca="false">INDEX('Master Data'!$A$2:$B$8,MATCH(WEEKDAY('MM PLANT'!A226,3),'Master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47194</v>
      </c>
      <c r="I226" s="118" t="n">
        <f aca="false">IF(MONTH($A226)=MONTH($A225),IF(G226=0,I225,G226),G226)</f>
        <v>47194</v>
      </c>
      <c r="J226" s="118" t="n">
        <f aca="false">IF(MONTH($A226)=MONTH($A225),SUM(I226-I225),I226)</f>
        <v>5244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265519</v>
      </c>
      <c r="N226" s="118" t="n">
        <f aca="false">SUM(J$6:J226)</f>
        <v>350326.597187485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5.244</v>
      </c>
      <c r="T226" s="120" t="n">
        <f aca="false">L226/$R$3</f>
        <v>0</v>
      </c>
      <c r="U226" s="120" t="n">
        <f aca="false">I226/$R$3</f>
        <v>47.194</v>
      </c>
      <c r="V226" s="120" t="n">
        <f aca="false">M226/$R$3</f>
        <v>265.519</v>
      </c>
      <c r="W226" s="120" t="n">
        <f aca="false">N226/$R$3</f>
        <v>350.326597187485</v>
      </c>
    </row>
    <row r="227" customFormat="false" ht="12.75" hidden="true" customHeight="true" outlineLevel="0" collapsed="false">
      <c r="A227" s="114" t="n">
        <f aca="false">A226+1</f>
        <v>37113</v>
      </c>
      <c r="B227" s="125" t="str">
        <f aca="false">INDEX('Master Data'!$A$2:$B$8,MATCH(WEEKDAY('MM PLANT'!A227,3),'Master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52438</v>
      </c>
      <c r="I227" s="118" t="n">
        <f aca="false">IF(MONTH($A227)=MONTH($A226),IF(G227=0,I226,G227),G227)</f>
        <v>52438</v>
      </c>
      <c r="J227" s="118" t="n">
        <f aca="false">IF(MONTH($A227)=MONTH($A226),SUM(I227-I226),I227)</f>
        <v>5244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270763</v>
      </c>
      <c r="N227" s="118" t="n">
        <f aca="false">SUM(J$6:J227)</f>
        <v>355570.597187485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5.244</v>
      </c>
      <c r="T227" s="120" t="n">
        <f aca="false">L227/$R$3</f>
        <v>0</v>
      </c>
      <c r="U227" s="120" t="n">
        <f aca="false">I227/$R$3</f>
        <v>52.438</v>
      </c>
      <c r="V227" s="120" t="n">
        <f aca="false">M227/$R$3</f>
        <v>270.763</v>
      </c>
      <c r="W227" s="120" t="n">
        <f aca="false">N227/$R$3</f>
        <v>355.570597187485</v>
      </c>
    </row>
    <row r="228" customFormat="false" ht="12.75" hidden="true" customHeight="true" outlineLevel="0" collapsed="false">
      <c r="A228" s="114" t="n">
        <f aca="false">A227+1</f>
        <v>37114</v>
      </c>
      <c r="B228" s="125" t="str">
        <f aca="false">INDEX('Master Data'!$A$2:$B$8,MATCH(WEEKDAY('MM PLANT'!A228,3),'Master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52438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270763</v>
      </c>
      <c r="N228" s="118" t="n">
        <f aca="false">SUM(J$6:J228)</f>
        <v>355570.597187485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52.438</v>
      </c>
      <c r="V228" s="120" t="n">
        <f aca="false">M228/$R$3</f>
        <v>270.763</v>
      </c>
      <c r="W228" s="120" t="n">
        <f aca="false">N228/$R$3</f>
        <v>355.570597187485</v>
      </c>
    </row>
    <row r="229" customFormat="false" ht="12.75" hidden="true" customHeight="true" outlineLevel="0" collapsed="false">
      <c r="A229" s="114" t="n">
        <f aca="false">A228+1</f>
        <v>37115</v>
      </c>
      <c r="B229" s="125" t="str">
        <f aca="false">INDEX('Master Data'!$A$2:$B$8,MATCH(WEEKDAY('MM PLANT'!A229,3),'Master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52438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270763</v>
      </c>
      <c r="N229" s="118" t="n">
        <f aca="false">SUM(J$6:J229)</f>
        <v>355570.597187485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52.438</v>
      </c>
      <c r="V229" s="120" t="n">
        <f aca="false">M229/$R$3</f>
        <v>270.763</v>
      </c>
      <c r="W229" s="120" t="n">
        <f aca="false">N229/$R$3</f>
        <v>355.570597187485</v>
      </c>
    </row>
    <row r="230" customFormat="false" ht="12.75" hidden="true" customHeight="true" outlineLevel="0" collapsed="false">
      <c r="A230" s="114" t="n">
        <f aca="false">A229+1</f>
        <v>37116</v>
      </c>
      <c r="B230" s="125" t="str">
        <f aca="false">INDEX('Master Data'!$A$2:$B$8,MATCH(WEEKDAY('MM PLANT'!A230,3),'Master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68169</v>
      </c>
      <c r="I230" s="118" t="n">
        <f aca="false">IF(MONTH($A230)=MONTH($A229),IF(G230=0,I229,G230),G230)</f>
        <v>68169</v>
      </c>
      <c r="J230" s="118" t="n">
        <f aca="false">IF(MONTH($A230)=MONTH($A229),SUM(I230-I229),I230)</f>
        <v>15731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286494</v>
      </c>
      <c r="N230" s="118" t="n">
        <f aca="false">SUM(J$6:J230)</f>
        <v>371301.597187485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15.731</v>
      </c>
      <c r="T230" s="120" t="n">
        <f aca="false">L230/$R$3</f>
        <v>0</v>
      </c>
      <c r="U230" s="120" t="n">
        <f aca="false">I230/$R$3</f>
        <v>68.169</v>
      </c>
      <c r="V230" s="120" t="n">
        <f aca="false">M230/$R$3</f>
        <v>286.494</v>
      </c>
      <c r="W230" s="120" t="n">
        <f aca="false">N230/$R$3</f>
        <v>371.301597187485</v>
      </c>
    </row>
    <row r="231" customFormat="false" ht="12.75" hidden="true" customHeight="true" outlineLevel="0" collapsed="false">
      <c r="A231" s="114" t="n">
        <f aca="false">A230+1</f>
        <v>37117</v>
      </c>
      <c r="B231" s="125" t="str">
        <f aca="false">INDEX('Master Data'!$A$2:$B$8,MATCH(WEEKDAY('MM PLANT'!A231,3),'Master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73413</v>
      </c>
      <c r="I231" s="118" t="n">
        <f aca="false">IF(MONTH($A231)=MONTH($A230),IF(G231=0,I230,G231),G231)</f>
        <v>73413</v>
      </c>
      <c r="J231" s="118" t="n">
        <f aca="false">IF(MONTH($A231)=MONTH($A230),SUM(I231-I230),I231)</f>
        <v>5244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291738</v>
      </c>
      <c r="N231" s="118" t="n">
        <f aca="false">SUM(J$6:J231)</f>
        <v>376545.597187485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5.244</v>
      </c>
      <c r="T231" s="120" t="n">
        <f aca="false">L231/$R$3</f>
        <v>0</v>
      </c>
      <c r="U231" s="120" t="n">
        <f aca="false">I231/$R$3</f>
        <v>73.413</v>
      </c>
      <c r="V231" s="120" t="n">
        <f aca="false">M231/$R$3</f>
        <v>291.738</v>
      </c>
      <c r="W231" s="120" t="n">
        <f aca="false">N231/$R$3</f>
        <v>376.545597187485</v>
      </c>
    </row>
    <row r="232" customFormat="false" ht="12.75" hidden="true" customHeight="true" outlineLevel="0" collapsed="false">
      <c r="A232" s="114" t="n">
        <f aca="false">A231+1</f>
        <v>37118</v>
      </c>
      <c r="B232" s="125" t="str">
        <f aca="false">INDEX('Master Data'!$A$2:$B$8,MATCH(WEEKDAY('MM PLANT'!A232,3),'Master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78657</v>
      </c>
      <c r="I232" s="118" t="n">
        <f aca="false">IF(MONTH($A232)=MONTH($A231),IF(G232=0,I231,G232),G232)</f>
        <v>78657</v>
      </c>
      <c r="J232" s="118" t="n">
        <f aca="false">IF(MONTH($A232)=MONTH($A231),SUM(I232-I231),I232)</f>
        <v>5244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296982</v>
      </c>
      <c r="N232" s="118" t="n">
        <f aca="false">SUM(J$6:J232)</f>
        <v>381789.597187485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5.244</v>
      </c>
      <c r="T232" s="120" t="n">
        <f aca="false">L232/$R$3</f>
        <v>0</v>
      </c>
      <c r="U232" s="120" t="n">
        <f aca="false">I232/$R$3</f>
        <v>78.657</v>
      </c>
      <c r="V232" s="120" t="n">
        <f aca="false">M232/$R$3</f>
        <v>296.982</v>
      </c>
      <c r="W232" s="120" t="n">
        <f aca="false">N232/$R$3</f>
        <v>381.789597187485</v>
      </c>
    </row>
    <row r="233" customFormat="false" ht="12.75" hidden="true" customHeight="true" outlineLevel="0" collapsed="false">
      <c r="A233" s="114" t="n">
        <f aca="false">A232+1</f>
        <v>37119</v>
      </c>
      <c r="B233" s="125" t="str">
        <f aca="false">INDEX('Master Data'!$A$2:$B$8,MATCH(WEEKDAY('MM PLANT'!A233,3),'Master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83901</v>
      </c>
      <c r="I233" s="118" t="n">
        <f aca="false">IF(MONTH($A233)=MONTH($A232),IF(G233=0,I232,G233),G233)</f>
        <v>83901</v>
      </c>
      <c r="J233" s="118" t="n">
        <f aca="false">IF(MONTH($A233)=MONTH($A232),SUM(I233-I232),I233)</f>
        <v>5244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302226</v>
      </c>
      <c r="N233" s="118" t="n">
        <f aca="false">SUM(J$6:J233)</f>
        <v>387033.597187485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5.244</v>
      </c>
      <c r="T233" s="120" t="n">
        <f aca="false">L233/$R$3</f>
        <v>0</v>
      </c>
      <c r="U233" s="120" t="n">
        <f aca="false">I233/$R$3</f>
        <v>83.901</v>
      </c>
      <c r="V233" s="120" t="n">
        <f aca="false">M233/$R$3</f>
        <v>302.226</v>
      </c>
      <c r="W233" s="120" t="n">
        <f aca="false">N233/$R$3</f>
        <v>387.033597187485</v>
      </c>
    </row>
    <row r="234" customFormat="false" ht="12.75" hidden="true" customHeight="true" outlineLevel="0" collapsed="false">
      <c r="A234" s="114" t="n">
        <f aca="false">A233+1</f>
        <v>37120</v>
      </c>
      <c r="B234" s="125" t="str">
        <f aca="false">INDEX('Master Data'!$A$2:$B$8,MATCH(WEEKDAY('MM PLANT'!A234,3),'Master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89145</v>
      </c>
      <c r="I234" s="118" t="n">
        <f aca="false">IF(MONTH($A234)=MONTH($A233),IF(G234=0,I233,G234),G234)</f>
        <v>89145</v>
      </c>
      <c r="J234" s="118" t="n">
        <f aca="false">IF(MONTH($A234)=MONTH($A233),SUM(I234-I233),I234)</f>
        <v>5244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307470</v>
      </c>
      <c r="N234" s="118" t="n">
        <f aca="false">SUM(J$6:J234)</f>
        <v>392277.597187485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5.244</v>
      </c>
      <c r="T234" s="120" t="n">
        <f aca="false">L234/$R$3</f>
        <v>0</v>
      </c>
      <c r="U234" s="120" t="n">
        <f aca="false">I234/$R$3</f>
        <v>89.145</v>
      </c>
      <c r="V234" s="120" t="n">
        <f aca="false">M234/$R$3</f>
        <v>307.47</v>
      </c>
      <c r="W234" s="120" t="n">
        <f aca="false">N234/$R$3</f>
        <v>392.277597187485</v>
      </c>
    </row>
    <row r="235" customFormat="false" ht="12.75" hidden="true" customHeight="true" outlineLevel="0" collapsed="false">
      <c r="A235" s="114" t="n">
        <f aca="false">A234+1</f>
        <v>37121</v>
      </c>
      <c r="B235" s="125" t="str">
        <f aca="false">INDEX('Master Data'!$A$2:$B$8,MATCH(WEEKDAY('MM PLANT'!A235,3),'Master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89145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307470</v>
      </c>
      <c r="N235" s="118" t="n">
        <f aca="false">SUM(J$6:J235)</f>
        <v>392277.597187485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89.145</v>
      </c>
      <c r="V235" s="120" t="n">
        <f aca="false">M235/$R$3</f>
        <v>307.47</v>
      </c>
      <c r="W235" s="120" t="n">
        <f aca="false">N235/$R$3</f>
        <v>392.277597187485</v>
      </c>
    </row>
    <row r="236" customFormat="false" ht="12.75" hidden="true" customHeight="true" outlineLevel="0" collapsed="false">
      <c r="A236" s="114" t="n">
        <f aca="false">A235+1</f>
        <v>37122</v>
      </c>
      <c r="B236" s="125" t="str">
        <f aca="false">INDEX('Master Data'!$A$2:$B$8,MATCH(WEEKDAY('MM PLANT'!A236,3),'Master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89145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307470</v>
      </c>
      <c r="N236" s="118" t="n">
        <f aca="false">SUM(J$6:J236)</f>
        <v>392277.597187485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89.145</v>
      </c>
      <c r="V236" s="120" t="n">
        <f aca="false">M236/$R$3</f>
        <v>307.47</v>
      </c>
      <c r="W236" s="120" t="n">
        <f aca="false">N236/$R$3</f>
        <v>392.277597187485</v>
      </c>
    </row>
    <row r="237" customFormat="false" ht="12.75" hidden="true" customHeight="true" outlineLevel="0" collapsed="false">
      <c r="A237" s="114" t="n">
        <f aca="false">A236+1</f>
        <v>37123</v>
      </c>
      <c r="B237" s="125" t="str">
        <f aca="false">INDEX('Master Data'!$A$2:$B$8,MATCH(WEEKDAY('MM PLANT'!A237,3),'Master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104876</v>
      </c>
      <c r="I237" s="118" t="n">
        <f aca="false">IF(MONTH($A237)=MONTH($A236),IF(G237=0,I236,G237),G237)</f>
        <v>104876</v>
      </c>
      <c r="J237" s="118" t="n">
        <f aca="false">IF(MONTH($A237)=MONTH($A236),SUM(I237-I236),I237)</f>
        <v>15731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323201</v>
      </c>
      <c r="N237" s="118" t="n">
        <f aca="false">SUM(J$6:J237)</f>
        <v>408008.597187485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15.731</v>
      </c>
      <c r="T237" s="120" t="n">
        <f aca="false">L237/$R$3</f>
        <v>0</v>
      </c>
      <c r="U237" s="120" t="n">
        <f aca="false">I237/$R$3</f>
        <v>104.876</v>
      </c>
      <c r="V237" s="120" t="n">
        <f aca="false">M237/$R$3</f>
        <v>323.201</v>
      </c>
      <c r="W237" s="120" t="n">
        <f aca="false">N237/$R$3</f>
        <v>408.008597187485</v>
      </c>
    </row>
    <row r="238" customFormat="false" ht="12.75" hidden="true" customHeight="true" outlineLevel="0" collapsed="false">
      <c r="A238" s="114" t="n">
        <f aca="false">A237+1</f>
        <v>37124</v>
      </c>
      <c r="B238" s="125" t="str">
        <f aca="false">INDEX('Master Data'!$A$2:$B$8,MATCH(WEEKDAY('MM PLANT'!A238,3),'Master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110120</v>
      </c>
      <c r="I238" s="118" t="n">
        <f aca="false">IF(MONTH($A238)=MONTH($A237),IF(G238=0,I237,G238),G238)</f>
        <v>110120</v>
      </c>
      <c r="J238" s="118" t="n">
        <f aca="false">IF(MONTH($A238)=MONTH($A237),SUM(I238-I237),I238)</f>
        <v>5244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328445</v>
      </c>
      <c r="N238" s="118" t="n">
        <f aca="false">SUM(J$6:J238)</f>
        <v>413252.597187485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5.244</v>
      </c>
      <c r="T238" s="120" t="n">
        <f aca="false">L238/$R$3</f>
        <v>0</v>
      </c>
      <c r="U238" s="120" t="n">
        <f aca="false">I238/$R$3</f>
        <v>110.12</v>
      </c>
      <c r="V238" s="120" t="n">
        <f aca="false">M238/$R$3</f>
        <v>328.445</v>
      </c>
      <c r="W238" s="120" t="n">
        <f aca="false">N238/$R$3</f>
        <v>413.252597187485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INDEX('Master Data'!$A$2:$B$8,MATCH(WEEKDAY('MM PLANT'!A239,3),'Master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f aca="false">55812</f>
        <v>55812</v>
      </c>
      <c r="I239" s="118" t="n">
        <f aca="false">IF(MONTH($A239)=MONTH($A238),IF(G239=0,I238,G239),G239)</f>
        <v>55812</v>
      </c>
      <c r="J239" s="118" t="n">
        <f aca="false">IF(MONTH($A239)=MONTH($A238),SUM(I239-I238),I239)</f>
        <v>-54308</v>
      </c>
      <c r="K239" s="118" t="n">
        <f aca="false">IF(WEEKDAY(A239,3)&gt;4,0,(IF(A239&lt;K$2,0,IF(A239&lt;=K$3,1,0))))</f>
        <v>0</v>
      </c>
      <c r="L239" s="118" t="n">
        <f aca="false">J239*K239</f>
        <v>-0</v>
      </c>
      <c r="M239" s="118" t="n">
        <f aca="false">SUM(J$188:J239)</f>
        <v>274137</v>
      </c>
      <c r="N239" s="118" t="n">
        <f aca="false">SUM(J$6:J239)</f>
        <v>358944.597187485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-54.308</v>
      </c>
      <c r="T239" s="120" t="n">
        <f aca="false">L239/$R$3</f>
        <v>-0</v>
      </c>
      <c r="U239" s="120" t="n">
        <f aca="false">I239/$R$3</f>
        <v>55.812</v>
      </c>
      <c r="V239" s="120" t="n">
        <f aca="false">M239/$R$3</f>
        <v>274.137</v>
      </c>
      <c r="W239" s="120" t="n">
        <f aca="false">N239/$R$3</f>
        <v>358.944597187485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INDEX('Master Data'!$A$2:$B$8,MATCH(WEEKDAY('MM PLANT'!A240,3),'Master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f aca="false">61056</f>
        <v>61056</v>
      </c>
      <c r="I240" s="118" t="n">
        <f aca="false">IF(MONTH($A240)=MONTH($A239),IF(G240=0,I239,G240),G240)</f>
        <v>61056</v>
      </c>
      <c r="J240" s="118" t="n">
        <f aca="false">IF(MONTH($A240)=MONTH($A239),SUM(I240-I239),I240)</f>
        <v>5244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279381</v>
      </c>
      <c r="N240" s="118" t="n">
        <f aca="false">SUM(J$6:J240)</f>
        <v>364188.597187485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5.244</v>
      </c>
      <c r="T240" s="120" t="n">
        <f aca="false">L240/$R$3</f>
        <v>0</v>
      </c>
      <c r="U240" s="120" t="n">
        <f aca="false">I240/$R$3</f>
        <v>61.056</v>
      </c>
      <c r="V240" s="120" t="n">
        <f aca="false">M240/$R$3</f>
        <v>279.381</v>
      </c>
      <c r="W240" s="120" t="n">
        <f aca="false">N240/$R$3</f>
        <v>364.188597187485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INDEX('Master Data'!$A$2:$B$8,MATCH(WEEKDAY('MM PLANT'!A241,3),'Master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f aca="false">66299</f>
        <v>66299</v>
      </c>
      <c r="I241" s="118" t="n">
        <f aca="false">IF(MONTH($A241)=MONTH($A240),IF(G241=0,I240,G241),G241)</f>
        <v>66299</v>
      </c>
      <c r="J241" s="118" t="n">
        <f aca="false">IF(MONTH($A241)=MONTH($A240),SUM(I241-I240),I241)</f>
        <v>5243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284624</v>
      </c>
      <c r="N241" s="118" t="n">
        <f aca="false">SUM(J$6:J241)</f>
        <v>369431.597187485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5.243</v>
      </c>
      <c r="T241" s="120" t="n">
        <f aca="false">L241/$R$3</f>
        <v>0</v>
      </c>
      <c r="U241" s="120" t="n">
        <f aca="false">I241/$R$3</f>
        <v>66.299</v>
      </c>
      <c r="V241" s="120" t="n">
        <f aca="false">M241/$R$3</f>
        <v>284.624</v>
      </c>
      <c r="W241" s="120" t="n">
        <f aca="false">N241/$R$3</f>
        <v>369.431597187485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INDEX('Master Data'!$A$2:$B$8,MATCH(WEEKDAY('MM PLANT'!A242,3),'Master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66299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284624</v>
      </c>
      <c r="N242" s="118" t="n">
        <f aca="false">SUM(J$6:J242)</f>
        <v>369431.597187485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66.299</v>
      </c>
      <c r="V242" s="120" t="n">
        <f aca="false">M242/$R$3</f>
        <v>284.624</v>
      </c>
      <c r="W242" s="120" t="n">
        <f aca="false">N242/$R$3</f>
        <v>369.431597187485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INDEX('Master Data'!$A$2:$B$8,MATCH(WEEKDAY('MM PLANT'!A243,3),'Master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66299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284624</v>
      </c>
      <c r="N243" s="118" t="n">
        <f aca="false">SUM(J$6:J243)</f>
        <v>369431.597187485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66.299</v>
      </c>
      <c r="V243" s="120" t="n">
        <f aca="false">M243/$R$3</f>
        <v>284.624</v>
      </c>
      <c r="W243" s="120" t="n">
        <f aca="false">N243/$R$3</f>
        <v>369.431597187485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INDEX('Master Data'!$A$2:$B$8,MATCH(WEEKDAY('MM PLANT'!A244,3),'Master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f aca="false">82031</f>
        <v>82031</v>
      </c>
      <c r="I244" s="118" t="n">
        <f aca="false">IF(MONTH($A244)=MONTH($A243),IF(G244=0,I243,G244),G244)</f>
        <v>82031</v>
      </c>
      <c r="J244" s="118" t="n">
        <f aca="false">IF(MONTH($A244)=MONTH($A243),SUM(I244-I243),I244)</f>
        <v>15732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300356</v>
      </c>
      <c r="N244" s="118" t="n">
        <f aca="false">SUM(J$6:J244)</f>
        <v>385163.597187485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15.732</v>
      </c>
      <c r="T244" s="120" t="n">
        <f aca="false">L244/$R$3</f>
        <v>0</v>
      </c>
      <c r="U244" s="120" t="n">
        <f aca="false">I244/$R$3</f>
        <v>82.031</v>
      </c>
      <c r="V244" s="120" t="n">
        <f aca="false">M244/$R$3</f>
        <v>300.356</v>
      </c>
      <c r="W244" s="120" t="n">
        <f aca="false">N244/$R$3</f>
        <v>385.163597187485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INDEX('Master Data'!$A$2:$B$8,MATCH(WEEKDAY('MM PLANT'!A245,3),'Master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f aca="false">87275</f>
        <v>87275</v>
      </c>
      <c r="I245" s="118" t="n">
        <f aca="false">IF(MONTH($A245)=MONTH($A244),IF(G245=0,I244,G245),G245)</f>
        <v>87275</v>
      </c>
      <c r="J245" s="118" t="n">
        <f aca="false">IF(MONTH($A245)=MONTH($A244),SUM(I245-I244),I245)</f>
        <v>5244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305600</v>
      </c>
      <c r="N245" s="118" t="n">
        <f aca="false">SUM(J$6:J245)</f>
        <v>390407.597187485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5.244</v>
      </c>
      <c r="T245" s="120" t="n">
        <f aca="false">L245/$R$3</f>
        <v>0</v>
      </c>
      <c r="U245" s="120" t="n">
        <f aca="false">I245/$R$3</f>
        <v>87.275</v>
      </c>
      <c r="V245" s="120" t="n">
        <f aca="false">M245/$R$3</f>
        <v>305.6</v>
      </c>
      <c r="W245" s="120" t="n">
        <f aca="false">N245/$R$3</f>
        <v>390.407597187485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INDEX('Master Data'!$A$2:$B$8,MATCH(WEEKDAY('MM PLANT'!A246,3),'Master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f aca="false">92518</f>
        <v>92518</v>
      </c>
      <c r="I246" s="118" t="n">
        <f aca="false">IF(MONTH($A246)=MONTH($A245),IF(G246=0,I245,G246),G246)</f>
        <v>92518</v>
      </c>
      <c r="J246" s="118" t="n">
        <f aca="false">IF(MONTH($A246)=MONTH($A245),SUM(I246-I245),I246)</f>
        <v>5243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310843</v>
      </c>
      <c r="N246" s="118" t="n">
        <f aca="false">SUM(J$6:J246)</f>
        <v>395650.597187485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5.243</v>
      </c>
      <c r="T246" s="120" t="n">
        <f aca="false">L246/$R$3</f>
        <v>0</v>
      </c>
      <c r="U246" s="120" t="n">
        <f aca="false">I246/$R$3</f>
        <v>92.518</v>
      </c>
      <c r="V246" s="120" t="n">
        <f aca="false">M246/$R$3</f>
        <v>310.843</v>
      </c>
      <c r="W246" s="120" t="n">
        <f aca="false">N246/$R$3</f>
        <v>395.650597187485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Data'!$A$2:$B$8,MATCH(WEEKDAY('MM PLANT'!A247,3),'Master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f aca="false">97762</f>
        <v>97762</v>
      </c>
      <c r="I247" s="118" t="n">
        <f aca="false">IF(MONTH($A247)=MONTH($A246),IF(G247=0,I246,G247),G247)</f>
        <v>97762</v>
      </c>
      <c r="J247" s="118" t="n">
        <f aca="false">IF(MONTH($A247)=MONTH($A246),SUM(I247-I246),I247)</f>
        <v>5244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316087</v>
      </c>
      <c r="N247" s="118" t="n">
        <f aca="false">SUM(J$6:J247)</f>
        <v>400894.597187485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5.244</v>
      </c>
      <c r="T247" s="120" t="n">
        <f aca="false">L247/$R$3</f>
        <v>0</v>
      </c>
      <c r="U247" s="120" t="n">
        <f aca="false">I247/$R$3</f>
        <v>97.762</v>
      </c>
      <c r="V247" s="120" t="n">
        <f aca="false">M247/$R$3</f>
        <v>316.087</v>
      </c>
      <c r="W247" s="120" t="n">
        <f aca="false">N247/$R$3</f>
        <v>400.894597187485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Data'!$A$2:$B$8,MATCH(WEEKDAY('MM PLANT'!A248,3),'Master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f aca="false">103006</f>
        <v>103006</v>
      </c>
      <c r="I248" s="118" t="n">
        <f aca="false">IF(MONTH($A248)=MONTH($A247),IF(G248=0,I247,G248),G248)</f>
        <v>103006</v>
      </c>
      <c r="J248" s="118" t="n">
        <f aca="false">IF(MONTH($A248)=MONTH($A247),SUM(I248-I247),I248)</f>
        <v>5244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321331</v>
      </c>
      <c r="N248" s="118" t="n">
        <f aca="false">SUM(J$6:J248)</f>
        <v>406138.597187485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5.244</v>
      </c>
      <c r="T248" s="120" t="n">
        <f aca="false">L248/$R$3</f>
        <v>0</v>
      </c>
      <c r="U248" s="120" t="n">
        <f aca="false">I248/$R$3</f>
        <v>103.006</v>
      </c>
      <c r="V248" s="120" t="n">
        <f aca="false">M248/$R$3</f>
        <v>321.331</v>
      </c>
      <c r="W248" s="120" t="n">
        <f aca="false">N248/$R$3</f>
        <v>406.138597187485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Data'!$A$2:$B$8,MATCH(WEEKDAY('MM PLANT'!A249,3),'Master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321331</v>
      </c>
      <c r="N249" s="118" t="n">
        <f aca="false">SUM(J$6:J249)</f>
        <v>406138.597187485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321.331</v>
      </c>
      <c r="W249" s="120" t="n">
        <f aca="false">N249/$R$3</f>
        <v>406.138597187485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Data'!$A$2:$B$8,MATCH(WEEKDAY('MM PLANT'!A250,3),'Master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321331</v>
      </c>
      <c r="N250" s="118" t="n">
        <f aca="false">SUM(J$6:J250)</f>
        <v>406138.597187485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321.331</v>
      </c>
      <c r="W250" s="120" t="n">
        <f aca="false">N250/$R$3</f>
        <v>406.138597187485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Data'!$A$2:$B$8,MATCH(WEEKDAY('MM PLANT'!A251,3),'Master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321331</v>
      </c>
      <c r="N251" s="118" t="n">
        <f aca="false">SUM(J$6:J251)</f>
        <v>406138.597187485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321.331</v>
      </c>
      <c r="W251" s="120" t="n">
        <f aca="false">N251/$R$3</f>
        <v>406.138597187485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Data'!$A$2:$B$8,MATCH(WEEKDAY('MM PLANT'!A252,3),'Master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-12521</v>
      </c>
      <c r="I252" s="118" t="n">
        <f aca="false">IF(MONTH($A252)=MONTH($A251),IF(G252=0,I251,G252),G252)</f>
        <v>-12521</v>
      </c>
      <c r="J252" s="118" t="n">
        <f aca="false">IF(MONTH($A252)=MONTH($A251),SUM(I252-I251),I252)</f>
        <v>-12521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308810</v>
      </c>
      <c r="N252" s="118" t="n">
        <f aca="false">SUM(J$6:J252)</f>
        <v>393617.597187485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-12.521</v>
      </c>
      <c r="T252" s="120" t="n">
        <f aca="false">L252/$R$3</f>
        <v>-0</v>
      </c>
      <c r="U252" s="120" t="n">
        <f aca="false">I252/$R$3</f>
        <v>-12.521</v>
      </c>
      <c r="V252" s="120" t="n">
        <f aca="false">M252/$R$3</f>
        <v>308.81</v>
      </c>
      <c r="W252" s="120" t="n">
        <f aca="false">N252/$R$3</f>
        <v>393.617597187485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Data'!$A$2:$B$8,MATCH(WEEKDAY('MM PLANT'!A253,3),'Master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-15651</v>
      </c>
      <c r="I253" s="118" t="n">
        <f aca="false">IF(MONTH($A253)=MONTH($A252),IF(G253=0,I252,G253),G253)</f>
        <v>-15651</v>
      </c>
      <c r="J253" s="118" t="n">
        <f aca="false">IF(MONTH($A253)=MONTH($A252),SUM(I253-I252),I253)</f>
        <v>-3130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305680</v>
      </c>
      <c r="N253" s="118" t="n">
        <f aca="false">SUM(J$6:J253)</f>
        <v>390487.597187485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-3.13</v>
      </c>
      <c r="T253" s="120" t="n">
        <f aca="false">L253/$R$3</f>
        <v>-0</v>
      </c>
      <c r="U253" s="120" t="n">
        <f aca="false">I253/$R$3</f>
        <v>-15.651</v>
      </c>
      <c r="V253" s="120" t="n">
        <f aca="false">M253/$R$3</f>
        <v>305.68</v>
      </c>
      <c r="W253" s="120" t="n">
        <f aca="false">N253/$R$3</f>
        <v>390.487597187485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Data'!$A$2:$B$8,MATCH(WEEKDAY('MM PLANT'!A254,3),'Master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f aca="false">-18781</f>
        <v>-18781</v>
      </c>
      <c r="I254" s="118" t="n">
        <f aca="false">IF(MONTH($A254)=MONTH($A253),IF(G254=0,I253,G254),G254)</f>
        <v>-18781</v>
      </c>
      <c r="J254" s="118" t="n">
        <f aca="false">IF(MONTH($A254)=MONTH($A253),SUM(I254-I253),I254)</f>
        <v>-3130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302550</v>
      </c>
      <c r="N254" s="118" t="n">
        <f aca="false">SUM(J$6:J254)</f>
        <v>387357.597187485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-3.13</v>
      </c>
      <c r="T254" s="120" t="n">
        <f aca="false">L254/$R$3</f>
        <v>-0</v>
      </c>
      <c r="U254" s="120" t="n">
        <f aca="false">I254/$R$3</f>
        <v>-18.781</v>
      </c>
      <c r="V254" s="120" t="n">
        <f aca="false">M254/$R$3</f>
        <v>302.55</v>
      </c>
      <c r="W254" s="120" t="n">
        <f aca="false">N254/$R$3</f>
        <v>387.357597187485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Data'!$A$2:$B$8,MATCH(WEEKDAY('MM PLANT'!A255,3),'Master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-21911</v>
      </c>
      <c r="I255" s="118" t="n">
        <f aca="false">IF(MONTH($A255)=MONTH($A254),IF(G255=0,I254,G255),G255)</f>
        <v>-21911</v>
      </c>
      <c r="J255" s="118" t="n">
        <f aca="false">IF(MONTH($A255)=MONTH($A254),SUM(I255-I254),I255)</f>
        <v>-3130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299420</v>
      </c>
      <c r="N255" s="118" t="n">
        <f aca="false">SUM(J$6:J255)</f>
        <v>384227.597187485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-3.13</v>
      </c>
      <c r="T255" s="120" t="n">
        <f aca="false">L255/$R$3</f>
        <v>-0</v>
      </c>
      <c r="U255" s="120" t="n">
        <f aca="false">I255/$R$3</f>
        <v>-21.911</v>
      </c>
      <c r="V255" s="120" t="n">
        <f aca="false">M255/$R$3</f>
        <v>299.42</v>
      </c>
      <c r="W255" s="120" t="n">
        <f aca="false">N255/$R$3</f>
        <v>384.227597187485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Data'!$A$2:$B$8,MATCH(WEEKDAY('MM PLANT'!A256,3),'Master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-21911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299420</v>
      </c>
      <c r="N256" s="118" t="n">
        <f aca="false">SUM(J$6:J256)</f>
        <v>384227.597187485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-21.911</v>
      </c>
      <c r="V256" s="120" t="n">
        <f aca="false">M256/$R$3</f>
        <v>299.42</v>
      </c>
      <c r="W256" s="120" t="n">
        <f aca="false">N256/$R$3</f>
        <v>384.227597187485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Data'!$A$2:$B$8,MATCH(WEEKDAY('MM PLANT'!A257,3),'Master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-21911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299420</v>
      </c>
      <c r="N257" s="118" t="n">
        <f aca="false">SUM(J$6:J257)</f>
        <v>384227.597187485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-21.911</v>
      </c>
      <c r="V257" s="120" t="n">
        <f aca="false">M257/$R$3</f>
        <v>299.42</v>
      </c>
      <c r="W257" s="120" t="n">
        <f aca="false">N257/$R$3</f>
        <v>384.227597187485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Data'!$A$2:$B$8,MATCH(WEEKDAY('MM PLANT'!A258,3),'Master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-1900503.31</v>
      </c>
      <c r="I258" s="118" t="n">
        <f aca="false">IF(MONTH($A258)=MONTH($A257),IF(G258=0,I257,G258),G258)</f>
        <v>-1900503.31</v>
      </c>
      <c r="J258" s="118" t="n">
        <f aca="false">IF(MONTH($A258)=MONTH($A257),SUM(I258-I257),I258)</f>
        <v>-1878592.31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-1579172.31</v>
      </c>
      <c r="N258" s="118" t="n">
        <f aca="false">SUM(J$6:J258)</f>
        <v>-1494364.71281252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-1878.59231</v>
      </c>
      <c r="T258" s="120" t="n">
        <f aca="false">L258/$R$3</f>
        <v>-0</v>
      </c>
      <c r="U258" s="120" t="n">
        <f aca="false">I258/$R$3</f>
        <v>-1900.50331</v>
      </c>
      <c r="V258" s="120" t="n">
        <f aca="false">M258/$R$3</f>
        <v>-1579.17231</v>
      </c>
      <c r="W258" s="120" t="n">
        <f aca="false">N258/$R$3</f>
        <v>-1494.36471281251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Data'!$A$2:$B$8,MATCH(WEEKDAY('MM PLANT'!A259,3),'Master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-1900503.31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-1579172.31</v>
      </c>
      <c r="N259" s="118" t="n">
        <f aca="false">SUM(J$6:J259)</f>
        <v>-1494364.71281252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-1900.50331</v>
      </c>
      <c r="V259" s="120" t="n">
        <f aca="false">M259/$R$3</f>
        <v>-1579.17231</v>
      </c>
      <c r="W259" s="120" t="n">
        <f aca="false">N259/$R$3</f>
        <v>-1494.36471281251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Data'!$A$2:$B$8,MATCH(WEEKDAY('MM PLANT'!A260,3),'Master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-1900503.31</v>
      </c>
      <c r="I260" s="118" t="n">
        <f aca="false">IF(MONTH($A260)=MONTH($A259),IF(G260=0,I259,G260),G260)</f>
        <v>-1900503.31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-1579172.31</v>
      </c>
      <c r="N260" s="118" t="n">
        <f aca="false">SUM(J$6:J260)</f>
        <v>-1494364.71281252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-1900.50331</v>
      </c>
      <c r="V260" s="120" t="n">
        <f aca="false">M260/$R$3</f>
        <v>-1579.17231</v>
      </c>
      <c r="W260" s="120" t="n">
        <f aca="false">N260/$R$3</f>
        <v>-1494.36471281251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Data'!$A$2:$B$8,MATCH(WEEKDAY('MM PLANT'!A261,3),'Master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-1900503.31</v>
      </c>
      <c r="I261" s="118" t="n">
        <f aca="false">IF(MONTH($A261)=MONTH($A260),IF(G261=0,I260,G261),G261)</f>
        <v>-1900503.31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-1579172.31</v>
      </c>
      <c r="N261" s="118" t="n">
        <f aca="false">SUM(J$6:J261)</f>
        <v>-1494364.71281252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-1900.50331</v>
      </c>
      <c r="V261" s="120" t="n">
        <f aca="false">M261/$R$3</f>
        <v>-1579.17231</v>
      </c>
      <c r="W261" s="120" t="n">
        <f aca="false">N261/$R$3</f>
        <v>-1494.36471281251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Data'!$A$2:$B$8,MATCH(WEEKDAY('MM PLANT'!A262,3),'Master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-1900503</v>
      </c>
      <c r="I262" s="118" t="n">
        <f aca="false">IF(MONTH($A262)=MONTH($A261),IF(G262=0,I261,G262),G262)</f>
        <v>-1900503</v>
      </c>
      <c r="J262" s="118" t="n">
        <f aca="false">IF(MONTH($A262)=MONTH($A261),SUM(I262-I261),I262)</f>
        <v>0.310000000055879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-1579172</v>
      </c>
      <c r="N262" s="118" t="n">
        <f aca="false">SUM(J$6:J262)</f>
        <v>-1494364.40281252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0.000310000000055879</v>
      </c>
      <c r="T262" s="120" t="n">
        <f aca="false">L262/$R$3</f>
        <v>0</v>
      </c>
      <c r="U262" s="120" t="n">
        <f aca="false">I262/$R$3</f>
        <v>-1900.503</v>
      </c>
      <c r="V262" s="120" t="n">
        <f aca="false">M262/$R$3</f>
        <v>-1579.172</v>
      </c>
      <c r="W262" s="120" t="n">
        <f aca="false">N262/$R$3</f>
        <v>-1494.36440281252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Data'!$A$2:$B$8,MATCH(WEEKDAY('MM PLANT'!A263,3),'Master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-1900503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-1579172</v>
      </c>
      <c r="N263" s="118" t="n">
        <f aca="false">SUM(J$6:J263)</f>
        <v>-1494364.40281252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-1900.503</v>
      </c>
      <c r="V263" s="120" t="n">
        <f aca="false">M263/$R$3</f>
        <v>-1579.172</v>
      </c>
      <c r="W263" s="120" t="n">
        <f aca="false">N263/$R$3</f>
        <v>-1494.36440281252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Data'!$A$2:$B$8,MATCH(WEEKDAY('MM PLANT'!A264,3),'Master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-1900503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-1579172</v>
      </c>
      <c r="N264" s="118" t="n">
        <f aca="false">SUM(J$6:J264)</f>
        <v>-1494364.40281252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-1900.503</v>
      </c>
      <c r="V264" s="120" t="n">
        <f aca="false">M264/$R$3</f>
        <v>-1579.172</v>
      </c>
      <c r="W264" s="120" t="n">
        <f aca="false">N264/$R$3</f>
        <v>-1494.36440281252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Data'!$A$2:$B$8,MATCH(WEEKDAY('MM PLANT'!A265,3),'Master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-1900503</v>
      </c>
      <c r="I265" s="118" t="n">
        <f aca="false">IF(MONTH($A265)=MONTH($A264),IF(G265=0,I264,G265),G265)</f>
        <v>-1900503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-1579172</v>
      </c>
      <c r="N265" s="118" t="n">
        <f aca="false">SUM(J$6:J265)</f>
        <v>-1494364.40281252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-1900.503</v>
      </c>
      <c r="V265" s="120" t="n">
        <f aca="false">M265/$R$3</f>
        <v>-1579.172</v>
      </c>
      <c r="W265" s="120" t="n">
        <f aca="false">N265/$R$3</f>
        <v>-1494.36440281252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Data'!$A$2:$B$8,MATCH(WEEKDAY('MM PLANT'!A266,3),'Master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-1900503</v>
      </c>
      <c r="I266" s="118" t="n">
        <f aca="false">IF(MONTH($A266)=MONTH($A265),IF(G266=0,I265,G266),G266)</f>
        <v>-1900503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-1579172</v>
      </c>
      <c r="N266" s="118" t="n">
        <f aca="false">SUM(J$6:J266)</f>
        <v>-1494364.40281252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-1900.503</v>
      </c>
      <c r="V266" s="120" t="n">
        <f aca="false">M266/$R$3</f>
        <v>-1579.172</v>
      </c>
      <c r="W266" s="120" t="n">
        <f aca="false">N266/$R$3</f>
        <v>-1494.36440281252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Data'!$A$2:$B$8,MATCH(WEEKDAY('MM PLANT'!A267,3),'Master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-1896550</v>
      </c>
      <c r="I267" s="118" t="n">
        <f aca="false">IF(MONTH($A267)=MONTH($A266),IF(G267=0,I266,G267),G267)</f>
        <v>-1896550</v>
      </c>
      <c r="J267" s="118" t="n">
        <f aca="false">IF(MONTH($A267)=MONTH($A266),SUM(I267-I266),I267)</f>
        <v>3953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-1575219</v>
      </c>
      <c r="N267" s="118" t="n">
        <f aca="false">SUM(J$6:J267)</f>
        <v>-1490411.40281252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3.953</v>
      </c>
      <c r="T267" s="120" t="n">
        <f aca="false">L267/$R$3</f>
        <v>0</v>
      </c>
      <c r="U267" s="120" t="n">
        <f aca="false">I267/$R$3</f>
        <v>-1896.55</v>
      </c>
      <c r="V267" s="120" t="n">
        <f aca="false">M267/$R$3</f>
        <v>-1575.219</v>
      </c>
      <c r="W267" s="120" t="n">
        <f aca="false">N267/$R$3</f>
        <v>-1490.41140281252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Data'!$A$2:$B$8,MATCH(WEEKDAY('MM PLANT'!A268,3),'Master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-1928998</v>
      </c>
      <c r="I268" s="118" t="n">
        <f aca="false">IF(MONTH($A268)=MONTH($A267),IF(G268=0,I267,G268),G268)</f>
        <v>-1928998</v>
      </c>
      <c r="J268" s="118" t="n">
        <f aca="false">IF(MONTH($A268)=MONTH($A267),SUM(I268-I267),I268)</f>
        <v>-32448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-1607667</v>
      </c>
      <c r="N268" s="118" t="n">
        <f aca="false">SUM(J$6:J268)</f>
        <v>-1522859.40281252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-32.448</v>
      </c>
      <c r="T268" s="120" t="n">
        <f aca="false">L268/$R$3</f>
        <v>-0</v>
      </c>
      <c r="U268" s="120" t="n">
        <f aca="false">I268/$R$3</f>
        <v>-1928.998</v>
      </c>
      <c r="V268" s="120" t="n">
        <f aca="false">M268/$R$3</f>
        <v>-1607.667</v>
      </c>
      <c r="W268" s="120" t="n">
        <f aca="false">N268/$R$3</f>
        <v>-1522.85940281252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Data'!$A$2:$B$8,MATCH(WEEKDAY('MM PLANT'!A269,3),'Master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-1928998</v>
      </c>
      <c r="I269" s="118" t="n">
        <f aca="false">IF(MONTH($A269)=MONTH($A268),IF(G269=0,I268,G269),G269)</f>
        <v>-1928998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-1607667</v>
      </c>
      <c r="N269" s="118" t="n">
        <f aca="false">SUM(J$6:J269)</f>
        <v>-1522859.40281252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-1928.998</v>
      </c>
      <c r="V269" s="120" t="n">
        <f aca="false">M269/$R$3</f>
        <v>-1607.667</v>
      </c>
      <c r="W269" s="120" t="n">
        <f aca="false">N269/$R$3</f>
        <v>-1522.85940281252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Data'!$A$2:$B$8,MATCH(WEEKDAY('MM PLANT'!A270,3),'Master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-1928998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-1607667</v>
      </c>
      <c r="N270" s="118" t="n">
        <f aca="false">SUM(J$6:J270)</f>
        <v>-1522859.40281252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-1928.998</v>
      </c>
      <c r="V270" s="120" t="n">
        <f aca="false">M270/$R$3</f>
        <v>-1607.667</v>
      </c>
      <c r="W270" s="120" t="n">
        <f aca="false">N270/$R$3</f>
        <v>-1522.85940281252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Data'!$A$2:$B$8,MATCH(WEEKDAY('MM PLANT'!A271,3),'Master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-1928998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-1607667</v>
      </c>
      <c r="N271" s="118" t="n">
        <f aca="false">SUM(J$6:J271)</f>
        <v>-1522859.40281252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-1928.998</v>
      </c>
      <c r="V271" s="120" t="n">
        <f aca="false">M271/$R$3</f>
        <v>-1607.667</v>
      </c>
      <c r="W271" s="120" t="n">
        <f aca="false">N271/$R$3</f>
        <v>-1522.85940281252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Data'!$A$2:$B$8,MATCH(WEEKDAY('MM PLANT'!A272,3),'Master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-1928998</v>
      </c>
      <c r="I272" s="118" t="n">
        <f aca="false">IF(MONTH($A272)=MONTH($A271),IF(G272=0,I271,G272),G272)</f>
        <v>-1928998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-1607667</v>
      </c>
      <c r="N272" s="118" t="n">
        <f aca="false">SUM(J$6:J272)</f>
        <v>-1522859.40281252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-1928.998</v>
      </c>
      <c r="V272" s="120" t="n">
        <f aca="false">M272/$R$3</f>
        <v>-1607.667</v>
      </c>
      <c r="W272" s="120" t="n">
        <f aca="false">N272/$R$3</f>
        <v>-1522.85940281252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Data'!$A$2:$B$8,MATCH(WEEKDAY('MM PLANT'!A273,3),'Master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-1928998</v>
      </c>
      <c r="I273" s="118" t="n">
        <f aca="false">IF(MONTH($A273)=MONTH($A272),IF(G273=0,I272,G273),G273)</f>
        <v>-1928998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-1607667</v>
      </c>
      <c r="N273" s="118" t="n">
        <f aca="false">SUM(J$6:J273)</f>
        <v>-1522859.40281252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-1928.998</v>
      </c>
      <c r="V273" s="120" t="n">
        <f aca="false">M273/$R$3</f>
        <v>-1607.667</v>
      </c>
      <c r="W273" s="120" t="n">
        <f aca="false">N273/$R$3</f>
        <v>-1522.85940281252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Data'!$A$2:$B$8,MATCH(WEEKDAY('MM PLANT'!A274,3),'Master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-1928998</v>
      </c>
      <c r="I274" s="118" t="n">
        <f aca="false">IF(MONTH($A274)=MONTH($A273),IF(G274=0,I273,G274),G274)</f>
        <v>-1928998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-1607667</v>
      </c>
      <c r="N274" s="118" t="n">
        <f aca="false">SUM(J$6:J274)</f>
        <v>-1522859.40281252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-1928.998</v>
      </c>
      <c r="V274" s="120" t="n">
        <f aca="false">M274/$R$3</f>
        <v>-1607.667</v>
      </c>
      <c r="W274" s="120" t="n">
        <f aca="false">N274/$R$3</f>
        <v>-1522.85940281252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Data'!$A$2:$B$8,MATCH(WEEKDAY('MM PLANT'!A275,3),'Master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f aca="false">-1928998-287935</f>
        <v>-2216933</v>
      </c>
      <c r="I275" s="118" t="n">
        <f aca="false">IF(MONTH($A275)=MONTH($A274),IF(G275=0,I274,G275),G275)</f>
        <v>-2216933</v>
      </c>
      <c r="J275" s="118" t="n">
        <f aca="false">IF(MONTH($A275)=MONTH($A274),SUM(I275-I274),I275)</f>
        <v>-287935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-1895602</v>
      </c>
      <c r="N275" s="118" t="n">
        <f aca="false">SUM(J$6:J275)</f>
        <v>-1810794.40281252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-287.935</v>
      </c>
      <c r="T275" s="120" t="n">
        <f aca="false">L275/$R$3</f>
        <v>-0</v>
      </c>
      <c r="U275" s="120" t="n">
        <f aca="false">I275/$R$3</f>
        <v>-2216.933</v>
      </c>
      <c r="V275" s="120" t="n">
        <f aca="false">M275/$R$3</f>
        <v>-1895.602</v>
      </c>
      <c r="W275" s="120" t="n">
        <f aca="false">N275/$R$3</f>
        <v>-1810.79440281252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Data'!$A$2:$B$8,MATCH(WEEKDAY('MM PLANT'!A276,3),'Master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f aca="false">-2664738+37226.65</f>
        <v>-2627511.35</v>
      </c>
      <c r="I276" s="118" t="n">
        <f aca="false">IF(MONTH($A276)=MONTH($A275),IF(G276=0,I275,G276),G276)</f>
        <v>-2627511.35</v>
      </c>
      <c r="J276" s="118" t="n">
        <f aca="false">IF(MONTH($A276)=MONTH($A275),SUM(I276-I275),I276)</f>
        <v>-410578.35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-2306180.35</v>
      </c>
      <c r="N276" s="118" t="n">
        <f aca="false">SUM(J$6:J276)</f>
        <v>-2221372.75281252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-410.57835</v>
      </c>
      <c r="T276" s="120" t="n">
        <f aca="false">L276/$R$3</f>
        <v>-0</v>
      </c>
      <c r="U276" s="120" t="n">
        <f aca="false">I276/$R$3</f>
        <v>-2627.51135</v>
      </c>
      <c r="V276" s="120" t="n">
        <f aca="false">M276/$R$3</f>
        <v>-2306.18035</v>
      </c>
      <c r="W276" s="120" t="n">
        <f aca="false">N276/$R$3</f>
        <v>-2221.37275281252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Data'!$A$2:$B$8,MATCH(WEEKDAY('MM PLANT'!A277,3),'Master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-2627511.35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-2306180.35</v>
      </c>
      <c r="N277" s="118" t="n">
        <f aca="false">SUM(J$6:J277)</f>
        <v>-2221372.75281252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-2627.51135</v>
      </c>
      <c r="V277" s="120" t="n">
        <f aca="false">M277/$R$3</f>
        <v>-2306.18035</v>
      </c>
      <c r="W277" s="120" t="n">
        <f aca="false">N277/$R$3</f>
        <v>-2221.37275281252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Data'!$A$2:$B$8,MATCH(WEEKDAY('MM PLANT'!A278,3),'Master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-2627511.35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-2306180.35</v>
      </c>
      <c r="N278" s="118" t="n">
        <f aca="false">SUM(J$6:J278)</f>
        <v>-2221372.75281252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-2627.51135</v>
      </c>
      <c r="V278" s="120" t="n">
        <f aca="false">M278/$R$3</f>
        <v>-2306.18035</v>
      </c>
      <c r="W278" s="120" t="n">
        <f aca="false">N278/$R$3</f>
        <v>-2221.37275281252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Data'!$A$2:$B$8,MATCH(WEEKDAY('MM PLANT'!A279,3),'Master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-2306180.35</v>
      </c>
      <c r="N279" s="118" t="n">
        <f aca="false">SUM(J$6:J279)</f>
        <v>-2221372.75281252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-2306.18035</v>
      </c>
      <c r="W279" s="120" t="n">
        <f aca="false">N279/$R$3</f>
        <v>-2221.37275281252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Data'!$A$2:$B$8,MATCH(WEEKDAY('MM PLANT'!A280,3),'Master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-2221372.75281252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-2221.37275281252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Data'!$A$2:$B$8,MATCH(WEEKDAY('MM PLANT'!A281,3),'Master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-2221372.75281252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-2221.37275281252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Data'!$A$2:$B$8,MATCH(WEEKDAY('MM PLANT'!A282,3),'Master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-2221372.75281252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-2221.37275281252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Data'!$A$2:$B$8,MATCH(WEEKDAY('MM PLANT'!A283,3),'Master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-2221372.75281252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-2221.37275281252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Data'!$A$2:$B$8,MATCH(WEEKDAY('MM PLANT'!A284,3),'Master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-2221372.75281252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-2221.37275281252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Data'!$A$2:$B$8,MATCH(WEEKDAY('MM PLANT'!A285,3),'Master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-2221372.75281252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-2221.37275281252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Data'!$A$2:$B$8,MATCH(WEEKDAY('MM PLANT'!A286,3),'Master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-2221372.75281252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-2221.37275281252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Data'!$A$2:$B$8,MATCH(WEEKDAY('MM PLANT'!A287,3),'Master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-2221372.75281252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-2221.37275281252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Data'!$A$2:$B$8,MATCH(WEEKDAY('MM PLANT'!A288,3),'Master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-2221372.75281252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-2221.37275281252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Data'!$A$2:$B$8,MATCH(WEEKDAY('MM PLANT'!A289,3),'Master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-2221372.75281252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-2221.37275281252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Data'!$A$2:$B$8,MATCH(WEEKDAY('MM PLANT'!A290,3),'Master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-2221372.75281252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-2221.37275281252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Data'!$A$2:$B$8,MATCH(WEEKDAY('MM PLANT'!A291,3),'Master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-2221372.75281252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-2221.37275281252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Data'!$A$2:$B$8,MATCH(WEEKDAY('MM PLANT'!A292,3),'Master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-2221372.75281252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-2221.37275281252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Data'!$A$2:$B$8,MATCH(WEEKDAY('MM PLANT'!A293,3),'Master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-2221372.75281252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-2221.37275281252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Data'!$A$2:$B$8,MATCH(WEEKDAY('MM PLANT'!A294,3),'Master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-2221372.75281252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-2221.37275281252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Data'!$A$2:$B$8,MATCH(WEEKDAY('MM PLANT'!A295,3),'Master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-2221372.75281252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-2221.37275281252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Data'!$A$2:$B$8,MATCH(WEEKDAY('MM PLANT'!A296,3),'Master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-2221372.75281252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-2221.37275281252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Data'!$A$2:$B$8,MATCH(WEEKDAY('MM PLANT'!A297,3),'Master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-2221372.75281252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-2221.37275281252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Data'!$A$2:$B$8,MATCH(WEEKDAY('MM PLANT'!A298,3),'Master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-2221372.75281252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-2221.37275281252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Data'!$A$2:$B$8,MATCH(WEEKDAY('MM PLANT'!A299,3),'Master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-2221372.75281252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-2221.37275281252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Data'!$A$2:$B$8,MATCH(WEEKDAY('MM PLANT'!A300,3),'Master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-2221372.75281252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-2221.37275281252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Data'!$A$2:$B$8,MATCH(WEEKDAY('MM PLANT'!A301,3),'Master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-2221372.75281252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-2221.37275281252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Data'!$A$2:$B$8,MATCH(WEEKDAY('MM PLANT'!A302,3),'Master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-2221372.75281252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-2221.37275281252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Data'!$A$2:$B$8,MATCH(WEEKDAY('MM PLANT'!A303,3),'Master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-2221372.75281252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-2221.37275281252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Data'!$A$2:$B$8,MATCH(WEEKDAY('MM PLANT'!A304,3),'Master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-2221372.75281252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-2221.37275281252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Data'!$A$2:$B$8,MATCH(WEEKDAY('MM PLANT'!A305,3),'Master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-2221372.75281252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-2221.37275281252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Data'!$A$2:$B$8,MATCH(WEEKDAY('MM PLANT'!A306,3),'Master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-2221372.75281252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-2221.37275281252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Data'!$A$2:$B$8,MATCH(WEEKDAY('MM PLANT'!A307,3),'Master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-2221372.75281252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-2221.37275281252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Data'!$A$2:$B$8,MATCH(WEEKDAY('MM PLANT'!A308,3),'Master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-2221372.75281252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-2221.37275281252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Data'!$A$2:$B$8,MATCH(WEEKDAY('MM PLANT'!A309,3),'Master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-2221372.75281252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-2221.37275281252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Data'!$A$2:$B$8,MATCH(WEEKDAY('MM PLANT'!A310,3),'Master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-2221372.75281252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-2221.37275281252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Data'!$A$2:$B$8,MATCH(WEEKDAY('MM PLANT'!A311,3),'Master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-2221372.75281252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-2221.37275281252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Data'!$A$2:$B$8,MATCH(WEEKDAY('MM PLANT'!A312,3),'Master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-2221372.75281252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-2221.37275281252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Data'!$A$2:$B$8,MATCH(WEEKDAY('MM PLANT'!A313,3),'Master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-2221372.75281252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-2221.37275281252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Data'!$A$2:$B$8,MATCH(WEEKDAY('MM PLANT'!A314,3),'Master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-2221372.75281252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-2221.37275281252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Data'!$A$2:$B$8,MATCH(WEEKDAY('MM PLANT'!A315,3),'Master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-2221372.75281252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-2221.37275281252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Data'!$A$2:$B$8,MATCH(WEEKDAY('MM PLANT'!A316,3),'Master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-2221372.75281252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-2221.37275281252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Data'!$A$2:$B$8,MATCH(WEEKDAY('MM PLANT'!A317,3),'Master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-2221372.75281252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-2221.37275281252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Data'!$A$2:$B$8,MATCH(WEEKDAY('MM PLANT'!A318,3),'Master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-2221372.75281252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-2221.37275281252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Data'!$A$2:$B$8,MATCH(WEEKDAY('MM PLANT'!A319,3),'Master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-2221372.75281252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-2221.37275281252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Data'!$A$2:$B$8,MATCH(WEEKDAY('MM PLANT'!A320,3),'Master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-2221372.75281252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-2221.37275281252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Data'!$A$2:$B$8,MATCH(WEEKDAY('MM PLANT'!A321,3),'Master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-2221372.75281252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-2221.37275281252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Data'!$A$2:$B$8,MATCH(WEEKDAY('MM PLANT'!A322,3),'Master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-2221372.75281252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-2221.37275281252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Data'!$A$2:$B$8,MATCH(WEEKDAY('MM PLANT'!A323,3),'Master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-2221372.75281252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-2221.37275281252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Data'!$A$2:$B$8,MATCH(WEEKDAY('MM PLANT'!A324,3),'Master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-2221372.75281252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-2221.37275281252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Data'!$A$2:$B$8,MATCH(WEEKDAY('MM PLANT'!A325,3),'Master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-2221372.75281252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-2221.37275281252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Data'!$A$2:$B$8,MATCH(WEEKDAY('MM PLANT'!A326,3),'Master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-2221372.75281252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-2221.37275281252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Data'!$A$2:$B$8,MATCH(WEEKDAY('MM PLANT'!A327,3),'Master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-2221372.75281252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-2221.37275281252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Data'!$A$2:$B$8,MATCH(WEEKDAY('MM PLANT'!A328,3),'Master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-2221372.75281252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-2221.37275281252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Data'!$A$2:$B$8,MATCH(WEEKDAY('MM PLANT'!A329,3),'Master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-2221372.75281252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-2221.37275281252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Data'!$A$2:$B$8,MATCH(WEEKDAY('MM PLANT'!A330,3),'Master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-2221372.75281252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-2221.37275281252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Data'!$A$2:$B$8,MATCH(WEEKDAY('MM PLANT'!A331,3),'Master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-2221372.75281252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-2221.37275281252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Data'!$A$2:$B$8,MATCH(WEEKDAY('MM PLANT'!A332,3),'Master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-2221372.75281252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-2221.37275281252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Data'!$A$2:$B$8,MATCH(WEEKDAY('MM PLANT'!A333,3),'Master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-2221372.75281252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-2221.37275281252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Data'!$A$2:$B$8,MATCH(WEEKDAY('MM PLANT'!A334,3),'Master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-2221372.75281252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-2221.37275281252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Data'!$A$2:$B$8,MATCH(WEEKDAY('MM PLANT'!A335,3),'Master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-2221372.75281252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-2221.37275281252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Data'!$A$2:$B$8,MATCH(WEEKDAY('MM PLANT'!A336,3),'Master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-2221372.75281252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-2221.37275281252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Data'!$A$2:$B$8,MATCH(WEEKDAY('MM PLANT'!A337,3),'Master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-2221372.75281252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-2221.37275281252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Data'!$A$2:$B$8,MATCH(WEEKDAY('MM PLANT'!A338,3),'Master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-2221372.75281252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-2221.37275281252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Data'!$A$2:$B$8,MATCH(WEEKDAY('MM PLANT'!A339,3),'Master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-2221372.75281252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-2221.37275281252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Data'!$A$2:$B$8,MATCH(WEEKDAY('MM PLANT'!A340,3),'Master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-2221372.75281252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-2221.37275281252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Data'!$A$2:$B$8,MATCH(WEEKDAY('MM PLANT'!A341,3),'Master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-2221372.75281252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-2221.37275281252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Data'!$A$2:$B$8,MATCH(WEEKDAY('MM PLANT'!A342,3),'Master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-2221372.75281252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-2221.37275281252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Data'!$A$2:$B$8,MATCH(WEEKDAY('MM PLANT'!A343,3),'Master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-2221372.75281252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-2221.37275281252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Data'!$A$2:$B$8,MATCH(WEEKDAY('MM PLANT'!A344,3),'Master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-2221372.75281252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-2221.37275281252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Data'!$A$2:$B$8,MATCH(WEEKDAY('MM PLANT'!A345,3),'Master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-2221372.75281252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-2221.37275281252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Data'!$A$2:$B$8,MATCH(WEEKDAY('MM PLANT'!A346,3),'Master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-2221372.75281252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-2221.37275281252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Data'!$A$2:$B$8,MATCH(WEEKDAY('MM PLANT'!A347,3),'Master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-2221372.75281252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-2221.37275281252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Data'!$A$2:$B$8,MATCH(WEEKDAY('MM PLANT'!A348,3),'Master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-2221372.75281252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-2221.37275281252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Data'!$A$2:$B$8,MATCH(WEEKDAY('MM PLANT'!A349,3),'Master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-2221372.75281252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-2221.37275281252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Data'!$A$2:$B$8,MATCH(WEEKDAY('MM PLANT'!A350,3),'Master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-2221372.75281252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-2221.37275281252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Data'!$A$2:$B$8,MATCH(WEEKDAY('MM PLANT'!A351,3),'Master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-2221372.75281252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-2221.37275281252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Data'!$A$2:$B$8,MATCH(WEEKDAY('MM PLANT'!A352,3),'Master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-2221372.75281252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-2221.37275281252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Data'!$A$2:$B$8,MATCH(WEEKDAY('MM PLANT'!A353,3),'Master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-2221372.75281252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-2221.37275281252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Data'!$A$2:$B$8,MATCH(WEEKDAY('MM PLANT'!A354,3),'Master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-2221372.75281252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-2221.37275281252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Data'!$A$2:$B$8,MATCH(WEEKDAY('MM PLANT'!A355,3),'Master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-2221372.75281252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-2221.37275281252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Data'!$A$2:$B$8,MATCH(WEEKDAY('MM PLANT'!A356,3),'Master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-2221372.75281252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-2221.37275281252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Data'!$A$2:$B$8,MATCH(WEEKDAY('MM PLANT'!A357,3),'Master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-2221372.75281252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-2221.37275281252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Data'!$A$2:$B$8,MATCH(WEEKDAY('MM PLANT'!A358,3),'Master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-2221372.75281252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-2221.37275281252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Data'!$A$2:$B$8,MATCH(WEEKDAY('MM PLANT'!A359,3),'Master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-2221372.75281252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-2221.37275281252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Data'!$A$2:$B$8,MATCH(WEEKDAY('MM PLANT'!A360,3),'Master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-2221372.75281252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-2221.37275281252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Data'!$A$2:$B$8,MATCH(WEEKDAY('MM PLANT'!A361,3),'Master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-2221372.75281252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-2221.37275281252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Data'!$A$2:$B$8,MATCH(WEEKDAY('MM PLANT'!A362,3),'Master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-2221372.75281252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-2221.37275281252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Data'!$A$2:$B$8,MATCH(WEEKDAY('MM PLANT'!A363,3),'Master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-2221372.75281252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-2221.37275281252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Data'!$A$2:$B$8,MATCH(WEEKDAY('MM PLANT'!A364,3),'Master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-2221372.75281252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-2221.37275281252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Data'!$A$2:$B$8,MATCH(WEEKDAY('MM PLANT'!A365,3),'Master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-2221372.75281252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-2221.37275281252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Data'!$A$2:$B$8,MATCH(WEEKDAY('MM PLANT'!A366,3),'Master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-2221372.75281252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-2221.37275281252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Data'!$A$2:$B$8,MATCH(WEEKDAY('MM PLANT'!A367,3),'Master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-2221372.75281252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-2221.37275281252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Data'!$A$2:$B$8,MATCH(WEEKDAY('MM PLANT'!A368,3),'Master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-2221372.75281252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-2221.37275281252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Data'!$A$2:$B$8,MATCH(WEEKDAY('MM PLANT'!A369,3),'Master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-2221372.75281252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-2221.37275281252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Data'!$A$2:$B$8,MATCH(WEEKDAY('MM PLANT'!A370,3),'Master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-2221372.75281252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-2221.37275281252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Data'!$A$2:$B$8,MATCH(WEEKDAY('MM PLANT'!A371,3),'Master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-2221372.75281252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-2221.37275281252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60" colorId="64" zoomScale="100" zoomScaleNormal="100" zoomScalePageLayoutView="100" workbookViewId="0">
      <selection pane="topLeft" activeCell="B272" activeCellId="0" sqref="B27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I3" s="140"/>
      <c r="K3" s="122" t="n">
        <f aca="false">Summary!B8</f>
        <v>37180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Data'!$A$2:$B$8,MATCH(WEEKDAY('Plant Manager'!A6,3),'Master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Data'!$A$2:$B$8,MATCH(WEEKDAY('Plant Manager'!A7,3),'Master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Data'!$A$2:$B$8,MATCH(WEEKDAY('Plant Manager'!A8,3),'Master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Data'!$A$2:$B$8,MATCH(WEEKDAY('Plant Manager'!A9,3),'Master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Data'!$A$2:$B$8,MATCH(WEEKDAY('Plant Manager'!A10,3),'Master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Data'!$A$2:$B$8,MATCH(WEEKDAY('Plant Manager'!A11,3),'Master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Data'!$A$2:$B$8,MATCH(WEEKDAY('Plant Manager'!A12,3),'Master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Data'!$A$2:$B$8,MATCH(WEEKDAY('Plant Manager'!A13,3),'Master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Data'!$A$2:$B$8,MATCH(WEEKDAY('Plant Manager'!A14,3),'Master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Data'!$A$2:$B$8,MATCH(WEEKDAY('Plant Manager'!A15,3),'Master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Data'!$A$2:$B$8,MATCH(WEEKDAY('Plant Manager'!A16,3),'Master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Data'!$A$2:$B$8,MATCH(WEEKDAY('Plant Manager'!A17,3),'Master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Data'!$A$2:$B$8,MATCH(WEEKDAY('Plant Manager'!A18,3),'Master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Data'!$A$2:$B$8,MATCH(WEEKDAY('Plant Manager'!A19,3),'Master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Data'!$A$2:$B$8,MATCH(WEEKDAY('Plant Manager'!A20,3),'Master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Data'!$A$2:$B$8,MATCH(WEEKDAY('Plant Manager'!A21,3),'Master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Data'!$A$2:$B$8,MATCH(WEEKDAY('Plant Manager'!A22,3),'Master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Data'!$A$2:$B$8,MATCH(WEEKDAY('Plant Manager'!A23,3),'Master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Data'!$A$2:$B$8,MATCH(WEEKDAY('Plant Manager'!A24,3),'Master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Data'!$A$2:$B$8,MATCH(WEEKDAY('Plant Manager'!A25,3),'Master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Data'!$A$2:$B$8,MATCH(WEEKDAY('Plant Manager'!A26,3),'Master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Data'!$A$2:$B$8,MATCH(WEEKDAY('Plant Manager'!A27,3),'Master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Data'!$A$2:$B$8,MATCH(WEEKDAY('Plant Manager'!A28,3),'Master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Data'!$A$2:$B$8,MATCH(WEEKDAY('Plant Manager'!A29,3),'Master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Data'!$A$2:$B$8,MATCH(WEEKDAY('Plant Manager'!A30,3),'Master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Data'!$A$2:$B$8,MATCH(WEEKDAY('Plant Manager'!A31,3),'Master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Data'!$A$2:$B$8,MATCH(WEEKDAY('Plant Manager'!A32,3),'Master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Data'!$A$2:$B$8,MATCH(WEEKDAY('Plant Manager'!A33,3),'Master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Data'!$A$2:$B$8,MATCH(WEEKDAY('Plant Manager'!A34,3),'Master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Data'!$A$2:$B$8,MATCH(WEEKDAY('Plant Manager'!A35,3),'Master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Data'!$A$2:$B$8,MATCH(WEEKDAY('Plant Manager'!A36,3),'Master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Data'!$A$2:$B$8,MATCH(WEEKDAY('Plant Manager'!A37,3),'Master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Data'!$A$2:$B$8,MATCH(WEEKDAY('Plant Manager'!A38,3),'Master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Data'!$A$2:$B$8,MATCH(WEEKDAY('Plant Manager'!A39,3),'Master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Data'!$A$2:$B$8,MATCH(WEEKDAY('Plant Manager'!A40,3),'Master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Data'!$A$2:$B$8,MATCH(WEEKDAY('Plant Manager'!A41,3),'Master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Data'!$A$2:$B$8,MATCH(WEEKDAY('Plant Manager'!A42,3),'Master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Data'!$A$2:$B$8,MATCH(WEEKDAY('Plant Manager'!A43,3),'Master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Data'!$A$2:$B$8,MATCH(WEEKDAY('Plant Manager'!A44,3),'Master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Data'!$A$2:$B$8,MATCH(WEEKDAY('Plant Manager'!A45,3),'Master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Data'!$A$2:$B$8,MATCH(WEEKDAY('Plant Manager'!A46,3),'Master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Data'!$A$2:$B$8,MATCH(WEEKDAY('Plant Manager'!A47,3),'Master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Data'!$A$2:$B$8,MATCH(WEEKDAY('Plant Manager'!A48,3),'Master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Data'!$A$2:$B$8,MATCH(WEEKDAY('Plant Manager'!A49,3),'Master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Data'!$A$2:$B$8,MATCH(WEEKDAY('Plant Manager'!A50,3),'Master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Data'!$A$2:$B$8,MATCH(WEEKDAY('Plant Manager'!A51,3),'Master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Data'!$A$2:$B$8,MATCH(WEEKDAY('Plant Manager'!A52,3),'Master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Data'!$A$2:$B$8,MATCH(WEEKDAY('Plant Manager'!A53,3),'Master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Data'!$A$2:$B$8,MATCH(WEEKDAY('Plant Manager'!A54,3),'Master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Data'!$A$2:$B$8,MATCH(WEEKDAY('Plant Manager'!A55,3),'Master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Data'!$A$2:$B$8,MATCH(WEEKDAY('Plant Manager'!A56,3),'Master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Data'!$A$2:$B$8,MATCH(WEEKDAY('Plant Manager'!A57,3),'Master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Data'!$A$2:$B$8,MATCH(WEEKDAY('Plant Manager'!A58,3),'Master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Data'!$A$2:$B$8,MATCH(WEEKDAY('Plant Manager'!A59,3),'Master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Data'!$A$2:$B$8,MATCH(WEEKDAY('Plant Manager'!A60,3),'Master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Data'!$A$2:$B$8,MATCH(WEEKDAY('Plant Manager'!A61,3),'Master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Data'!$A$2:$B$8,MATCH(WEEKDAY('Plant Manager'!A62,3),'Master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Data'!$A$2:$B$8,MATCH(WEEKDAY('Plant Manager'!A63,3),'Master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Data'!$A$2:$B$8,MATCH(WEEKDAY('Plant Manager'!A64,3),'Master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Data'!$A$2:$B$8,MATCH(WEEKDAY('Plant Manager'!A65,3),'Master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Data'!$A$2:$B$8,MATCH(WEEKDAY('Plant Manager'!A66,3),'Master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Data'!$A$2:$B$8,MATCH(WEEKDAY('Plant Manager'!A67,3),'Master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Data'!$A$2:$B$8,MATCH(WEEKDAY('Plant Manager'!A68,3),'Master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Data'!$A$2:$B$8,MATCH(WEEKDAY('Plant Manager'!A69,3),'Master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Data'!$A$2:$B$8,MATCH(WEEKDAY('Plant Manager'!A70,3),'Master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Data'!$A$2:$B$8,MATCH(WEEKDAY('Plant Manager'!A71,3),'Master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Data'!$A$2:$B$8,MATCH(WEEKDAY('Plant Manager'!A72,3),'Master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Data'!$A$2:$B$8,MATCH(WEEKDAY('Plant Manager'!A73,3),'Master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Data'!$A$2:$B$8,MATCH(WEEKDAY('Plant Manager'!A74,3),'Master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Data'!$A$2:$B$8,MATCH(WEEKDAY('Plant Manager'!A75,3),'Master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Data'!$A$2:$B$8,MATCH(WEEKDAY('Plant Manager'!A76,3),'Master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Data'!$A$2:$B$8,MATCH(WEEKDAY('Plant Manager'!A77,3),'Master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Data'!$A$2:$B$8,MATCH(WEEKDAY('Plant Manager'!A78,3),'Master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Data'!$A$2:$B$8,MATCH(WEEKDAY('Plant Manager'!A79,3),'Master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Data'!$A$2:$B$8,MATCH(WEEKDAY('Plant Manager'!A80,3),'Master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Data'!$A$2:$B$8,MATCH(WEEKDAY('Plant Manager'!A81,3),'Master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Data'!$A$2:$B$8,MATCH(WEEKDAY('Plant Manager'!A82,3),'Master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Data'!$A$2:$B$8,MATCH(WEEKDAY('Plant Manager'!A83,3),'Master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Data'!$A$2:$B$8,MATCH(WEEKDAY('Plant Manager'!A84,3),'Master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Data'!$A$2:$B$8,MATCH(WEEKDAY('Plant Manager'!A85,3),'Master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Data'!$A$2:$B$8,MATCH(WEEKDAY('Plant Manager'!A86,3),'Master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Data'!$A$2:$B$8,MATCH(WEEKDAY('Plant Manager'!A87,3),'Master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Data'!$A$2:$B$8,MATCH(WEEKDAY('Plant Manager'!A88,3),'Master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Data'!$A$2:$B$8,MATCH(WEEKDAY('Plant Manager'!A89,3),'Master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Data'!$A$2:$B$8,MATCH(WEEKDAY('Plant Manager'!A90,3),'Master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Data'!$A$2:$B$8,MATCH(WEEKDAY('Plant Manager'!A91,3),'Master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Data'!$A$2:$B$8,MATCH(WEEKDAY('Plant Manager'!A92,3),'Master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Data'!$A$2:$B$8,MATCH(WEEKDAY('Plant Manager'!A93,3),'Master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Data'!$A$2:$B$8,MATCH(WEEKDAY('Plant Manager'!A94,3),'Master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Data'!$A$2:$B$8,MATCH(WEEKDAY('Plant Manager'!A95,3),'Master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Data'!$A$2:$B$8,MATCH(WEEKDAY('Plant Manager'!A96,3),'Master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Data'!$A$2:$B$8,MATCH(WEEKDAY('Plant Manager'!A97,3),'Master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Data'!$A$2:$B$8,MATCH(WEEKDAY('Plant Manager'!A98,3),'Master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Data'!$A$2:$B$8,MATCH(WEEKDAY('Plant Manager'!A99,3),'Master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Data'!$A$2:$B$8,MATCH(WEEKDAY('Plant Manager'!A100,3),'Master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Data'!$A$2:$B$8,MATCH(WEEKDAY('Plant Manager'!A101,3),'Master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Data'!$A$2:$B$8,MATCH(WEEKDAY('Plant Manager'!A102,3),'Master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Data'!$A$2:$B$8,MATCH(WEEKDAY('Plant Manager'!A103,3),'Master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Data'!$A$2:$B$8,MATCH(WEEKDAY('Plant Manager'!A104,3),'Master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Data'!$A$2:$B$8,MATCH(WEEKDAY('Plant Manager'!A105,3),'Master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Data'!$A$2:$B$8,MATCH(WEEKDAY('Plant Manager'!A106,3),'Master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Data'!$A$2:$B$8,MATCH(WEEKDAY('Plant Manager'!A107,3),'Master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Data'!$A$2:$B$8,MATCH(WEEKDAY('Plant Manager'!A108,3),'Master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Data'!$A$2:$B$8,MATCH(WEEKDAY('Plant Manager'!A109,3),'Master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Data'!$A$2:$B$8,MATCH(WEEKDAY('Plant Manager'!A110,3),'Master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Data'!$A$2:$B$8,MATCH(WEEKDAY('Plant Manager'!A111,3),'Master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Data'!$A$2:$B$8,MATCH(WEEKDAY('Plant Manager'!A112,3),'Master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Data'!$A$2:$B$8,MATCH(WEEKDAY('Plant Manager'!A113,3),'Master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Data'!$A$2:$B$8,MATCH(WEEKDAY('Plant Manager'!A114,3),'Master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Data'!$A$2:$B$8,MATCH(WEEKDAY('Plant Manager'!A115,3),'Master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Data'!$A$2:$B$8,MATCH(WEEKDAY('Plant Manager'!A116,3),'Master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Data'!$A$2:$B$8,MATCH(WEEKDAY('Plant Manager'!A117,3),'Master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Data'!$A$2:$B$8,MATCH(WEEKDAY('Plant Manager'!A118,3),'Master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Data'!$A$2:$B$8,MATCH(WEEKDAY('Plant Manager'!A119,3),'Master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Data'!$A$2:$B$8,MATCH(WEEKDAY('Plant Manager'!A120,3),'Master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Data'!$A$2:$B$8,MATCH(WEEKDAY('Plant Manager'!A121,3),'Master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Data'!$A$2:$B$8,MATCH(WEEKDAY('Plant Manager'!A122,3),'Master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Data'!$A$2:$B$8,MATCH(WEEKDAY('Plant Manager'!A123,3),'Master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Data'!$A$2:$B$8,MATCH(WEEKDAY('Plant Manager'!A124,3),'Master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Data'!$A$2:$B$8,MATCH(WEEKDAY('Plant Manager'!A125,3),'Master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Data'!$A$2:$B$8,MATCH(WEEKDAY('Plant Manager'!A126,3),'Master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Data'!$A$2:$B$8,MATCH(WEEKDAY('Plant Manager'!A127,3),'Master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Data'!$A$2:$B$8,MATCH(WEEKDAY('Plant Manager'!A128,3),'Master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Data'!$A$2:$B$8,MATCH(WEEKDAY('Plant Manager'!A129,3),'Master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Data'!$A$2:$B$8,MATCH(WEEKDAY('Plant Manager'!A130,3),'Master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Data'!$A$2:$B$8,MATCH(WEEKDAY('Plant Manager'!A131,3),'Master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Data'!$A$2:$B$8,MATCH(WEEKDAY('Plant Manager'!A132,3),'Master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Data'!$A$2:$B$8,MATCH(WEEKDAY('Plant Manager'!A133,3),'Master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Data'!$A$2:$B$8,MATCH(WEEKDAY('Plant Manager'!A134,3),'Master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Data'!$A$2:$B$8,MATCH(WEEKDAY('Plant Manager'!A135,3),'Master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Data'!$A$2:$B$8,MATCH(WEEKDAY('Plant Manager'!A136,3),'Master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Data'!$A$2:$B$8,MATCH(WEEKDAY('Plant Manager'!A137,3),'Master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Data'!$A$2:$B$8,MATCH(WEEKDAY('Plant Manager'!A138,3),'Master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Data'!$A$2:$B$8,MATCH(WEEKDAY('Plant Manager'!A139,3),'Master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Data'!$A$2:$B$8,MATCH(WEEKDAY('Plant Manager'!A140,3),'Master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Data'!$A$2:$B$8,MATCH(WEEKDAY('Plant Manager'!A141,3),'Master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Data'!$A$2:$B$8,MATCH(WEEKDAY('Plant Manager'!A142,3),'Master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Data'!$A$2:$B$8,MATCH(WEEKDAY('Plant Manager'!A143,3),'Master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Data'!$A$2:$B$8,MATCH(WEEKDAY('Plant Manager'!A144,3),'Master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Data'!$A$2:$B$8,MATCH(WEEKDAY('Plant Manager'!A145,3),'Master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Data'!$A$2:$B$8,MATCH(WEEKDAY('Plant Manager'!A146,3),'Master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Data'!$A$2:$B$8,MATCH(WEEKDAY('Plant Manager'!A147,3),'Master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Data'!$A$2:$B$8,MATCH(WEEKDAY('Plant Manager'!A148,3),'Master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Data'!$A$2:$B$8,MATCH(WEEKDAY('Plant Manager'!A149,3),'Master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Data'!$A$2:$B$8,MATCH(WEEKDAY('Plant Manager'!A150,3),'Master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Data'!$A$2:$B$8,MATCH(WEEKDAY('Plant Manager'!A151,3),'Master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Data'!$A$2:$B$8,MATCH(WEEKDAY('Plant Manager'!A152,3),'Master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Data'!$A$2:$B$8,MATCH(WEEKDAY('Plant Manager'!A153,3),'Master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Data'!$A$2:$B$8,MATCH(WEEKDAY('Plant Manager'!A154,3),'Master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Data'!$A$2:$B$8,MATCH(WEEKDAY('Plant Manager'!A155,3),'Master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Data'!$A$2:$B$8,MATCH(WEEKDAY('Plant Manager'!A156,3),'Master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Data'!$A$2:$B$8,MATCH(WEEKDAY('Plant Manager'!A157,3),'Master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Data'!$A$2:$B$8,MATCH(WEEKDAY('Plant Manager'!A158,3),'Master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Data'!$A$2:$B$8,MATCH(WEEKDAY('Plant Manager'!A159,3),'Master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Data'!$A$2:$B$8,MATCH(WEEKDAY('Plant Manager'!A160,3),'Master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Data'!$A$2:$B$8,MATCH(WEEKDAY('Plant Manager'!A161,3),'Master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Data'!$A$2:$B$8,MATCH(WEEKDAY('Plant Manager'!A162,3),'Master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Data'!$A$2:$B$8,MATCH(WEEKDAY('Plant Manager'!A163,3),'Master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Data'!$A$2:$B$8,MATCH(WEEKDAY('Plant Manager'!A164,3),'Master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Data'!$A$2:$B$8,MATCH(WEEKDAY('Plant Manager'!A165,3),'Master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Data'!$A$2:$B$8,MATCH(WEEKDAY('Plant Manager'!A166,3),'Master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Data'!$A$2:$B$8,MATCH(WEEKDAY('Plant Manager'!A167,3),'Master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Data'!$A$2:$B$8,MATCH(WEEKDAY('Plant Manager'!A168,3),'Master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Data'!$A$2:$B$8,MATCH(WEEKDAY('Plant Manager'!A169,3),'Master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Data'!$A$2:$B$8,MATCH(WEEKDAY('Plant Manager'!A170,3),'Master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Data'!$A$2:$B$8,MATCH(WEEKDAY('Plant Manager'!A171,3),'Master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Data'!$A$2:$B$8,MATCH(WEEKDAY('Plant Manager'!A172,3),'Master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Data'!$A$2:$B$8,MATCH(WEEKDAY('Plant Manager'!A173,3),'Master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Data'!$A$2:$B$8,MATCH(WEEKDAY('Plant Manager'!A174,3),'Master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Data'!$A$2:$B$8,MATCH(WEEKDAY('Plant Manager'!A175,3),'Master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Data'!$A$2:$B$8,MATCH(WEEKDAY('Plant Manager'!A176,3),'Master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Data'!$A$2:$B$8,MATCH(WEEKDAY('Plant Manager'!A177,3),'Master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Data'!$A$2:$B$8,MATCH(WEEKDAY('Plant Manager'!A178,3),'Master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Data'!$A$2:$B$8,MATCH(WEEKDAY('Plant Manager'!A179,3),'Master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Data'!$A$2:$B$8,MATCH(WEEKDAY('Plant Manager'!A180,3),'Master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Data'!$A$2:$B$8,MATCH(WEEKDAY('Plant Manager'!A181,3),'Master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Data'!$A$2:$B$8,MATCH(WEEKDAY('Plant Manager'!A182,3),'Master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Data'!$A$2:$B$8,MATCH(WEEKDAY('Plant Manager'!A183,3),'Master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Data'!$A$2:$B$8,MATCH(WEEKDAY('Plant Manager'!A184,3),'Master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Data'!$A$2:$B$8,MATCH(WEEKDAY('Plant Manager'!A185,3),'Master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Data'!$A$2:$B$8,MATCH(WEEKDAY('Plant Manager'!A186,3),'Master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Data'!$A$2:$B$8,MATCH(WEEKDAY('Plant Manager'!A187,3),'Master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Data'!$A$2:$B$8,MATCH(WEEKDAY('Plant Manager'!A188,3),'Master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Data'!$A$2:$B$8,MATCH(WEEKDAY('Plant Manager'!A189,3),'Master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Data'!$A$2:$B$8,MATCH(WEEKDAY('Plant Manager'!A190,3),'Master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Data'!$A$2:$B$8,MATCH(WEEKDAY('Plant Manager'!A191,3),'Master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Data'!$A$2:$B$8,MATCH(WEEKDAY('Plant Manager'!A192,3),'Master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Data'!$A$2:$B$8,MATCH(WEEKDAY('Plant Manager'!A193,3),'Master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Data'!$A$2:$B$8,MATCH(WEEKDAY('Plant Manager'!A194,3),'Master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Data'!$A$2:$B$8,MATCH(WEEKDAY('Plant Manager'!A195,3),'Master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Data'!$A$2:$B$8,MATCH(WEEKDAY('Plant Manager'!A196,3),'Master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Data'!$A$2:$B$8,MATCH(WEEKDAY('Plant Manager'!A197,3),'Master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Data'!$A$2:$B$8,MATCH(WEEKDAY('Plant Manager'!A198,3),'Master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Data'!$A$2:$B$8,MATCH(WEEKDAY('Plant Manager'!A199,3),'Master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Data'!$A$2:$B$8,MATCH(WEEKDAY('Plant Manager'!A200,3),'Master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Data'!$A$2:$B$8,MATCH(WEEKDAY('Plant Manager'!A201,3),'Master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Data'!$A$2:$B$8,MATCH(WEEKDAY('Plant Manager'!A202,3),'Master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Data'!$A$2:$B$8,MATCH(WEEKDAY('Plant Manager'!A203,3),'Master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Data'!$A$2:$B$8,MATCH(WEEKDAY('Plant Manager'!A204,3),'Master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Data'!$A$2:$B$8,MATCH(WEEKDAY('Plant Manager'!A205,3),'Master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Data'!$A$2:$B$8,MATCH(WEEKDAY('Plant Manager'!A206,3),'Master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Data'!$A$2:$B$8,MATCH(WEEKDAY('Plant Manager'!A207,3),'Master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Data'!$A$2:$B$8,MATCH(WEEKDAY('Plant Manager'!A208,3),'Master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Data'!$A$2:$B$8,MATCH(WEEKDAY('Plant Manager'!A209,3),'Master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Data'!$A$2:$B$8,MATCH(WEEKDAY('Plant Manager'!A210,3),'Master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Data'!$A$2:$B$8,MATCH(WEEKDAY('Plant Manager'!A211,3),'Master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Data'!$A$2:$B$8,MATCH(WEEKDAY('Plant Manager'!A212,3),'Master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Data'!$A$2:$B$8,MATCH(WEEKDAY('Plant Manager'!A213,3),'Master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Data'!$A$2:$B$8,MATCH(WEEKDAY('Plant Manager'!A214,3),'Master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Data'!$A$2:$B$8,MATCH(WEEKDAY('Plant Manager'!A215,3),'Master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Data'!$A$2:$B$8,MATCH(WEEKDAY('Plant Manager'!A216,3),'Master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Data'!$A$2:$B$8,MATCH(WEEKDAY('Plant Manager'!A217,3),'Master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Data'!$A$2:$B$8,MATCH(WEEKDAY('Plant Manager'!A218,3),'Master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Data'!$A$2:$B$8,MATCH(WEEKDAY('Plant Manager'!A219,3),'Master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Data'!$A$2:$B$8,MATCH(WEEKDAY('Plant Manager'!A220,3),'Master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Data'!$A$2:$B$8,MATCH(WEEKDAY('Plant Manager'!A221,3),'Master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Data'!$A$2:$B$8,MATCH(WEEKDAY('Plant Manager'!A222,3),'Master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Data'!$A$2:$B$8,MATCH(WEEKDAY('Plant Manager'!A223,3),'Master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Data'!$A$2:$B$8,MATCH(WEEKDAY('Plant Manager'!A224,3),'Master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Data'!$A$2:$B$8,MATCH(WEEKDAY('Plant Manager'!A225,3),'Master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Data'!$A$2:$B$8,MATCH(WEEKDAY('Plant Manager'!A226,3),'Master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Data'!$A$2:$B$8,MATCH(WEEKDAY('Plant Manager'!A227,3),'Master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Data'!$A$2:$B$8,MATCH(WEEKDAY('Plant Manager'!A228,3),'Master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Data'!$A$2:$B$8,MATCH(WEEKDAY('Plant Manager'!A229,3),'Master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Data'!$A$2:$B$8,MATCH(WEEKDAY('Plant Manager'!A230,3),'Master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Data'!$A$2:$B$8,MATCH(WEEKDAY('Plant Manager'!A231,3),'Master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Data'!$A$2:$B$8,MATCH(WEEKDAY('Plant Manager'!A232,3),'Master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Data'!$A$2:$B$8,MATCH(WEEKDAY('Plant Manager'!A233,3),'Master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Data'!$A$2:$B$8,MATCH(WEEKDAY('Plant Manager'!A234,3),'Master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Data'!$A$2:$B$8,MATCH(WEEKDAY('Plant Manager'!A235,3),'Master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Data'!$A$2:$B$8,MATCH(WEEKDAY('Plant Manager'!A236,3),'Master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Data'!$A$2:$B$8,MATCH(WEEKDAY('Plant Manager'!A237,3),'Master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Data'!$A$2:$B$8,MATCH(WEEKDAY('Plant Manager'!A238,3),'Master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INDEX('Master Data'!$A$2:$B$8,MATCH(WEEKDAY('Plant Manager'!A239,3),'Master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INDEX('Master Data'!$A$2:$B$8,MATCH(WEEKDAY('Plant Manager'!A240,3),'Master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INDEX('Master Data'!$A$2:$B$8,MATCH(WEEKDAY('Plant Manager'!A241,3),'Master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INDEX('Master Data'!$A$2:$B$8,MATCH(WEEKDAY('Plant Manager'!A242,3),'Master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INDEX('Master Data'!$A$2:$B$8,MATCH(WEEKDAY('Plant Manager'!A243,3),'Master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INDEX('Master Data'!$A$2:$B$8,MATCH(WEEKDAY('Plant Manager'!A244,3),'Master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INDEX('Master Data'!$A$2:$B$8,MATCH(WEEKDAY('Plant Manager'!A245,3),'Master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INDEX('Master Data'!$A$2:$B$8,MATCH(WEEKDAY('Plant Manager'!A246,3),'Master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Data'!$A$2:$B$8,MATCH(WEEKDAY('Plant Manager'!A247,3),'Master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Data'!$A$2:$B$8,MATCH(WEEKDAY('Plant Manager'!A248,3),'Master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INDEX('Master Data'!$A$2:$B$8,MATCH(WEEKDAY('Plant Manager'!A249,3),'Master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INDEX('Master Data'!$A$2:$B$8,MATCH(WEEKDAY('Plant Manager'!A250,3),'Master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INDEX('Master Data'!$A$2:$B$8,MATCH(WEEKDAY('Plant Manager'!A251,3),'Master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INDEX('Master Data'!$A$2:$B$8,MATCH(WEEKDAY('Plant Manager'!A252,3),'Master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INDEX('Master Data'!$A$2:$B$8,MATCH(WEEKDAY('Plant Manager'!A253,3),'Master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INDEX('Master Data'!$A$2:$B$8,MATCH(WEEKDAY('Plant Manager'!A254,3),'Master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INDEX('Master Data'!$A$2:$B$8,MATCH(WEEKDAY('Plant Manager'!A255,3),'Master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INDEX('Master Data'!$A$2:$B$8,MATCH(WEEKDAY('Plant Manager'!A256,3),'Master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INDEX('Master Data'!$A$2:$B$8,MATCH(WEEKDAY('Plant Manager'!A257,3),'Master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INDEX('Master Data'!$A$2:$B$8,MATCH(WEEKDAY('Plant Manager'!A258,3),'Master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INDEX('Master Data'!$A$2:$B$8,MATCH(WEEKDAY('Plant Manager'!A259,3),'Master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INDEX('Master Data'!$A$2:$B$8,MATCH(WEEKDAY('Plant Manager'!A260,3),'Master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INDEX('Master Data'!$A$2:$B$8,MATCH(WEEKDAY('Plant Manager'!A261,3),'Master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INDEX('Master Data'!$A$2:$B$8,MATCH(WEEKDAY('Plant Manager'!A262,3),'Master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INDEX('Master Data'!$A$2:$B$8,MATCH(WEEKDAY('Plant Manager'!A263,3),'Master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INDEX('Master Data'!$A$2:$B$8,MATCH(WEEKDAY('Plant Manager'!A264,3),'Master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INDEX('Master Data'!$A$2:$B$8,MATCH(WEEKDAY('Plant Manager'!A265,3),'Master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INDEX('Master Data'!$A$2:$B$8,MATCH(WEEKDAY('Plant Manager'!A266,3),'Master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INDEX('Master Data'!$A$2:$B$8,MATCH(WEEKDAY('Plant Manager'!A267,3),'Master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INDEX('Master Data'!$A$2:$B$8,MATCH(WEEKDAY('Plant Manager'!A268,3),'Master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INDEX('Master Data'!$A$2:$B$8,MATCH(WEEKDAY('Plant Manager'!A269,3),'Master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INDEX('Master Data'!$A$2:$B$8,MATCH(WEEKDAY('Plant Manager'!A270,3),'Master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INDEX('Master Data'!$A$2:$B$8,MATCH(WEEKDAY('Plant Manager'!A271,3),'Master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INDEX('Master Data'!$A$2:$B$8,MATCH(WEEKDAY('Plant Manager'!A272,3),'Master Data'!$A$2:$A$8,0),2)</f>
        <v>M</v>
      </c>
      <c r="D272" s="118" t="n">
        <v>0</v>
      </c>
      <c r="E272" s="118" t="n">
        <v>0</v>
      </c>
      <c r="F272" s="118" t="n">
        <v>0</v>
      </c>
      <c r="G272" s="142" t="n">
        <v>-37226.65</v>
      </c>
      <c r="I272" s="118" t="n">
        <f aca="false">IF(MONTH($A272)=MONTH($A271),IF(G272=0,I271,G272),G272)</f>
        <v>-37226.65</v>
      </c>
      <c r="J272" s="118" t="n">
        <f aca="false">IF(MONTH($A272)=MONTH($A271),SUM(I272-I271),I272)</f>
        <v>-37226.65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-37226.65</v>
      </c>
      <c r="N272" s="118" t="n">
        <f aca="false">SUM(J$6:J272)</f>
        <v>-37226.65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-37.22665</v>
      </c>
      <c r="T272" s="120" t="n">
        <f aca="false">L272/$R$3</f>
        <v>-0</v>
      </c>
      <c r="U272" s="120" t="n">
        <f aca="false">I272/$R$3</f>
        <v>-37.22665</v>
      </c>
      <c r="V272" s="120" t="n">
        <f aca="false">M272/$R$3</f>
        <v>-37.22665</v>
      </c>
      <c r="W272" s="120" t="n">
        <f aca="false">N272/$R$3</f>
        <v>-37.22665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INDEX('Master Data'!$A$2:$B$8,MATCH(WEEKDAY('Plant Manager'!A273,3),'Master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-37226.65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-37226.65</v>
      </c>
      <c r="N273" s="118" t="n">
        <f aca="false">SUM(J$6:J273)</f>
        <v>-37226.65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-37.22665</v>
      </c>
      <c r="V273" s="120" t="n">
        <f aca="false">M273/$R$3</f>
        <v>-37.22665</v>
      </c>
      <c r="W273" s="120" t="n">
        <f aca="false">N273/$R$3</f>
        <v>-37.22665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INDEX('Master Data'!$A$2:$B$8,MATCH(WEEKDAY('Plant Manager'!A274,3),'Master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-37226.65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-37226.65</v>
      </c>
      <c r="N274" s="118" t="n">
        <f aca="false">SUM(J$6:J274)</f>
        <v>-37226.65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-37.22665</v>
      </c>
      <c r="V274" s="120" t="n">
        <f aca="false">M274/$R$3</f>
        <v>-37.22665</v>
      </c>
      <c r="W274" s="120" t="n">
        <f aca="false">N274/$R$3</f>
        <v>-37.22665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INDEX('Master Data'!$A$2:$B$8,MATCH(WEEKDAY('Plant Manager'!A275,3),'Master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-37226.65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-37226.65</v>
      </c>
      <c r="N275" s="118" t="n">
        <f aca="false">SUM(J$6:J275)</f>
        <v>-37226.65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-37.22665</v>
      </c>
      <c r="V275" s="120" t="n">
        <f aca="false">M275/$R$3</f>
        <v>-37.22665</v>
      </c>
      <c r="W275" s="120" t="n">
        <f aca="false">N275/$R$3</f>
        <v>-37.22665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Data'!$A$2:$B$8,MATCH(WEEKDAY('Plant Manager'!A276,3),'Master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-37226.65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-37226.65</v>
      </c>
      <c r="N276" s="118" t="n">
        <f aca="false">SUM(J$6:J276)</f>
        <v>-37226.65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-37.22665</v>
      </c>
      <c r="V276" s="120" t="n">
        <f aca="false">M276/$R$3</f>
        <v>-37.22665</v>
      </c>
      <c r="W276" s="120" t="n">
        <f aca="false">N276/$R$3</f>
        <v>-37.22665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Data'!$A$2:$B$8,MATCH(WEEKDAY('Plant Manager'!A277,3),'Master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-37226.65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-37226.65</v>
      </c>
      <c r="N277" s="118" t="n">
        <f aca="false">SUM(J$6:J277)</f>
        <v>-37226.65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-37.22665</v>
      </c>
      <c r="V277" s="120" t="n">
        <f aca="false">M277/$R$3</f>
        <v>-37.22665</v>
      </c>
      <c r="W277" s="120" t="n">
        <f aca="false">N277/$R$3</f>
        <v>-37.22665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Data'!$A$2:$B$8,MATCH(WEEKDAY('Plant Manager'!A278,3),'Master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-37226.65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-37226.65</v>
      </c>
      <c r="N278" s="118" t="n">
        <f aca="false">SUM(J$6:J278)</f>
        <v>-37226.65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-37.22665</v>
      </c>
      <c r="V278" s="120" t="n">
        <f aca="false">M278/$R$3</f>
        <v>-37.22665</v>
      </c>
      <c r="W278" s="120" t="n">
        <f aca="false">N278/$R$3</f>
        <v>-37.22665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Data'!$A$2:$B$8,MATCH(WEEKDAY('Plant Manager'!A279,3),'Master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-37226.65</v>
      </c>
      <c r="N279" s="118" t="n">
        <f aca="false">SUM(J$6:J279)</f>
        <v>-37226.65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-37.22665</v>
      </c>
      <c r="W279" s="120" t="n">
        <f aca="false">N279/$R$3</f>
        <v>-37.22665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Data'!$A$2:$B$8,MATCH(WEEKDAY('Plant Manager'!A280,3),'Master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-37226.65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-37.22665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Data'!$A$2:$B$8,MATCH(WEEKDAY('Plant Manager'!A281,3),'Master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-37226.65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-37.22665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Data'!$A$2:$B$8,MATCH(WEEKDAY('Plant Manager'!A282,3),'Master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-37226.65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-37.22665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Data'!$A$2:$B$8,MATCH(WEEKDAY('Plant Manager'!A283,3),'Master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-37226.65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-37.22665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Data'!$A$2:$B$8,MATCH(WEEKDAY('Plant Manager'!A284,3),'Master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-37226.65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-37.22665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Data'!$A$2:$B$8,MATCH(WEEKDAY('Plant Manager'!A285,3),'Master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-37226.65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-37.22665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Data'!$A$2:$B$8,MATCH(WEEKDAY('Plant Manager'!A286,3),'Master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-37226.65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-37.22665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Data'!$A$2:$B$8,MATCH(WEEKDAY('Plant Manager'!A287,3),'Master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-37226.65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-37.22665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Data'!$A$2:$B$8,MATCH(WEEKDAY('Plant Manager'!A288,3),'Master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-37226.65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-37.22665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Data'!$A$2:$B$8,MATCH(WEEKDAY('Plant Manager'!A289,3),'Master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-37226.65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-37.22665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Data'!$A$2:$B$8,MATCH(WEEKDAY('Plant Manager'!A290,3),'Master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-37226.65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-37.22665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Data'!$A$2:$B$8,MATCH(WEEKDAY('Plant Manager'!A291,3),'Master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-37226.65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-37.22665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Data'!$A$2:$B$8,MATCH(WEEKDAY('Plant Manager'!A292,3),'Master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-37226.65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-37.22665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Data'!$A$2:$B$8,MATCH(WEEKDAY('Plant Manager'!A293,3),'Master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-37226.65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-37.22665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Data'!$A$2:$B$8,MATCH(WEEKDAY('Plant Manager'!A294,3),'Master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-37226.65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-37.22665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Data'!$A$2:$B$8,MATCH(WEEKDAY('Plant Manager'!A295,3),'Master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-37226.65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-37.22665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Data'!$A$2:$B$8,MATCH(WEEKDAY('Plant Manager'!A296,3),'Master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-37226.65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-37.22665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Data'!$A$2:$B$8,MATCH(WEEKDAY('Plant Manager'!A297,3),'Master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-37226.65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-37.22665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Data'!$A$2:$B$8,MATCH(WEEKDAY('Plant Manager'!A298,3),'Master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-37226.65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-37.22665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Data'!$A$2:$B$8,MATCH(WEEKDAY('Plant Manager'!A299,3),'Master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-37226.65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-37.22665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Data'!$A$2:$B$8,MATCH(WEEKDAY('Plant Manager'!A300,3),'Master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-37226.65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-37.22665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Data'!$A$2:$B$8,MATCH(WEEKDAY('Plant Manager'!A301,3),'Master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-37226.65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-37.22665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Data'!$A$2:$B$8,MATCH(WEEKDAY('Plant Manager'!A302,3),'Master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-37226.65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-37.22665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Data'!$A$2:$B$8,MATCH(WEEKDAY('Plant Manager'!A303,3),'Master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-37226.65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-37.22665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Data'!$A$2:$B$8,MATCH(WEEKDAY('Plant Manager'!A304,3),'Master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-37226.65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-37.22665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Data'!$A$2:$B$8,MATCH(WEEKDAY('Plant Manager'!A305,3),'Master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-37226.65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-37.22665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Data'!$A$2:$B$8,MATCH(WEEKDAY('Plant Manager'!A306,3),'Master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-37226.65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-37.22665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Data'!$A$2:$B$8,MATCH(WEEKDAY('Plant Manager'!A307,3),'Master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-37226.65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-37.22665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Data'!$A$2:$B$8,MATCH(WEEKDAY('Plant Manager'!A308,3),'Master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-37226.65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-37.22665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Data'!$A$2:$B$8,MATCH(WEEKDAY('Plant Manager'!A309,3),'Master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-37226.65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-37.22665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Data'!$A$2:$B$8,MATCH(WEEKDAY('Plant Manager'!A310,3),'Master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-37226.65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-37.22665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Data'!$A$2:$B$8,MATCH(WEEKDAY('Plant Manager'!A311,3),'Master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-37226.65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-37.22665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Data'!$A$2:$B$8,MATCH(WEEKDAY('Plant Manager'!A312,3),'Master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-37226.65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-37.22665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Data'!$A$2:$B$8,MATCH(WEEKDAY('Plant Manager'!A313,3),'Master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-37226.65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-37.22665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Data'!$A$2:$B$8,MATCH(WEEKDAY('Plant Manager'!A314,3),'Master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-37226.65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-37.22665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Data'!$A$2:$B$8,MATCH(WEEKDAY('Plant Manager'!A315,3),'Master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-37226.65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-37.22665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Data'!$A$2:$B$8,MATCH(WEEKDAY('Plant Manager'!A316,3),'Master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-37226.65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-37.22665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Data'!$A$2:$B$8,MATCH(WEEKDAY('Plant Manager'!A317,3),'Master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-37226.65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-37.22665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Data'!$A$2:$B$8,MATCH(WEEKDAY('Plant Manager'!A318,3),'Master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-37226.65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-37.22665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Data'!$A$2:$B$8,MATCH(WEEKDAY('Plant Manager'!A319,3),'Master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-37226.65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-37.22665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Data'!$A$2:$B$8,MATCH(WEEKDAY('Plant Manager'!A320,3),'Master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-37226.65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-37.22665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Data'!$A$2:$B$8,MATCH(WEEKDAY('Plant Manager'!A321,3),'Master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-37226.65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-37.22665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Data'!$A$2:$B$8,MATCH(WEEKDAY('Plant Manager'!A322,3),'Master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-37226.65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-37.22665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Data'!$A$2:$B$8,MATCH(WEEKDAY('Plant Manager'!A323,3),'Master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-37226.65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-37.22665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Data'!$A$2:$B$8,MATCH(WEEKDAY('Plant Manager'!A324,3),'Master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-37226.65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-37.22665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Data'!$A$2:$B$8,MATCH(WEEKDAY('Plant Manager'!A325,3),'Master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-37226.65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-37.22665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Data'!$A$2:$B$8,MATCH(WEEKDAY('Plant Manager'!A326,3),'Master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-37226.65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-37.22665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Data'!$A$2:$B$8,MATCH(WEEKDAY('Plant Manager'!A327,3),'Master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-37226.65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-37.22665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Data'!$A$2:$B$8,MATCH(WEEKDAY('Plant Manager'!A328,3),'Master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-37226.65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-37.22665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Data'!$A$2:$B$8,MATCH(WEEKDAY('Plant Manager'!A329,3),'Master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-37226.65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-37.22665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Data'!$A$2:$B$8,MATCH(WEEKDAY('Plant Manager'!A330,3),'Master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-37226.65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-37.22665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Data'!$A$2:$B$8,MATCH(WEEKDAY('Plant Manager'!A331,3),'Master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-37226.65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-37.22665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Data'!$A$2:$B$8,MATCH(WEEKDAY('Plant Manager'!A332,3),'Master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-37226.65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-37.22665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Data'!$A$2:$B$8,MATCH(WEEKDAY('Plant Manager'!A333,3),'Master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-37226.65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-37.22665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Data'!$A$2:$B$8,MATCH(WEEKDAY('Plant Manager'!A334,3),'Master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-37226.65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-37.22665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Data'!$A$2:$B$8,MATCH(WEEKDAY('Plant Manager'!A335,3),'Master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-37226.65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-37.22665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Data'!$A$2:$B$8,MATCH(WEEKDAY('Plant Manager'!A336,3),'Master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-37226.65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-37.22665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Data'!$A$2:$B$8,MATCH(WEEKDAY('Plant Manager'!A337,3),'Master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-37226.65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-37.22665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Data'!$A$2:$B$8,MATCH(WEEKDAY('Plant Manager'!A338,3),'Master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-37226.65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-37.22665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Data'!$A$2:$B$8,MATCH(WEEKDAY('Plant Manager'!A339,3),'Master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-37226.65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-37.22665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Data'!$A$2:$B$8,MATCH(WEEKDAY('Plant Manager'!A340,3),'Master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-37226.65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-37.22665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Data'!$A$2:$B$8,MATCH(WEEKDAY('Plant Manager'!A341,3),'Master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-37226.65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-37.22665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Data'!$A$2:$B$8,MATCH(WEEKDAY('Plant Manager'!A342,3),'Master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-37226.65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-37.22665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Data'!$A$2:$B$8,MATCH(WEEKDAY('Plant Manager'!A343,3),'Master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-37226.65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-37.22665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Data'!$A$2:$B$8,MATCH(WEEKDAY('Plant Manager'!A344,3),'Master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-37226.65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-37.22665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Data'!$A$2:$B$8,MATCH(WEEKDAY('Plant Manager'!A345,3),'Master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-37226.65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-37.22665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Data'!$A$2:$B$8,MATCH(WEEKDAY('Plant Manager'!A346,3),'Master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-37226.65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-37.22665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Data'!$A$2:$B$8,MATCH(WEEKDAY('Plant Manager'!A347,3),'Master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-37226.65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-37.22665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Data'!$A$2:$B$8,MATCH(WEEKDAY('Plant Manager'!A348,3),'Master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-37226.65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-37.22665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Data'!$A$2:$B$8,MATCH(WEEKDAY('Plant Manager'!A349,3),'Master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-37226.65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-37.22665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Data'!$A$2:$B$8,MATCH(WEEKDAY('Plant Manager'!A350,3),'Master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-37226.65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-37.22665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Data'!$A$2:$B$8,MATCH(WEEKDAY('Plant Manager'!A351,3),'Master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-37226.65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-37.22665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Data'!$A$2:$B$8,MATCH(WEEKDAY('Plant Manager'!A352,3),'Master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-37226.65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-37.22665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Data'!$A$2:$B$8,MATCH(WEEKDAY('Plant Manager'!A353,3),'Master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-37226.65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-37.22665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Data'!$A$2:$B$8,MATCH(WEEKDAY('Plant Manager'!A354,3),'Master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-37226.65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-37.22665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Data'!$A$2:$B$8,MATCH(WEEKDAY('Plant Manager'!A355,3),'Master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-37226.65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-37.22665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Data'!$A$2:$B$8,MATCH(WEEKDAY('Plant Manager'!A356,3),'Master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-37226.65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-37.22665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Data'!$A$2:$B$8,MATCH(WEEKDAY('Plant Manager'!A357,3),'Master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-37226.65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-37.22665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Data'!$A$2:$B$8,MATCH(WEEKDAY('Plant Manager'!A358,3),'Master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-37226.65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-37.22665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Data'!$A$2:$B$8,MATCH(WEEKDAY('Plant Manager'!A359,3),'Master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-37226.65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-37.22665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Data'!$A$2:$B$8,MATCH(WEEKDAY('Plant Manager'!A360,3),'Master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-37226.65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-37.22665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Data'!$A$2:$B$8,MATCH(WEEKDAY('Plant Manager'!A361,3),'Master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-37226.65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-37.22665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Data'!$A$2:$B$8,MATCH(WEEKDAY('Plant Manager'!A362,3),'Master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-37226.65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-37.22665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Data'!$A$2:$B$8,MATCH(WEEKDAY('Plant Manager'!A363,3),'Master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-37226.65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-37.22665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Data'!$A$2:$B$8,MATCH(WEEKDAY('Plant Manager'!A364,3),'Master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-37226.65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-37.22665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Data'!$A$2:$B$8,MATCH(WEEKDAY('Plant Manager'!A365,3),'Master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-37226.65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-37.22665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Data'!$A$2:$B$8,MATCH(WEEKDAY('Plant Manager'!A366,3),'Master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-37226.65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-37.22665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Data'!$A$2:$B$8,MATCH(WEEKDAY('Plant Manager'!A367,3),'Master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-37226.65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-37.22665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Data'!$A$2:$B$8,MATCH(WEEKDAY('Plant Manager'!A368,3),'Master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-37226.65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-37.22665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Data'!$A$2:$B$8,MATCH(WEEKDAY('Plant Manager'!A369,3),'Master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-37226.65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-37.22665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Data'!$A$2:$B$8,MATCH(WEEKDAY('Plant Manager'!A370,3),'Master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-37226.65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-37.22665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Data'!$A$2:$B$8,MATCH(WEEKDAY('Plant Manager'!A371,3),'Master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-37226.65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-37.22665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F2" s="115" t="n">
        <f aca="false">57045+143272</f>
        <v>200317</v>
      </c>
      <c r="G2" s="145"/>
      <c r="K2" s="122" t="n">
        <f aca="false">WORKDAY(K3,-4)</f>
        <v>37174</v>
      </c>
    </row>
    <row r="3" customFormat="false" ht="12.75" hidden="false" customHeight="false" outlineLevel="0" collapsed="false">
      <c r="G3" s="146"/>
      <c r="K3" s="122" t="n">
        <f aca="false">Summary!B8</f>
        <v>37180</v>
      </c>
      <c r="L3" s="123" t="n">
        <f aca="false">SUM(L6:L371)</f>
        <v>51010.91</v>
      </c>
      <c r="P3" s="118" t="n">
        <v>1000000</v>
      </c>
      <c r="Q3" s="118"/>
      <c r="R3" s="118" t="n">
        <v>1000</v>
      </c>
      <c r="S3" s="115"/>
      <c r="T3" s="124" t="n">
        <f aca="false">SUM(T6:T371)</f>
        <v>51.01091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Power'!A7,3),'Master Data'!$A$2:$A$8,0),2)</f>
        <v>T</v>
      </c>
      <c r="D7" s="118" t="n">
        <v>127256</v>
      </c>
      <c r="E7" s="118" t="n">
        <v>0</v>
      </c>
      <c r="F7" s="118" t="n">
        <v>0</v>
      </c>
      <c r="G7" s="118" t="n">
        <v>2827</v>
      </c>
      <c r="I7" s="118" t="n">
        <f aca="false">IF(MONTH($A7)=MONTH($A6),IF(G7=0,I6,G7),0)</f>
        <v>2827</v>
      </c>
      <c r="J7" s="118" t="n">
        <f aca="false">IF(MONTH($A7)=MONTH($A6),SUM(I7-I6),I7)</f>
        <v>2827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2827</v>
      </c>
      <c r="N7" s="118" t="n">
        <f aca="false">SUM(J$6:J7)</f>
        <v>2827</v>
      </c>
      <c r="P7" s="118" t="n">
        <f aca="false">D7/P$3</f>
        <v>0.127256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2.827</v>
      </c>
      <c r="T7" s="120" t="n">
        <f aca="false">L7/$R$3</f>
        <v>0</v>
      </c>
      <c r="U7" s="120" t="n">
        <f aca="false">I7/$R$3</f>
        <v>2.827</v>
      </c>
      <c r="V7" s="120" t="n">
        <f aca="false">M7/$R$3</f>
        <v>2.827</v>
      </c>
      <c r="W7" s="120" t="n">
        <f aca="false">N7/$R$3</f>
        <v>2.827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Power'!A8,3),'Master Data'!$A$2:$A$8,0),2)</f>
        <v>W</v>
      </c>
      <c r="D8" s="118" t="n">
        <v>127318</v>
      </c>
      <c r="E8" s="118" t="n">
        <v>0</v>
      </c>
      <c r="F8" s="118" t="n">
        <v>0</v>
      </c>
      <c r="G8" s="118" t="n">
        <v>4374</v>
      </c>
      <c r="I8" s="118" t="n">
        <f aca="false">IF(MONTH($A8)=MONTH($A7),IF(G8=0,I7,G8),0)</f>
        <v>4374</v>
      </c>
      <c r="J8" s="118" t="n">
        <f aca="false">IF(MONTH($A8)=MONTH($A7),SUM(I8-I7),I8)</f>
        <v>1547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4374</v>
      </c>
      <c r="N8" s="118" t="n">
        <f aca="false">SUM(J$6:J8)</f>
        <v>4374</v>
      </c>
      <c r="P8" s="118" t="n">
        <f aca="false">D8/P$3</f>
        <v>0.127318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1.547</v>
      </c>
      <c r="T8" s="120" t="n">
        <f aca="false">L8/$R$3</f>
        <v>0</v>
      </c>
      <c r="U8" s="120" t="n">
        <f aca="false">I8/$R$3</f>
        <v>4.374</v>
      </c>
      <c r="V8" s="120" t="n">
        <f aca="false">M8/$R$3</f>
        <v>4.374</v>
      </c>
      <c r="W8" s="120" t="n">
        <f aca="false">N8/$R$3</f>
        <v>4.374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Power'!A9,3),'Master Data'!$A$2:$A$8,0),2)</f>
        <v>Th</v>
      </c>
      <c r="D9" s="118" t="n">
        <v>135012</v>
      </c>
      <c r="E9" s="118" t="n">
        <v>0</v>
      </c>
      <c r="F9" s="118" t="n">
        <v>0</v>
      </c>
      <c r="G9" s="118" t="n">
        <v>3325</v>
      </c>
      <c r="I9" s="118" t="n">
        <f aca="false">IF(MONTH($A9)=MONTH($A8),IF(G9=0,I8,G9),0)</f>
        <v>3325</v>
      </c>
      <c r="J9" s="118" t="n">
        <f aca="false">IF(MONTH($A9)=MONTH($A8),SUM(I9-I8),I9)</f>
        <v>-1049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3325</v>
      </c>
      <c r="N9" s="118" t="n">
        <f aca="false">SUM(J$6:J9)</f>
        <v>3325</v>
      </c>
      <c r="P9" s="118" t="n">
        <f aca="false">D9/P$3</f>
        <v>0.135012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-1.049</v>
      </c>
      <c r="T9" s="120" t="n">
        <f aca="false">L9/$R$3</f>
        <v>-0</v>
      </c>
      <c r="U9" s="120" t="n">
        <f aca="false">I9/$R$3</f>
        <v>3.325</v>
      </c>
      <c r="V9" s="120" t="n">
        <f aca="false">M9/$R$3</f>
        <v>3.325</v>
      </c>
      <c r="W9" s="120" t="n">
        <f aca="false">N9/$R$3</f>
        <v>3.325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Power'!A10,3),'Master Data'!$A$2:$A$8,0),2)</f>
        <v>F</v>
      </c>
      <c r="D10" s="118" t="n">
        <v>135073</v>
      </c>
      <c r="E10" s="118" t="n">
        <v>0</v>
      </c>
      <c r="F10" s="118" t="n">
        <v>0</v>
      </c>
      <c r="G10" s="118" t="n">
        <v>3807</v>
      </c>
      <c r="I10" s="118" t="n">
        <f aca="false">IF(MONTH($A10)=MONTH($A9),IF(G10=0,I9,G10),0)</f>
        <v>3807</v>
      </c>
      <c r="J10" s="118" t="n">
        <f aca="false">IF(MONTH($A10)=MONTH($A9),SUM(I10-I9),I10)</f>
        <v>482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3807</v>
      </c>
      <c r="N10" s="118" t="n">
        <f aca="false">SUM(J$6:J10)</f>
        <v>3807</v>
      </c>
      <c r="P10" s="118" t="n">
        <f aca="false">D10/P$3</f>
        <v>0.135073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0.482</v>
      </c>
      <c r="T10" s="120" t="n">
        <f aca="false">L10/$R$3</f>
        <v>0</v>
      </c>
      <c r="U10" s="120" t="n">
        <f aca="false">I10/$R$3</f>
        <v>3.807</v>
      </c>
      <c r="V10" s="120" t="n">
        <f aca="false">M10/$R$3</f>
        <v>3.807</v>
      </c>
      <c r="W10" s="120" t="n">
        <f aca="false">N10/$R$3</f>
        <v>3.807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3807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3807</v>
      </c>
      <c r="N11" s="118" t="n">
        <f aca="false">SUM(J$6:J11)</f>
        <v>3807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3.807</v>
      </c>
      <c r="V11" s="120" t="n">
        <f aca="false">M11/$R$3</f>
        <v>3.807</v>
      </c>
      <c r="W11" s="120" t="n">
        <f aca="false">N11/$R$3</f>
        <v>3.807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3807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3807</v>
      </c>
      <c r="N12" s="118" t="n">
        <f aca="false">SUM(J$6:J12)</f>
        <v>3807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3.807</v>
      </c>
      <c r="V12" s="120" t="n">
        <f aca="false">M12/$R$3</f>
        <v>3.807</v>
      </c>
      <c r="W12" s="120" t="n">
        <f aca="false">N12/$R$3</f>
        <v>3.807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Power'!A13,3),'Master Data'!$A$2:$A$8,0),2)</f>
        <v>M</v>
      </c>
      <c r="D13" s="118" t="n">
        <v>135258</v>
      </c>
      <c r="E13" s="118" t="n">
        <v>0</v>
      </c>
      <c r="F13" s="118" t="n">
        <v>0</v>
      </c>
      <c r="G13" s="118" t="n">
        <v>5254</v>
      </c>
      <c r="I13" s="118" t="n">
        <f aca="false">IF(MONTH($A13)=MONTH($A12),IF(G13=0,I12,G13),0)</f>
        <v>5254</v>
      </c>
      <c r="J13" s="118" t="n">
        <f aca="false">IF(MONTH($A13)=MONTH($A12),SUM(I13-I12),I13)</f>
        <v>1447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5254</v>
      </c>
      <c r="N13" s="118" t="n">
        <f aca="false">SUM(J$6:J13)</f>
        <v>5254</v>
      </c>
      <c r="P13" s="118" t="n">
        <f aca="false">D13/P$3</f>
        <v>0.135258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1.447</v>
      </c>
      <c r="T13" s="120" t="n">
        <f aca="false">L13/$R$3</f>
        <v>0</v>
      </c>
      <c r="U13" s="120" t="n">
        <f aca="false">I13/$R$3</f>
        <v>5.254</v>
      </c>
      <c r="V13" s="120" t="n">
        <f aca="false">M13/$R$3</f>
        <v>5.254</v>
      </c>
      <c r="W13" s="120" t="n">
        <f aca="false">N13/$R$3</f>
        <v>5.254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Power'!A14,3),'Master Data'!$A$2:$A$8,0),2)</f>
        <v>T</v>
      </c>
      <c r="D14" s="118" t="n">
        <v>135319</v>
      </c>
      <c r="E14" s="118" t="n">
        <v>0</v>
      </c>
      <c r="F14" s="118" t="n">
        <v>0</v>
      </c>
      <c r="G14" s="118" t="n">
        <v>5736</v>
      </c>
      <c r="I14" s="118" t="n">
        <f aca="false">IF(MONTH($A14)=MONTH($A13),IF(G14=0,I13,G14),0)</f>
        <v>5736</v>
      </c>
      <c r="J14" s="118" t="n">
        <f aca="false">IF(MONTH($A14)=MONTH($A13),SUM(I14-I13),I14)</f>
        <v>482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5736</v>
      </c>
      <c r="N14" s="118" t="n">
        <f aca="false">SUM(J$6:J14)</f>
        <v>5736</v>
      </c>
      <c r="P14" s="118" t="n">
        <f aca="false">D14/P$3</f>
        <v>0.135319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0.482</v>
      </c>
      <c r="T14" s="120" t="n">
        <f aca="false">L14/$R$3</f>
        <v>0</v>
      </c>
      <c r="U14" s="120" t="n">
        <f aca="false">I14/$R$3</f>
        <v>5.736</v>
      </c>
      <c r="V14" s="120" t="n">
        <f aca="false">M14/$R$3</f>
        <v>5.736</v>
      </c>
      <c r="W14" s="120" t="n">
        <f aca="false">N14/$R$3</f>
        <v>5.736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Power'!A15,3),'Master Data'!$A$2:$A$8,0),2)</f>
        <v>W</v>
      </c>
      <c r="D15" s="118" t="n">
        <v>135381</v>
      </c>
      <c r="E15" s="118" t="n">
        <v>0</v>
      </c>
      <c r="F15" s="118" t="n">
        <v>0</v>
      </c>
      <c r="G15" s="118" t="n">
        <v>6219</v>
      </c>
      <c r="I15" s="118" t="n">
        <f aca="false">IF(MONTH($A15)=MONTH($A14),IF(G15=0,I14,G15),0)</f>
        <v>6219</v>
      </c>
      <c r="J15" s="118" t="n">
        <f aca="false">IF(MONTH($A15)=MONTH($A14),SUM(I15-I14),I15)</f>
        <v>483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6219</v>
      </c>
      <c r="N15" s="118" t="n">
        <f aca="false">SUM(J$6:J15)</f>
        <v>6219</v>
      </c>
      <c r="P15" s="118" t="n">
        <f aca="false">D15/P$3</f>
        <v>0.135381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0.483</v>
      </c>
      <c r="T15" s="120" t="n">
        <f aca="false">L15/$R$3</f>
        <v>0</v>
      </c>
      <c r="U15" s="120" t="n">
        <f aca="false">I15/$R$3</f>
        <v>6.219</v>
      </c>
      <c r="V15" s="120" t="n">
        <f aca="false">M15/$R$3</f>
        <v>6.219</v>
      </c>
      <c r="W15" s="120" t="n">
        <f aca="false">N15/$R$3</f>
        <v>6.219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Power'!A16,3),'Master Data'!$A$2:$A$8,0),2)</f>
        <v>Th</v>
      </c>
      <c r="D16" s="118" t="n">
        <v>135443</v>
      </c>
      <c r="E16" s="118" t="n">
        <v>0</v>
      </c>
      <c r="F16" s="118" t="n">
        <v>0</v>
      </c>
      <c r="G16" s="118" t="n">
        <v>6702</v>
      </c>
      <c r="I16" s="118" t="n">
        <f aca="false">IF(MONTH($A16)=MONTH($A15),IF(G16=0,I15,G16),0)</f>
        <v>6702</v>
      </c>
      <c r="J16" s="118" t="n">
        <f aca="false">IF(MONTH($A16)=MONTH($A15),SUM(I16-I15),I16)</f>
        <v>483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6702</v>
      </c>
      <c r="N16" s="118" t="n">
        <f aca="false">SUM(J$6:J16)</f>
        <v>6702</v>
      </c>
      <c r="P16" s="118" t="n">
        <f aca="false">D16/P$3</f>
        <v>0.135443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0.483</v>
      </c>
      <c r="T16" s="120" t="n">
        <f aca="false">L16/$R$3</f>
        <v>0</v>
      </c>
      <c r="U16" s="120" t="n">
        <f aca="false">I16/$R$3</f>
        <v>6.702</v>
      </c>
      <c r="V16" s="120" t="n">
        <f aca="false">M16/$R$3</f>
        <v>6.702</v>
      </c>
      <c r="W16" s="120" t="n">
        <f aca="false">N16/$R$3</f>
        <v>6.702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Power'!A17,3),'Master Data'!$A$2:$A$8,0),2)</f>
        <v>F</v>
      </c>
      <c r="D17" s="118" t="n">
        <v>135504</v>
      </c>
      <c r="E17" s="118" t="n">
        <v>0</v>
      </c>
      <c r="F17" s="118" t="n">
        <v>0</v>
      </c>
      <c r="G17" s="118" t="n">
        <v>-32164</v>
      </c>
      <c r="I17" s="118" t="n">
        <f aca="false">IF(MONTH($A17)=MONTH($A16),IF(G17=0,I16,G17),0)</f>
        <v>-32164</v>
      </c>
      <c r="J17" s="118" t="n">
        <f aca="false">IF(MONTH($A17)=MONTH($A16),SUM(I17-I16),I17)</f>
        <v>-38866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-32164</v>
      </c>
      <c r="N17" s="118" t="n">
        <f aca="false">SUM(J$6:J17)</f>
        <v>-32164</v>
      </c>
      <c r="P17" s="118" t="n">
        <f aca="false">D17/P$3</f>
        <v>0.135504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-38.866</v>
      </c>
      <c r="T17" s="120" t="n">
        <f aca="false">L17/$R$3</f>
        <v>-0</v>
      </c>
      <c r="U17" s="120" t="n">
        <f aca="false">I17/$R$3</f>
        <v>-32.164</v>
      </c>
      <c r="V17" s="120" t="n">
        <f aca="false">M17/$R$3</f>
        <v>-32.164</v>
      </c>
      <c r="W17" s="120" t="n">
        <f aca="false">N17/$R$3</f>
        <v>-32.164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-32164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-32164</v>
      </c>
      <c r="N18" s="118" t="n">
        <f aca="false">SUM(J$6:J18)</f>
        <v>-32164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-32.164</v>
      </c>
      <c r="V18" s="120" t="n">
        <f aca="false">M18/$R$3</f>
        <v>-32.164</v>
      </c>
      <c r="W18" s="120" t="n">
        <f aca="false">N18/$R$3</f>
        <v>-32.164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-32164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-32164</v>
      </c>
      <c r="N19" s="118" t="n">
        <f aca="false">SUM(J$6:J19)</f>
        <v>-32164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-32.164</v>
      </c>
      <c r="V19" s="120" t="n">
        <f aca="false">M19/$R$3</f>
        <v>-32.164</v>
      </c>
      <c r="W19" s="120" t="n">
        <f aca="false">N19/$R$3</f>
        <v>-32.164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-32164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-32164</v>
      </c>
      <c r="N20" s="118" t="n">
        <f aca="false">SUM(J$6:J20)</f>
        <v>-32164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-32.164</v>
      </c>
      <c r="V20" s="120" t="n">
        <f aca="false">M20/$R$3</f>
        <v>-32.164</v>
      </c>
      <c r="W20" s="120" t="n">
        <f aca="false">N20/$R$3</f>
        <v>-32.164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Power'!A21,3),'Master Data'!$A$2:$A$8,0),2)</f>
        <v>T</v>
      </c>
      <c r="D21" s="118" t="n">
        <v>135682</v>
      </c>
      <c r="E21" s="118" t="n">
        <v>0</v>
      </c>
      <c r="F21" s="118" t="n">
        <v>0</v>
      </c>
      <c r="G21" s="118" t="n">
        <v>-152538</v>
      </c>
      <c r="I21" s="118" t="n">
        <f aca="false">IF(MONTH($A21)=MONTH($A20),IF(G21=0,I20,G21),0)</f>
        <v>-152538</v>
      </c>
      <c r="J21" s="118" t="n">
        <f aca="false">IF(MONTH($A21)=MONTH($A20),SUM(I21-I20),I21)</f>
        <v>-120374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-152538</v>
      </c>
      <c r="N21" s="118" t="n">
        <f aca="false">SUM(J$6:J21)</f>
        <v>-152538</v>
      </c>
      <c r="P21" s="118" t="n">
        <f aca="false">D21/P$3</f>
        <v>0.135682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-120.374</v>
      </c>
      <c r="T21" s="120" t="n">
        <f aca="false">L21/$R$3</f>
        <v>-0</v>
      </c>
      <c r="U21" s="120" t="n">
        <f aca="false">I21/$R$3</f>
        <v>-152.538</v>
      </c>
      <c r="V21" s="120" t="n">
        <f aca="false">M21/$R$3</f>
        <v>-152.538</v>
      </c>
      <c r="W21" s="120" t="n">
        <f aca="false">N21/$R$3</f>
        <v>-152.538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Power'!A22,3),'Master Data'!$A$2:$A$8,0),2)</f>
        <v>W</v>
      </c>
      <c r="D22" s="118" t="n">
        <v>135813</v>
      </c>
      <c r="E22" s="118" t="n">
        <v>0</v>
      </c>
      <c r="F22" s="118" t="n">
        <v>0</v>
      </c>
      <c r="G22" s="118" t="n">
        <v>-152126</v>
      </c>
      <c r="I22" s="118" t="n">
        <f aca="false">IF(MONTH($A22)=MONTH($A21),IF(G22=0,I21,G22),0)</f>
        <v>-152126</v>
      </c>
      <c r="J22" s="118" t="n">
        <f aca="false">IF(MONTH($A22)=MONTH($A21),SUM(I22-I21),I22)</f>
        <v>412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-152126</v>
      </c>
      <c r="N22" s="118" t="n">
        <f aca="false">SUM(J$6:J22)</f>
        <v>-152126</v>
      </c>
      <c r="P22" s="118" t="n">
        <f aca="false">D22/P$3</f>
        <v>0.135813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0.412</v>
      </c>
      <c r="T22" s="120" t="n">
        <f aca="false">L22/$R$3</f>
        <v>0</v>
      </c>
      <c r="U22" s="120" t="n">
        <f aca="false">I22/$R$3</f>
        <v>-152.126</v>
      </c>
      <c r="V22" s="120" t="n">
        <f aca="false">M22/$R$3</f>
        <v>-152.126</v>
      </c>
      <c r="W22" s="120" t="n">
        <f aca="false">N22/$R$3</f>
        <v>-152.126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Power'!A23,3),'Master Data'!$A$2:$A$8,0),2)</f>
        <v>Th</v>
      </c>
      <c r="D23" s="118" t="n">
        <v>135875</v>
      </c>
      <c r="E23" s="118" t="n">
        <v>0</v>
      </c>
      <c r="F23" s="118" t="n">
        <v>0</v>
      </c>
      <c r="G23" s="118" t="n">
        <v>-151712</v>
      </c>
      <c r="I23" s="118" t="n">
        <f aca="false">IF(MONTH($A23)=MONTH($A22),IF(G23=0,I22,G23),0)</f>
        <v>-151712</v>
      </c>
      <c r="J23" s="118" t="n">
        <f aca="false">IF(MONTH($A23)=MONTH($A22),SUM(I23-I22),I23)</f>
        <v>414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-151712</v>
      </c>
      <c r="N23" s="118" t="n">
        <f aca="false">SUM(J$6:J23)</f>
        <v>-151712</v>
      </c>
      <c r="P23" s="118" t="n">
        <f aca="false">D23/P$3</f>
        <v>0.135875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0.414</v>
      </c>
      <c r="T23" s="120" t="n">
        <f aca="false">L23/$R$3</f>
        <v>0</v>
      </c>
      <c r="U23" s="120" t="n">
        <f aca="false">I23/$R$3</f>
        <v>-151.712</v>
      </c>
      <c r="V23" s="120" t="n">
        <f aca="false">M23/$R$3</f>
        <v>-151.712</v>
      </c>
      <c r="W23" s="120" t="n">
        <f aca="false">N23/$R$3</f>
        <v>-151.712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Power'!A24,3),'Master Data'!$A$2:$A$8,0),2)</f>
        <v>F</v>
      </c>
      <c r="D24" s="118" t="n">
        <v>135937</v>
      </c>
      <c r="E24" s="118" t="n">
        <v>0</v>
      </c>
      <c r="F24" s="118" t="n">
        <v>0</v>
      </c>
      <c r="G24" s="118" t="n">
        <v>-151299</v>
      </c>
      <c r="I24" s="118" t="n">
        <f aca="false">IF(MONTH($A24)=MONTH($A23),IF(G24=0,I23,G24),0)</f>
        <v>-151299</v>
      </c>
      <c r="J24" s="118" t="n">
        <f aca="false">IF(MONTH($A24)=MONTH($A23),SUM(I24-I23),I24)</f>
        <v>413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-151299</v>
      </c>
      <c r="N24" s="118" t="n">
        <f aca="false">SUM(J$6:J24)</f>
        <v>-151299</v>
      </c>
      <c r="P24" s="118" t="n">
        <f aca="false">D24/P$3</f>
        <v>0.135937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0.413</v>
      </c>
      <c r="T24" s="120" t="n">
        <f aca="false">L24/$R$3</f>
        <v>0</v>
      </c>
      <c r="U24" s="120" t="n">
        <f aca="false">I24/$R$3</f>
        <v>-151.299</v>
      </c>
      <c r="V24" s="120" t="n">
        <f aca="false">M24/$R$3</f>
        <v>-151.299</v>
      </c>
      <c r="W24" s="120" t="n">
        <f aca="false">N24/$R$3</f>
        <v>-151.299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-151299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-151299</v>
      </c>
      <c r="N25" s="118" t="n">
        <f aca="false">SUM(J$6:J25)</f>
        <v>-151299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-151.299</v>
      </c>
      <c r="V25" s="120" t="n">
        <f aca="false">M25/$R$3</f>
        <v>-151.299</v>
      </c>
      <c r="W25" s="120" t="n">
        <f aca="false">N25/$R$3</f>
        <v>-151.299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-151299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-151299</v>
      </c>
      <c r="N26" s="118" t="n">
        <f aca="false">SUM(J$6:J26)</f>
        <v>-151299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-151.299</v>
      </c>
      <c r="V26" s="120" t="n">
        <f aca="false">M26/$R$3</f>
        <v>-151.299</v>
      </c>
      <c r="W26" s="120" t="n">
        <f aca="false">N26/$R$3</f>
        <v>-151.299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Power'!A27,3),'Master Data'!$A$2:$A$8,0),2)</f>
        <v>M</v>
      </c>
      <c r="D27" s="118" t="n">
        <v>136123</v>
      </c>
      <c r="E27" s="118" t="n">
        <v>0</v>
      </c>
      <c r="F27" s="118" t="n">
        <v>0</v>
      </c>
      <c r="G27" s="118" t="n">
        <v>-150058</v>
      </c>
      <c r="I27" s="118" t="n">
        <f aca="false">IF(MONTH($A27)=MONTH($A26),IF(G27=0,I26,G27),0)</f>
        <v>-150058</v>
      </c>
      <c r="J27" s="118" t="n">
        <f aca="false">IF(MONTH($A27)=MONTH($A26),SUM(I27-I26),I27)</f>
        <v>1241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-150058</v>
      </c>
      <c r="N27" s="118" t="n">
        <f aca="false">SUM(J$6:J27)</f>
        <v>-150058</v>
      </c>
      <c r="P27" s="118" t="n">
        <f aca="false">D27/P$3</f>
        <v>0.136123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1.241</v>
      </c>
      <c r="T27" s="120" t="n">
        <f aca="false">L27/$R$3</f>
        <v>0</v>
      </c>
      <c r="U27" s="120" t="n">
        <f aca="false">I27/$R$3</f>
        <v>-150.058</v>
      </c>
      <c r="V27" s="120" t="n">
        <f aca="false">M27/$R$3</f>
        <v>-150.058</v>
      </c>
      <c r="W27" s="120" t="n">
        <f aca="false">N27/$R$3</f>
        <v>-150.058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Power'!A28,3),'Master Data'!$A$2:$A$8,0),2)</f>
        <v>T</v>
      </c>
      <c r="D28" s="118" t="n">
        <v>136185</v>
      </c>
      <c r="E28" s="118" t="n">
        <v>0</v>
      </c>
      <c r="F28" s="118" t="n">
        <v>0</v>
      </c>
      <c r="G28" s="118" t="n">
        <v>-149644</v>
      </c>
      <c r="I28" s="118" t="n">
        <f aca="false">IF(MONTH($A28)=MONTH($A27),IF(G28=0,I27,G28),0)</f>
        <v>-149644</v>
      </c>
      <c r="J28" s="118" t="n">
        <f aca="false">IF(MONTH($A28)=MONTH($A27),SUM(I28-I27),I28)</f>
        <v>414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-149644</v>
      </c>
      <c r="N28" s="118" t="n">
        <f aca="false">SUM(J$6:J28)</f>
        <v>-149644</v>
      </c>
      <c r="P28" s="118" t="n">
        <f aca="false">D28/P$3</f>
        <v>0.136185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0.414</v>
      </c>
      <c r="T28" s="120" t="n">
        <f aca="false">L28/$R$3</f>
        <v>0</v>
      </c>
      <c r="U28" s="120" t="n">
        <f aca="false">I28/$R$3</f>
        <v>-149.644</v>
      </c>
      <c r="V28" s="120" t="n">
        <f aca="false">M28/$R$3</f>
        <v>-149.644</v>
      </c>
      <c r="W28" s="120" t="n">
        <f aca="false">N28/$R$3</f>
        <v>-149.644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Power'!A29,3),'Master Data'!$A$2:$A$8,0),2)</f>
        <v>W</v>
      </c>
      <c r="D29" s="118" t="n">
        <v>136247</v>
      </c>
      <c r="E29" s="118" t="n">
        <v>0</v>
      </c>
      <c r="F29" s="118" t="n">
        <v>0</v>
      </c>
      <c r="G29" s="118" t="n">
        <v>-149230</v>
      </c>
      <c r="I29" s="118" t="n">
        <f aca="false">IF(MONTH($A29)=MONTH($A28),IF(G29=0,I28,G29),0)</f>
        <v>-149230</v>
      </c>
      <c r="J29" s="118" t="n">
        <f aca="false">IF(MONTH($A29)=MONTH($A28),SUM(I29-I28),I29)</f>
        <v>414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-149230</v>
      </c>
      <c r="N29" s="118" t="n">
        <f aca="false">SUM(J$6:J29)</f>
        <v>-149230</v>
      </c>
      <c r="P29" s="118" t="n">
        <f aca="false">D29/P$3</f>
        <v>0.136247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0.414</v>
      </c>
      <c r="T29" s="120" t="n">
        <f aca="false">L29/$R$3</f>
        <v>0</v>
      </c>
      <c r="U29" s="120" t="n">
        <f aca="false">I29/$R$3</f>
        <v>-149.23</v>
      </c>
      <c r="V29" s="120" t="n">
        <f aca="false">M29/$R$3</f>
        <v>-149.23</v>
      </c>
      <c r="W29" s="120" t="n">
        <f aca="false">N29/$R$3</f>
        <v>-149.23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Power'!A30,3),'Master Data'!$A$2:$A$8,0),2)</f>
        <v>Th</v>
      </c>
      <c r="D30" s="118" t="n">
        <v>136309</v>
      </c>
      <c r="E30" s="118" t="n">
        <v>0</v>
      </c>
      <c r="F30" s="118" t="n">
        <v>0</v>
      </c>
      <c r="G30" s="118" t="n">
        <v>-148816</v>
      </c>
      <c r="I30" s="118" t="n">
        <f aca="false">IF(MONTH($A30)=MONTH($A29),IF(G30=0,I29,G30),0)</f>
        <v>-148816</v>
      </c>
      <c r="J30" s="118" t="n">
        <f aca="false">IF(MONTH($A30)=MONTH($A29),SUM(I30-I29),I30)</f>
        <v>414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-148816</v>
      </c>
      <c r="N30" s="118" t="n">
        <f aca="false">SUM(J$6:J30)</f>
        <v>-148816</v>
      </c>
      <c r="P30" s="118" t="n">
        <f aca="false">D30/P$3</f>
        <v>0.136309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0.414</v>
      </c>
      <c r="T30" s="120" t="n">
        <f aca="false">L30/$R$3</f>
        <v>0</v>
      </c>
      <c r="U30" s="120" t="n">
        <f aca="false">I30/$R$3</f>
        <v>-148.816</v>
      </c>
      <c r="V30" s="120" t="n">
        <f aca="false">M30/$R$3</f>
        <v>-148.816</v>
      </c>
      <c r="W30" s="120" t="n">
        <f aca="false">N30/$R$3</f>
        <v>-148.816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Power'!A31,3),'Master Data'!$A$2:$A$8,0),2)</f>
        <v>F</v>
      </c>
      <c r="D31" s="118" t="n">
        <v>136371</v>
      </c>
      <c r="E31" s="118" t="n">
        <v>0</v>
      </c>
      <c r="F31" s="118" t="n">
        <v>0</v>
      </c>
      <c r="G31" s="118" t="n">
        <v>-148402</v>
      </c>
      <c r="I31" s="118" t="n">
        <f aca="false">IF(MONTH($A31)=MONTH($A30),IF(G31=0,I30,G31),0)</f>
        <v>-148402</v>
      </c>
      <c r="J31" s="118" t="n">
        <f aca="false">IF(MONTH($A31)=MONTH($A30),SUM(I31-I30),I31)</f>
        <v>414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-148402</v>
      </c>
      <c r="N31" s="118" t="n">
        <f aca="false">SUM(J$6:J31)</f>
        <v>-148402</v>
      </c>
      <c r="P31" s="118" t="n">
        <f aca="false">D31/P$3</f>
        <v>0.136371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0.414</v>
      </c>
      <c r="T31" s="120" t="n">
        <f aca="false">L31/$R$3</f>
        <v>0</v>
      </c>
      <c r="U31" s="120" t="n">
        <f aca="false">I31/$R$3</f>
        <v>-148.402</v>
      </c>
      <c r="V31" s="120" t="n">
        <f aca="false">M31/$R$3</f>
        <v>-148.402</v>
      </c>
      <c r="W31" s="120" t="n">
        <f aca="false">N31/$R$3</f>
        <v>-148.402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-148402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-148402</v>
      </c>
      <c r="N32" s="118" t="n">
        <f aca="false">SUM(J$6:J32)</f>
        <v>-148402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-148.402</v>
      </c>
      <c r="V32" s="120" t="n">
        <f aca="false">M32/$R$3</f>
        <v>-148.402</v>
      </c>
      <c r="W32" s="120" t="n">
        <f aca="false">N32/$R$3</f>
        <v>-148.402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-148402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-148402</v>
      </c>
      <c r="N33" s="118" t="n">
        <f aca="false">SUM(J$6:J33)</f>
        <v>-148402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-148.402</v>
      </c>
      <c r="V33" s="120" t="n">
        <f aca="false">M33/$R$3</f>
        <v>-148.402</v>
      </c>
      <c r="W33" s="120" t="n">
        <f aca="false">N33/$R$3</f>
        <v>-148.402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Power'!A34,3),'Master Data'!$A$2:$A$8,0),2)</f>
        <v>M</v>
      </c>
      <c r="D34" s="118" t="n">
        <v>136557</v>
      </c>
      <c r="E34" s="118" t="n">
        <v>0</v>
      </c>
      <c r="F34" s="118" t="n">
        <v>0</v>
      </c>
      <c r="G34" s="118" t="n">
        <v>-147158</v>
      </c>
      <c r="I34" s="118" t="n">
        <f aca="false">IF(MONTH($A34)=MONTH($A33),IF(G34=0,I33,G34),0)</f>
        <v>-147158</v>
      </c>
      <c r="J34" s="118" t="n">
        <f aca="false">IF(MONTH($A34)=MONTH($A33),SUM(I34-I33),I34)</f>
        <v>1244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-147158</v>
      </c>
      <c r="N34" s="118" t="n">
        <f aca="false">SUM(J$6:J34)</f>
        <v>-147158</v>
      </c>
      <c r="P34" s="118" t="n">
        <f aca="false">D34/P$3</f>
        <v>0.136557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1.244</v>
      </c>
      <c r="T34" s="120" t="n">
        <f aca="false">L34/$R$3</f>
        <v>0</v>
      </c>
      <c r="U34" s="120" t="n">
        <f aca="false">I34/$R$3</f>
        <v>-147.158</v>
      </c>
      <c r="V34" s="120" t="n">
        <f aca="false">M34/$R$3</f>
        <v>-147.158</v>
      </c>
      <c r="W34" s="120" t="n">
        <f aca="false">N34/$R$3</f>
        <v>-147.158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Power'!A35,3),'Master Data'!$A$2:$A$8,0),2)</f>
        <v>T</v>
      </c>
      <c r="D35" s="118" t="n">
        <v>136619</v>
      </c>
      <c r="E35" s="118" t="n">
        <v>0</v>
      </c>
      <c r="F35" s="118" t="n">
        <v>0</v>
      </c>
      <c r="G35" s="118" t="n">
        <v>-146742</v>
      </c>
      <c r="I35" s="118" t="n">
        <f aca="false">IF(MONTH($A35)=MONTH($A34),IF(G35=0,I34,G35),0)</f>
        <v>-146742</v>
      </c>
      <c r="J35" s="118" t="n">
        <f aca="false">IF(MONTH($A35)=MONTH($A34),SUM(I35-I34),I35)</f>
        <v>416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-146742</v>
      </c>
      <c r="N35" s="118" t="n">
        <f aca="false">SUM(J$6:J35)</f>
        <v>-146742</v>
      </c>
      <c r="P35" s="118" t="n">
        <f aca="false">D35/P$3</f>
        <v>0.136619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0.416</v>
      </c>
      <c r="T35" s="120" t="n">
        <f aca="false">L35/$R$3</f>
        <v>0</v>
      </c>
      <c r="U35" s="120" t="n">
        <f aca="false">I35/$R$3</f>
        <v>-146.742</v>
      </c>
      <c r="V35" s="120" t="n">
        <f aca="false">M35/$R$3</f>
        <v>-146.742</v>
      </c>
      <c r="W35" s="120" t="n">
        <f aca="false">N35/$R$3</f>
        <v>-146.742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Data'!$A$2:$B$8,MATCH(WEEKDAY('BRA Power'!A36,3),'Master Data'!$A$2:$A$8,0),2)</f>
        <v>W</v>
      </c>
      <c r="D36" s="118" t="n">
        <v>136682</v>
      </c>
      <c r="E36" s="118" t="n">
        <v>0</v>
      </c>
      <c r="F36" s="118" t="n">
        <v>0</v>
      </c>
      <c r="G36" s="118" t="n">
        <v>-146327</v>
      </c>
      <c r="I36" s="118" t="n">
        <f aca="false">IF(MONTH($A36)=MONTH($A35),IF(G36=0,I35,G36),0)</f>
        <v>-146327</v>
      </c>
      <c r="J36" s="118" t="n">
        <f aca="false">IF(MONTH($A36)=MONTH($A35),SUM(I36-I35),I36)</f>
        <v>415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-146327</v>
      </c>
      <c r="N36" s="118" t="n">
        <f aca="false">SUM(J$6:J36)</f>
        <v>-146327</v>
      </c>
      <c r="P36" s="118" t="n">
        <f aca="false">D36/P$3</f>
        <v>0.136682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0.415</v>
      </c>
      <c r="T36" s="120" t="n">
        <f aca="false">L36/$R$3</f>
        <v>0</v>
      </c>
      <c r="U36" s="120" t="n">
        <f aca="false">I36/$R$3</f>
        <v>-146.327</v>
      </c>
      <c r="V36" s="120" t="n">
        <f aca="false">M36/$R$3</f>
        <v>-146.327</v>
      </c>
      <c r="W36" s="120" t="n">
        <f aca="false">N36/$R$3</f>
        <v>-146.327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Power'!A37,3),'Master Data'!$A$2:$A$8,0),2)</f>
        <v>Th</v>
      </c>
      <c r="D37" s="118" t="n">
        <v>147864</v>
      </c>
      <c r="E37" s="118" t="n">
        <v>0</v>
      </c>
      <c r="F37" s="118" t="n">
        <v>0</v>
      </c>
      <c r="G37" s="118" t="n">
        <v>-53037</v>
      </c>
      <c r="I37" s="118" t="n">
        <f aca="false">IF(MONTH($A37)=MONTH($A36),IF(G37=0,I36,G37),G37)</f>
        <v>-53037</v>
      </c>
      <c r="J37" s="118" t="n">
        <f aca="false">IF(MONTH($A37)=MONTH($A36),SUM(I37-I36),I37)</f>
        <v>-53037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-199364</v>
      </c>
      <c r="N37" s="118" t="n">
        <f aca="false">SUM(J$6:J37)</f>
        <v>-199364</v>
      </c>
      <c r="P37" s="118" t="n">
        <f aca="false">D37/P$3</f>
        <v>0.147864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-53.037</v>
      </c>
      <c r="T37" s="120" t="n">
        <f aca="false">L37/$R$3</f>
        <v>-0</v>
      </c>
      <c r="U37" s="120" t="n">
        <f aca="false">I37/$R$3</f>
        <v>-53.037</v>
      </c>
      <c r="V37" s="120" t="n">
        <f aca="false">M37/$R$3</f>
        <v>-199.364</v>
      </c>
      <c r="W37" s="120" t="n">
        <f aca="false">N37/$R$3</f>
        <v>-199.364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Power'!A38,3),'Master Data'!$A$2:$A$8,0),2)</f>
        <v>F</v>
      </c>
      <c r="D38" s="118" t="n">
        <v>147925</v>
      </c>
      <c r="E38" s="118" t="n">
        <v>0</v>
      </c>
      <c r="F38" s="118" t="n">
        <v>0</v>
      </c>
      <c r="G38" s="118" t="n">
        <v>-53037</v>
      </c>
      <c r="I38" s="118" t="n">
        <f aca="false">IF(MONTH($A38)=MONTH($A37),IF(G38=0,I37,G38),G38)</f>
        <v>-53037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-199364</v>
      </c>
      <c r="N38" s="118" t="n">
        <f aca="false">SUM(J$6:J38)</f>
        <v>-199364</v>
      </c>
      <c r="P38" s="118" t="n">
        <f aca="false">D38/P$3</f>
        <v>0.147925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-53.037</v>
      </c>
      <c r="V38" s="120" t="n">
        <f aca="false">M38/$R$3</f>
        <v>-199.364</v>
      </c>
      <c r="W38" s="120" t="n">
        <f aca="false">N38/$R$3</f>
        <v>-199.364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-53037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-199364</v>
      </c>
      <c r="N39" s="118" t="n">
        <f aca="false">SUM(J$6:J39)</f>
        <v>-199364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-53.037</v>
      </c>
      <c r="V39" s="120" t="n">
        <f aca="false">M39/$R$3</f>
        <v>-199.364</v>
      </c>
      <c r="W39" s="120" t="n">
        <f aca="false">N39/$R$3</f>
        <v>-199.364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-53037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-199364</v>
      </c>
      <c r="N40" s="118" t="n">
        <f aca="false">SUM(J$6:J40)</f>
        <v>-199364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-53.037</v>
      </c>
      <c r="V40" s="120" t="n">
        <f aca="false">M40/$R$3</f>
        <v>-199.364</v>
      </c>
      <c r="W40" s="120" t="n">
        <f aca="false">N40/$R$3</f>
        <v>-199.364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Power'!A41,3),'Master Data'!$A$2:$A$8,0),2)</f>
        <v>M</v>
      </c>
      <c r="D41" s="118" t="n">
        <v>148107</v>
      </c>
      <c r="E41" s="118" t="n">
        <v>0</v>
      </c>
      <c r="F41" s="118" t="n">
        <v>0</v>
      </c>
      <c r="G41" s="118" t="n">
        <v>-53037</v>
      </c>
      <c r="I41" s="118" t="n">
        <f aca="false">IF(MONTH($A41)=MONTH($A40),IF(G41=0,I40,G41),G41)</f>
        <v>-53037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-199364</v>
      </c>
      <c r="N41" s="118" t="n">
        <f aca="false">SUM(J$6:J41)</f>
        <v>-199364</v>
      </c>
      <c r="P41" s="118" t="n">
        <f aca="false">D41/P$3</f>
        <v>0.148107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-53.037</v>
      </c>
      <c r="V41" s="120" t="n">
        <f aca="false">M41/$R$3</f>
        <v>-199.364</v>
      </c>
      <c r="W41" s="120" t="n">
        <f aca="false">N41/$R$3</f>
        <v>-199.364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Power'!A42,3),'Master Data'!$A$2:$A$8,0),2)</f>
        <v>T</v>
      </c>
      <c r="D42" s="118" t="n">
        <v>148168</v>
      </c>
      <c r="E42" s="118" t="n">
        <v>0</v>
      </c>
      <c r="F42" s="118" t="n">
        <v>0</v>
      </c>
      <c r="G42" s="118" t="n">
        <v>-53037</v>
      </c>
      <c r="I42" s="118" t="n">
        <f aca="false">IF(MONTH($A42)=MONTH($A41),IF(G42=0,I41,G42),G42)</f>
        <v>-53037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-199364</v>
      </c>
      <c r="N42" s="118" t="n">
        <f aca="false">SUM(J$6:J42)</f>
        <v>-199364</v>
      </c>
      <c r="P42" s="118" t="n">
        <f aca="false">D42/P$3</f>
        <v>0.148168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-53.037</v>
      </c>
      <c r="V42" s="120" t="n">
        <f aca="false">M42/$R$3</f>
        <v>-199.364</v>
      </c>
      <c r="W42" s="120" t="n">
        <f aca="false">N42/$R$3</f>
        <v>-199.364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Power'!A43,3),'Master Data'!$A$2:$A$8,0),2)</f>
        <v>W</v>
      </c>
      <c r="D43" s="118" t="n">
        <v>148229</v>
      </c>
      <c r="E43" s="118" t="n">
        <v>0</v>
      </c>
      <c r="F43" s="118" t="n">
        <v>0</v>
      </c>
      <c r="G43" s="118" t="n">
        <v>-53037</v>
      </c>
      <c r="I43" s="118" t="n">
        <f aca="false">IF(MONTH($A43)=MONTH($A42),IF(G43=0,I42,G43),G43)</f>
        <v>-53037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-199364</v>
      </c>
      <c r="N43" s="118" t="n">
        <f aca="false">SUM(J$6:J43)</f>
        <v>-199364</v>
      </c>
      <c r="P43" s="118" t="n">
        <f aca="false">D43/P$3</f>
        <v>0.148229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-53.037</v>
      </c>
      <c r="V43" s="120" t="n">
        <f aca="false">M43/$R$3</f>
        <v>-199.364</v>
      </c>
      <c r="W43" s="120" t="n">
        <f aca="false">N43/$R$3</f>
        <v>-199.364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Power'!A44,3),'Master Data'!$A$2:$A$8,0),2)</f>
        <v>Th</v>
      </c>
      <c r="D44" s="118" t="n">
        <v>148290</v>
      </c>
      <c r="E44" s="118" t="n">
        <v>0</v>
      </c>
      <c r="F44" s="118" t="n">
        <v>0</v>
      </c>
      <c r="G44" s="118" t="n">
        <v>-53037</v>
      </c>
      <c r="I44" s="118" t="n">
        <f aca="false">IF(MONTH($A44)=MONTH($A43),IF(G44=0,I43,G44),G44)</f>
        <v>-53037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-199364</v>
      </c>
      <c r="N44" s="118" t="n">
        <f aca="false">SUM(J$6:J44)</f>
        <v>-199364</v>
      </c>
      <c r="P44" s="118" t="n">
        <f aca="false">D44/P$3</f>
        <v>0.14829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-53.037</v>
      </c>
      <c r="V44" s="120" t="n">
        <f aca="false">M44/$R$3</f>
        <v>-199.364</v>
      </c>
      <c r="W44" s="120" t="n">
        <f aca="false">N44/$R$3</f>
        <v>-199.364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Power'!A45,3),'Master Data'!$A$2:$A$8,0),2)</f>
        <v>F</v>
      </c>
      <c r="D45" s="118" t="n">
        <v>714292</v>
      </c>
      <c r="E45" s="118" t="n">
        <v>0</v>
      </c>
      <c r="F45" s="118" t="n">
        <v>0</v>
      </c>
      <c r="G45" s="118" t="n">
        <v>-53037</v>
      </c>
      <c r="I45" s="118" t="n">
        <f aca="false">IF(MONTH($A45)=MONTH($A44),IF(G45=0,I44,G45),G45)</f>
        <v>-53037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-199364</v>
      </c>
      <c r="N45" s="118" t="n">
        <f aca="false">SUM(J$6:J45)</f>
        <v>-199364</v>
      </c>
      <c r="P45" s="118" t="n">
        <f aca="false">D45/P$3</f>
        <v>0.714292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-53.037</v>
      </c>
      <c r="V45" s="120" t="n">
        <f aca="false">M45/$R$3</f>
        <v>-199.364</v>
      </c>
      <c r="W45" s="120" t="n">
        <f aca="false">N45/$R$3</f>
        <v>-199.364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-53037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-199364</v>
      </c>
      <c r="N46" s="118" t="n">
        <f aca="false">SUM(J$6:J46)</f>
        <v>-199364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-53.037</v>
      </c>
      <c r="V46" s="120" t="n">
        <f aca="false">M46/$R$3</f>
        <v>-199.364</v>
      </c>
      <c r="W46" s="120" t="n">
        <f aca="false">N46/$R$3</f>
        <v>-199.364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-53037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-199364</v>
      </c>
      <c r="N47" s="118" t="n">
        <f aca="false">SUM(J$6:J47)</f>
        <v>-199364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-53.037</v>
      </c>
      <c r="V47" s="120" t="n">
        <f aca="false">M47/$R$3</f>
        <v>-199.364</v>
      </c>
      <c r="W47" s="120" t="n">
        <f aca="false">N47/$R$3</f>
        <v>-199.364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Power'!A48,3),'Master Data'!$A$2:$A$8,0),2)</f>
        <v>M</v>
      </c>
      <c r="D48" s="118" t="n">
        <v>715193</v>
      </c>
      <c r="E48" s="118" t="n">
        <v>0</v>
      </c>
      <c r="F48" s="118" t="n">
        <v>0</v>
      </c>
      <c r="G48" s="118" t="n">
        <v>-53037</v>
      </c>
      <c r="I48" s="118" t="n">
        <f aca="false">IF(MONTH($A48)=MONTH($A47),IF(G48=0,I47,G48),G48)</f>
        <v>-53037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-199364</v>
      </c>
      <c r="N48" s="118" t="n">
        <f aca="false">SUM(J$6:J48)</f>
        <v>-199364</v>
      </c>
      <c r="P48" s="118" t="n">
        <f aca="false">D48/P$3</f>
        <v>0.715193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-53.037</v>
      </c>
      <c r="V48" s="120" t="n">
        <f aca="false">M48/$R$3</f>
        <v>-199.364</v>
      </c>
      <c r="W48" s="120" t="n">
        <f aca="false">N48/$R$3</f>
        <v>-199.364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Power'!A49,3),'Master Data'!$A$2:$A$8,0),2)</f>
        <v>T</v>
      </c>
      <c r="D49" s="118" t="n">
        <v>715478</v>
      </c>
      <c r="E49" s="118" t="n">
        <v>0</v>
      </c>
      <c r="F49" s="118" t="n">
        <v>0</v>
      </c>
      <c r="G49" s="118" t="n">
        <v>-53037</v>
      </c>
      <c r="I49" s="118" t="n">
        <f aca="false">IF(MONTH($A49)=MONTH($A48),IF(G49=0,I48,G49),G49)</f>
        <v>-53037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-199364</v>
      </c>
      <c r="N49" s="118" t="n">
        <f aca="false">SUM(J$6:J49)</f>
        <v>-199364</v>
      </c>
      <c r="P49" s="118" t="n">
        <f aca="false">D49/P$3</f>
        <v>0.715478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-53.037</v>
      </c>
      <c r="V49" s="120" t="n">
        <f aca="false">M49/$R$3</f>
        <v>-199.364</v>
      </c>
      <c r="W49" s="120" t="n">
        <f aca="false">N49/$R$3</f>
        <v>-199.364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Power'!A50,3),'Master Data'!$A$2:$A$8,0),2)</f>
        <v>W</v>
      </c>
      <c r="D50" s="118" t="n">
        <v>920632</v>
      </c>
      <c r="E50" s="118" t="n">
        <v>0</v>
      </c>
      <c r="F50" s="118" t="n">
        <v>0</v>
      </c>
      <c r="G50" s="118" t="n">
        <v>1282175</v>
      </c>
      <c r="I50" s="118" t="n">
        <f aca="false">IF(MONTH($A50)=MONTH($A49),IF(G50=0,I49,G50),G50)</f>
        <v>1282175</v>
      </c>
      <c r="J50" s="118" t="n">
        <f aca="false">IF(MONTH($A50)=MONTH($A49),SUM(I50-I49),I50)</f>
        <v>1335212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1135848</v>
      </c>
      <c r="N50" s="118" t="n">
        <f aca="false">SUM(J$6:J50)</f>
        <v>1135848</v>
      </c>
      <c r="P50" s="118" t="n">
        <f aca="false">D50/P$3</f>
        <v>0.920632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1335.212</v>
      </c>
      <c r="T50" s="120" t="n">
        <f aca="false">L50/$R$3</f>
        <v>0</v>
      </c>
      <c r="U50" s="120" t="n">
        <f aca="false">I50/$R$3</f>
        <v>1282.175</v>
      </c>
      <c r="V50" s="120" t="n">
        <f aca="false">M50/$R$3</f>
        <v>1135.848</v>
      </c>
      <c r="W50" s="120" t="n">
        <f aca="false">N50/$R$3</f>
        <v>1135.848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Power'!A51,3),'Master Data'!$A$2:$A$8,0),2)</f>
        <v>Th</v>
      </c>
      <c r="D51" s="118" t="n">
        <v>921055</v>
      </c>
      <c r="E51" s="118" t="n">
        <v>0</v>
      </c>
      <c r="F51" s="118" t="n">
        <v>0</v>
      </c>
      <c r="G51" s="118" t="n">
        <v>1282175</v>
      </c>
      <c r="I51" s="118" t="n">
        <f aca="false">IF(MONTH($A51)=MONTH($A50),IF(G51=0,I50,G51),G51)</f>
        <v>1282175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1135848</v>
      </c>
      <c r="N51" s="118" t="n">
        <f aca="false">SUM(J$6:J51)</f>
        <v>1135848</v>
      </c>
      <c r="P51" s="118" t="n">
        <f aca="false">D51/P$3</f>
        <v>0.921055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1282.175</v>
      </c>
      <c r="V51" s="120" t="n">
        <f aca="false">M51/$R$3</f>
        <v>1135.848</v>
      </c>
      <c r="W51" s="120" t="n">
        <f aca="false">N51/$R$3</f>
        <v>1135.848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Power'!A52,3),'Master Data'!$A$2:$A$8,0),2)</f>
        <v>F</v>
      </c>
      <c r="D52" s="118" t="n">
        <v>921430</v>
      </c>
      <c r="E52" s="118" t="n">
        <v>0</v>
      </c>
      <c r="F52" s="118" t="n">
        <v>0</v>
      </c>
      <c r="G52" s="118" t="n">
        <v>1282175</v>
      </c>
      <c r="I52" s="118" t="n">
        <f aca="false">IF(MONTH($A52)=MONTH($A51),IF(G52=0,I51,G52),G52)</f>
        <v>1282175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1135848</v>
      </c>
      <c r="N52" s="118" t="n">
        <f aca="false">SUM(J$6:J52)</f>
        <v>1135848</v>
      </c>
      <c r="P52" s="118" t="n">
        <f aca="false">D52/P$3</f>
        <v>0.92143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1282.175</v>
      </c>
      <c r="V52" s="120" t="n">
        <f aca="false">M52/$R$3</f>
        <v>1135.848</v>
      </c>
      <c r="W52" s="120" t="n">
        <f aca="false">N52/$R$3</f>
        <v>1135.848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1282175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1135848</v>
      </c>
      <c r="N53" s="118" t="n">
        <f aca="false">SUM(J$6:J53)</f>
        <v>1135848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1282.175</v>
      </c>
      <c r="V53" s="120" t="n">
        <f aca="false">M53/$R$3</f>
        <v>1135.848</v>
      </c>
      <c r="W53" s="120" t="n">
        <f aca="false">N53/$R$3</f>
        <v>1135.848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1282175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1135848</v>
      </c>
      <c r="N54" s="118" t="n">
        <f aca="false">SUM(J$6:J54)</f>
        <v>1135848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1282.175</v>
      </c>
      <c r="V54" s="120" t="n">
        <f aca="false">M54/$R$3</f>
        <v>1135.848</v>
      </c>
      <c r="W54" s="120" t="n">
        <f aca="false">N54/$R$3</f>
        <v>1135.848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1282175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1135848</v>
      </c>
      <c r="N55" s="118" t="n">
        <f aca="false">SUM(J$6:J55)</f>
        <v>1135848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1282.175</v>
      </c>
      <c r="V55" s="120" t="n">
        <f aca="false">M55/$R$3</f>
        <v>1135.848</v>
      </c>
      <c r="W55" s="120" t="n">
        <f aca="false">N55/$R$3</f>
        <v>1135.848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Power'!A56,3),'Master Data'!$A$2:$A$8,0),2)</f>
        <v>T</v>
      </c>
      <c r="D56" s="118" t="n">
        <v>922932</v>
      </c>
      <c r="E56" s="118" t="n">
        <v>0</v>
      </c>
      <c r="F56" s="118" t="n">
        <v>0</v>
      </c>
      <c r="G56" s="118" t="n">
        <v>1282175</v>
      </c>
      <c r="I56" s="118" t="n">
        <f aca="false">IF(MONTH($A56)=MONTH($A55),IF(G56=0,I55,G56),G56)</f>
        <v>1282175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1135848</v>
      </c>
      <c r="N56" s="118" t="n">
        <f aca="false">SUM(J$6:J56)</f>
        <v>1135848</v>
      </c>
      <c r="P56" s="118" t="n">
        <f aca="false">D56/P$3</f>
        <v>0.922932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1282.175</v>
      </c>
      <c r="V56" s="120" t="n">
        <f aca="false">M56/$R$3</f>
        <v>1135.848</v>
      </c>
      <c r="W56" s="120" t="n">
        <f aca="false">N56/$R$3</f>
        <v>1135.848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Power'!A57,3),'Master Data'!$A$2:$A$8,0),2)</f>
        <v>W</v>
      </c>
      <c r="D57" s="118" t="n">
        <v>923308</v>
      </c>
      <c r="E57" s="118" t="n">
        <v>0</v>
      </c>
      <c r="F57" s="118" t="n">
        <v>0</v>
      </c>
      <c r="G57" s="118" t="n">
        <v>1295529</v>
      </c>
      <c r="I57" s="118" t="n">
        <f aca="false">IF(MONTH($A57)=MONTH($A56),IF(G57=0,I56,G57),G57)</f>
        <v>1295529</v>
      </c>
      <c r="J57" s="118" t="n">
        <f aca="false">IF(MONTH($A57)=MONTH($A56),SUM(I57-I56),I57)</f>
        <v>13354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1149202</v>
      </c>
      <c r="N57" s="118" t="n">
        <f aca="false">SUM(J$6:J57)</f>
        <v>1149202</v>
      </c>
      <c r="P57" s="118" t="n">
        <f aca="false">D57/P$3</f>
        <v>0.923308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13.354</v>
      </c>
      <c r="T57" s="120" t="n">
        <f aca="false">L57/$R$3</f>
        <v>0</v>
      </c>
      <c r="U57" s="120" t="n">
        <f aca="false">I57/$R$3</f>
        <v>1295.529</v>
      </c>
      <c r="V57" s="120" t="n">
        <f aca="false">M57/$R$3</f>
        <v>1149.202</v>
      </c>
      <c r="W57" s="120" t="n">
        <f aca="false">N57/$R$3</f>
        <v>1149.202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Power'!A58,3),'Master Data'!$A$2:$A$8,0),2)</f>
        <v>Th</v>
      </c>
      <c r="D58" s="118" t="n">
        <v>923684</v>
      </c>
      <c r="E58" s="118" t="n">
        <v>0</v>
      </c>
      <c r="F58" s="118" t="n">
        <v>0</v>
      </c>
      <c r="G58" s="118" t="n">
        <v>1296501</v>
      </c>
      <c r="I58" s="118" t="n">
        <f aca="false">IF(MONTH($A58)=MONTH($A57),IF(G58=0,I57,G58),G58)</f>
        <v>1296501</v>
      </c>
      <c r="J58" s="118" t="n">
        <f aca="false">IF(MONTH($A58)=MONTH($A57),SUM(I58-I57),I58)</f>
        <v>972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1150174</v>
      </c>
      <c r="N58" s="118" t="n">
        <f aca="false">SUM(J$6:J58)</f>
        <v>1150174</v>
      </c>
      <c r="P58" s="118" t="n">
        <f aca="false">D58/P$3</f>
        <v>0.923684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0.972</v>
      </c>
      <c r="T58" s="120" t="n">
        <f aca="false">L58/$R$3</f>
        <v>0</v>
      </c>
      <c r="U58" s="120" t="n">
        <f aca="false">I58/$R$3</f>
        <v>1296.501</v>
      </c>
      <c r="V58" s="120" t="n">
        <f aca="false">M58/$R$3</f>
        <v>1150.174</v>
      </c>
      <c r="W58" s="120" t="n">
        <f aca="false">N58/$R$3</f>
        <v>1150.174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Power'!A59,3),'Master Data'!$A$2:$A$8,0),2)</f>
        <v>F</v>
      </c>
      <c r="D59" s="118" t="n">
        <v>924061</v>
      </c>
      <c r="E59" s="118" t="n">
        <v>0</v>
      </c>
      <c r="F59" s="118" t="n">
        <v>0</v>
      </c>
      <c r="G59" s="118" t="n">
        <v>1297473</v>
      </c>
      <c r="I59" s="118" t="n">
        <f aca="false">IF(MONTH($A59)=MONTH($A58),IF(G59=0,I58,G59),G59)</f>
        <v>1297473</v>
      </c>
      <c r="J59" s="118" t="n">
        <f aca="false">IF(MONTH($A59)=MONTH($A58),SUM(I59-I58),I59)</f>
        <v>972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1151146</v>
      </c>
      <c r="N59" s="118" t="n">
        <f aca="false">SUM(J$6:J59)</f>
        <v>1151146</v>
      </c>
      <c r="P59" s="118" t="n">
        <f aca="false">D59/P$3</f>
        <v>0.924061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0.972</v>
      </c>
      <c r="T59" s="120" t="n">
        <f aca="false">L59/$R$3</f>
        <v>0</v>
      </c>
      <c r="U59" s="120" t="n">
        <f aca="false">I59/$R$3</f>
        <v>1297.473</v>
      </c>
      <c r="V59" s="120" t="n">
        <f aca="false">M59/$R$3</f>
        <v>1151.146</v>
      </c>
      <c r="W59" s="120" t="n">
        <f aca="false">N59/$R$3</f>
        <v>1151.146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1297473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1151146</v>
      </c>
      <c r="N60" s="118" t="n">
        <f aca="false">SUM(J$6:J60)</f>
        <v>1151146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1297.473</v>
      </c>
      <c r="V60" s="120" t="n">
        <f aca="false">M60/$R$3</f>
        <v>1151.146</v>
      </c>
      <c r="W60" s="120" t="n">
        <f aca="false">N60/$R$3</f>
        <v>1151.146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1297473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1151146</v>
      </c>
      <c r="N61" s="118" t="n">
        <f aca="false">SUM(J$6:J61)</f>
        <v>1151146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1297.473</v>
      </c>
      <c r="V61" s="120" t="n">
        <f aca="false">M61/$R$3</f>
        <v>1151.146</v>
      </c>
      <c r="W61" s="120" t="n">
        <f aca="false">N61/$R$3</f>
        <v>1151.146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Power'!A62,3),'Master Data'!$A$2:$A$8,0),2)</f>
        <v>M</v>
      </c>
      <c r="D62" s="118" t="n">
        <v>925190</v>
      </c>
      <c r="E62" s="118" t="n">
        <v>0</v>
      </c>
      <c r="F62" s="118" t="n">
        <v>0</v>
      </c>
      <c r="G62" s="118" t="n">
        <v>1300393</v>
      </c>
      <c r="I62" s="118" t="n">
        <f aca="false">IF(MONTH($A62)=MONTH($A61),IF(G62=0,I61,G62),G62)</f>
        <v>1300393</v>
      </c>
      <c r="J62" s="118" t="n">
        <f aca="false">IF(MONTH($A62)=MONTH($A61),SUM(I62-I61),I62)</f>
        <v>2920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1154066</v>
      </c>
      <c r="N62" s="118" t="n">
        <f aca="false">SUM(J$6:J62)</f>
        <v>1154066</v>
      </c>
      <c r="P62" s="118" t="n">
        <f aca="false">D62/P$3</f>
        <v>0.92519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2.92</v>
      </c>
      <c r="T62" s="120" t="n">
        <f aca="false">L62/$R$3</f>
        <v>0</v>
      </c>
      <c r="U62" s="120" t="n">
        <f aca="false">I62/$R$3</f>
        <v>1300.393</v>
      </c>
      <c r="V62" s="120" t="n">
        <f aca="false">M62/$R$3</f>
        <v>1154.066</v>
      </c>
      <c r="W62" s="120" t="n">
        <f aca="false">N62/$R$3</f>
        <v>1154.066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Power'!A63,3),'Master Data'!$A$2:$A$8,0),2)</f>
        <v>T</v>
      </c>
      <c r="D63" s="118" t="n">
        <v>925567</v>
      </c>
      <c r="E63" s="118" t="n">
        <v>0</v>
      </c>
      <c r="F63" s="118" t="n">
        <v>0</v>
      </c>
      <c r="G63" s="118" t="n">
        <v>1301367</v>
      </c>
      <c r="I63" s="118" t="n">
        <f aca="false">IF(MONTH($A63)=MONTH($A62),IF(G63=0,I62,G63),G63)</f>
        <v>1301367</v>
      </c>
      <c r="J63" s="118" t="n">
        <f aca="false">IF(MONTH($A63)=MONTH($A62),SUM(I63-I62),I63)</f>
        <v>974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1155040</v>
      </c>
      <c r="N63" s="118" t="n">
        <f aca="false">SUM(J$6:J63)</f>
        <v>1155040</v>
      </c>
      <c r="P63" s="118" t="n">
        <f aca="false">D63/P$3</f>
        <v>0.925567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0.974</v>
      </c>
      <c r="T63" s="120" t="n">
        <f aca="false">L63/$R$3</f>
        <v>0</v>
      </c>
      <c r="U63" s="120" t="n">
        <f aca="false">I63/$R$3</f>
        <v>1301.367</v>
      </c>
      <c r="V63" s="120" t="n">
        <f aca="false">M63/$R$3</f>
        <v>1155.04</v>
      </c>
      <c r="W63" s="120" t="n">
        <f aca="false">N63/$R$3</f>
        <v>1155.04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Data'!$A$2:$B$8,MATCH(WEEKDAY('BRA Power'!A64,3),'Master Data'!$A$2:$A$8,0),2)</f>
        <v>W</v>
      </c>
      <c r="D64" s="118" t="n">
        <v>925944</v>
      </c>
      <c r="E64" s="118" t="n">
        <v>0</v>
      </c>
      <c r="F64" s="118" t="n">
        <v>0</v>
      </c>
      <c r="G64" s="118" t="n">
        <v>1302342</v>
      </c>
      <c r="I64" s="118" t="n">
        <f aca="false">IF(MONTH($A64)=MONTH($A63),IF(G64=0,I63,G64),G64)</f>
        <v>1302342</v>
      </c>
      <c r="J64" s="118" t="n">
        <f aca="false">IF(MONTH($A64)=MONTH($A63),SUM(I64-I63),I64)</f>
        <v>975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1156015</v>
      </c>
      <c r="N64" s="118" t="n">
        <f aca="false">SUM(J$6:J64)</f>
        <v>1156015</v>
      </c>
      <c r="P64" s="118" t="n">
        <f aca="false">D64/P$3</f>
        <v>0.925944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0.975</v>
      </c>
      <c r="T64" s="120" t="n">
        <f aca="false">L64/$R$3</f>
        <v>0</v>
      </c>
      <c r="U64" s="120" t="n">
        <f aca="false">I64/$R$3</f>
        <v>1302.342</v>
      </c>
      <c r="V64" s="120" t="n">
        <f aca="false">M64/$R$3</f>
        <v>1156.015</v>
      </c>
      <c r="W64" s="120" t="n">
        <f aca="false">N64/$R$3</f>
        <v>1156.015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Power'!A65,3),'Master Data'!$A$2:$A$8,0),2)</f>
        <v>Th</v>
      </c>
      <c r="D65" s="118" t="n">
        <v>870868</v>
      </c>
      <c r="E65" s="118" t="n">
        <v>0</v>
      </c>
      <c r="F65" s="118" t="n">
        <v>0</v>
      </c>
      <c r="G65" s="118" t="n">
        <v>-50851</v>
      </c>
      <c r="I65" s="118" t="n">
        <f aca="false">IF(MONTH($A65)=MONTH($A64),IF(G65=0,I64,G65),G65)</f>
        <v>-50851</v>
      </c>
      <c r="J65" s="118" t="n">
        <f aca="false">IF(MONTH($A65)=MONTH($A64),SUM(I65-I64),I65)</f>
        <v>-50851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1105164</v>
      </c>
      <c r="N65" s="118" t="n">
        <f aca="false">SUM(J$6:J65)</f>
        <v>1105164</v>
      </c>
      <c r="P65" s="118" t="n">
        <f aca="false">D65/P$3</f>
        <v>0.870868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-50.851</v>
      </c>
      <c r="T65" s="120" t="n">
        <f aca="false">L65/$R$3</f>
        <v>-0</v>
      </c>
      <c r="U65" s="120" t="n">
        <f aca="false">I65/$R$3</f>
        <v>-50.851</v>
      </c>
      <c r="V65" s="120" t="n">
        <f aca="false">M65/$R$3</f>
        <v>1105.164</v>
      </c>
      <c r="W65" s="120" t="n">
        <f aca="false">N65/$R$3</f>
        <v>1105.164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Power'!A66,3),'Master Data'!$A$2:$A$8,0),2)</f>
        <v>F</v>
      </c>
      <c r="D66" s="118" t="n">
        <v>871219</v>
      </c>
      <c r="E66" s="118" t="n">
        <v>0</v>
      </c>
      <c r="F66" s="118" t="n">
        <v>0</v>
      </c>
      <c r="G66" s="118" t="n">
        <v>-49896</v>
      </c>
      <c r="I66" s="118" t="n">
        <f aca="false">IF(MONTH($A66)=MONTH($A65),IF(G66=0,I65,G66),G66)</f>
        <v>-49896</v>
      </c>
      <c r="J66" s="118" t="n">
        <f aca="false">IF(MONTH($A66)=MONTH($A65),SUM(I66-I65),I66)</f>
        <v>955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1106119</v>
      </c>
      <c r="N66" s="118" t="n">
        <f aca="false">SUM(J$6:J66)</f>
        <v>1106119</v>
      </c>
      <c r="P66" s="118" t="n">
        <f aca="false">D66/P$3</f>
        <v>0.871219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0.955</v>
      </c>
      <c r="T66" s="120" t="n">
        <f aca="false">L66/$R$3</f>
        <v>0</v>
      </c>
      <c r="U66" s="120" t="n">
        <f aca="false">I66/$R$3</f>
        <v>-49.896</v>
      </c>
      <c r="V66" s="120" t="n">
        <f aca="false">M66/$R$3</f>
        <v>1106.119</v>
      </c>
      <c r="W66" s="120" t="n">
        <f aca="false">N66/$R$3</f>
        <v>1106.119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-49896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1106119</v>
      </c>
      <c r="N67" s="118" t="n">
        <f aca="false">SUM(J$6:J67)</f>
        <v>1106119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-49.896</v>
      </c>
      <c r="V67" s="120" t="n">
        <f aca="false">M67/$R$3</f>
        <v>1106.119</v>
      </c>
      <c r="W67" s="120" t="n">
        <f aca="false">N67/$R$3</f>
        <v>1106.119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-49896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1106119</v>
      </c>
      <c r="N68" s="118" t="n">
        <f aca="false">SUM(J$6:J68)</f>
        <v>1106119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-49.896</v>
      </c>
      <c r="V68" s="120" t="n">
        <f aca="false">M68/$R$3</f>
        <v>1106.119</v>
      </c>
      <c r="W68" s="120" t="n">
        <f aca="false">N68/$R$3</f>
        <v>1106.119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Power'!A69,3),'Master Data'!$A$2:$A$8,0),2)</f>
        <v>M</v>
      </c>
      <c r="D69" s="118" t="n">
        <v>872272</v>
      </c>
      <c r="E69" s="118" t="n">
        <v>0</v>
      </c>
      <c r="F69" s="118" t="n">
        <v>0</v>
      </c>
      <c r="G69" s="118" t="n">
        <v>-47029</v>
      </c>
      <c r="I69" s="118" t="n">
        <f aca="false">IF(MONTH($A69)=MONTH($A68),IF(G69=0,I68,G69),G69)</f>
        <v>-47029</v>
      </c>
      <c r="J69" s="118" t="n">
        <f aca="false">IF(MONTH($A69)=MONTH($A68),SUM(I69-I68),I69)</f>
        <v>2867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1108986</v>
      </c>
      <c r="N69" s="118" t="n">
        <f aca="false">SUM(J$6:J69)</f>
        <v>1108986</v>
      </c>
      <c r="P69" s="118" t="n">
        <f aca="false">D69/P$3</f>
        <v>0.872272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2.867</v>
      </c>
      <c r="T69" s="120" t="n">
        <f aca="false">L69/$R$3</f>
        <v>0</v>
      </c>
      <c r="U69" s="120" t="n">
        <f aca="false">I69/$R$3</f>
        <v>-47.029</v>
      </c>
      <c r="V69" s="120" t="n">
        <f aca="false">M69/$R$3</f>
        <v>1108.986</v>
      </c>
      <c r="W69" s="120" t="n">
        <f aca="false">N69/$R$3</f>
        <v>1108.986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Power'!A70,3),'Master Data'!$A$2:$A$8,0),2)</f>
        <v>T</v>
      </c>
      <c r="D70" s="118" t="n">
        <v>872623</v>
      </c>
      <c r="E70" s="118" t="n">
        <v>0</v>
      </c>
      <c r="F70" s="118" t="n">
        <v>0</v>
      </c>
      <c r="G70" s="118" t="n">
        <v>-46073</v>
      </c>
      <c r="I70" s="118" t="n">
        <f aca="false">IF(MONTH($A70)=MONTH($A69),IF(G70=0,I69,G70),G70)</f>
        <v>-46073</v>
      </c>
      <c r="J70" s="118" t="n">
        <f aca="false">IF(MONTH($A70)=MONTH($A69),SUM(I70-I69),I70)</f>
        <v>956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1109942</v>
      </c>
      <c r="N70" s="118" t="n">
        <f aca="false">SUM(J$6:J70)</f>
        <v>1109942</v>
      </c>
      <c r="P70" s="118" t="n">
        <f aca="false">D70/P$3</f>
        <v>0.872623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0.956</v>
      </c>
      <c r="T70" s="120" t="n">
        <f aca="false">L70/$R$3</f>
        <v>0</v>
      </c>
      <c r="U70" s="120" t="n">
        <f aca="false">I70/$R$3</f>
        <v>-46.073</v>
      </c>
      <c r="V70" s="120" t="n">
        <f aca="false">M70/$R$3</f>
        <v>1109.942</v>
      </c>
      <c r="W70" s="120" t="n">
        <f aca="false">N70/$R$3</f>
        <v>1109.942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Power'!A71,3),'Master Data'!$A$2:$A$8,0),2)</f>
        <v>W</v>
      </c>
      <c r="D71" s="118" t="n">
        <v>872974</v>
      </c>
      <c r="E71" s="118" t="n">
        <v>0</v>
      </c>
      <c r="F71" s="118" t="n">
        <v>0</v>
      </c>
      <c r="G71" s="118" t="n">
        <v>-45116</v>
      </c>
      <c r="I71" s="118" t="n">
        <f aca="false">IF(MONTH($A71)=MONTH($A70),IF(G71=0,I70,G71),G71)</f>
        <v>-45116</v>
      </c>
      <c r="J71" s="118" t="n">
        <f aca="false">IF(MONTH($A71)=MONTH($A70),SUM(I71-I70),I71)</f>
        <v>957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1110899</v>
      </c>
      <c r="N71" s="118" t="n">
        <f aca="false">SUM(J$6:J71)</f>
        <v>1110899</v>
      </c>
      <c r="P71" s="118" t="n">
        <f aca="false">D71/P$3</f>
        <v>0.872974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0.957</v>
      </c>
      <c r="T71" s="120" t="n">
        <f aca="false">L71/$R$3</f>
        <v>0</v>
      </c>
      <c r="U71" s="120" t="n">
        <f aca="false">I71/$R$3</f>
        <v>-45.116</v>
      </c>
      <c r="V71" s="120" t="n">
        <f aca="false">M71/$R$3</f>
        <v>1110.899</v>
      </c>
      <c r="W71" s="120" t="n">
        <f aca="false">N71/$R$3</f>
        <v>1110.899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Power'!A72,3),'Master Data'!$A$2:$A$8,0),2)</f>
        <v>Th</v>
      </c>
      <c r="D72" s="118" t="n">
        <v>873326</v>
      </c>
      <c r="E72" s="118" t="n">
        <v>0</v>
      </c>
      <c r="F72" s="118" t="n">
        <v>0</v>
      </c>
      <c r="G72" s="118" t="n">
        <v>-44158</v>
      </c>
      <c r="I72" s="118" t="n">
        <f aca="false">IF(MONTH($A72)=MONTH($A71),IF(G72=0,I71,G72),G72)</f>
        <v>-44158</v>
      </c>
      <c r="J72" s="118" t="n">
        <f aca="false">IF(MONTH($A72)=MONTH($A71),SUM(I72-I71),I72)</f>
        <v>958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1111857</v>
      </c>
      <c r="N72" s="118" t="n">
        <f aca="false">SUM(J$6:J72)</f>
        <v>1111857</v>
      </c>
      <c r="P72" s="118" t="n">
        <f aca="false">D72/P$3</f>
        <v>0.873326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0.958</v>
      </c>
      <c r="T72" s="120" t="n">
        <f aca="false">L72/$R$3</f>
        <v>0</v>
      </c>
      <c r="U72" s="120" t="n">
        <f aca="false">I72/$R$3</f>
        <v>-44.158</v>
      </c>
      <c r="V72" s="120" t="n">
        <f aca="false">M72/$R$3</f>
        <v>1111.857</v>
      </c>
      <c r="W72" s="120" t="n">
        <f aca="false">N72/$R$3</f>
        <v>1111.857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Power'!A73,3),'Master Data'!$A$2:$A$8,0),2)</f>
        <v>F</v>
      </c>
      <c r="D73" s="118" t="n">
        <v>873678</v>
      </c>
      <c r="E73" s="118" t="n">
        <v>0</v>
      </c>
      <c r="F73" s="118" t="n">
        <v>0</v>
      </c>
      <c r="G73" s="118" t="n">
        <v>6658551</v>
      </c>
      <c r="I73" s="118" t="n">
        <f aca="false">IF(MONTH($A73)=MONTH($A72),IF(G73=0,I72,G73),G73)</f>
        <v>6658551</v>
      </c>
      <c r="J73" s="118" t="n">
        <f aca="false">IF(MONTH($A73)=MONTH($A72),SUM(I73-I72),I73)</f>
        <v>6702709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7814566</v>
      </c>
      <c r="N73" s="118" t="n">
        <f aca="false">SUM(J$6:J73)</f>
        <v>7814566</v>
      </c>
      <c r="P73" s="118" t="n">
        <f aca="false">D73/P$3</f>
        <v>0.873678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6702.709</v>
      </c>
      <c r="T73" s="120" t="n">
        <f aca="false">L73/$R$3</f>
        <v>0</v>
      </c>
      <c r="U73" s="120" t="n">
        <f aca="false">I73/$R$3</f>
        <v>6658.551</v>
      </c>
      <c r="V73" s="120" t="n">
        <f aca="false">M73/$R$3</f>
        <v>7814.566</v>
      </c>
      <c r="W73" s="120" t="n">
        <f aca="false">N73/$R$3</f>
        <v>7814.566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6658551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7814566</v>
      </c>
      <c r="N74" s="118" t="n">
        <f aca="false">SUM(J$6:J74)</f>
        <v>7814566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6658.551</v>
      </c>
      <c r="V74" s="120" t="n">
        <f aca="false">M74/$R$3</f>
        <v>7814.566</v>
      </c>
      <c r="W74" s="120" t="n">
        <f aca="false">N74/$R$3</f>
        <v>7814.566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6658551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7814566</v>
      </c>
      <c r="N75" s="118" t="n">
        <f aca="false">SUM(J$6:J75)</f>
        <v>7814566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6658.551</v>
      </c>
      <c r="V75" s="120" t="n">
        <f aca="false">M75/$R$3</f>
        <v>7814.566</v>
      </c>
      <c r="W75" s="120" t="n">
        <f aca="false">N75/$R$3</f>
        <v>7814.566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Power'!A76,3),'Master Data'!$A$2:$A$8,0),2)</f>
        <v>M</v>
      </c>
      <c r="D76" s="118" t="n">
        <v>874734</v>
      </c>
      <c r="E76" s="118" t="n">
        <v>0</v>
      </c>
      <c r="F76" s="118" t="n">
        <v>0</v>
      </c>
      <c r="G76" s="118" t="n">
        <v>7107344</v>
      </c>
      <c r="I76" s="118" t="n">
        <f aca="false">IF(MONTH($A76)=MONTH($A75),IF(G76=0,I75,G76),G76)</f>
        <v>7107344</v>
      </c>
      <c r="J76" s="118" t="n">
        <f aca="false">IF(MONTH($A76)=MONTH($A75),SUM(I76-I75),I76)</f>
        <v>448793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8263359</v>
      </c>
      <c r="N76" s="118" t="n">
        <f aca="false">SUM(J$6:J76)</f>
        <v>8263359</v>
      </c>
      <c r="P76" s="118" t="n">
        <f aca="false">D76/P$3</f>
        <v>0.874734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448.793</v>
      </c>
      <c r="T76" s="120" t="n">
        <f aca="false">L76/$R$3</f>
        <v>0</v>
      </c>
      <c r="U76" s="120" t="n">
        <f aca="false">I76/$R$3</f>
        <v>7107.344</v>
      </c>
      <c r="V76" s="120" t="n">
        <f aca="false">M76/$R$3</f>
        <v>8263.359</v>
      </c>
      <c r="W76" s="120" t="n">
        <f aca="false">N76/$R$3</f>
        <v>8263.359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Power'!A77,3),'Master Data'!$A$2:$A$8,0),2)</f>
        <v>T</v>
      </c>
      <c r="D77" s="118" t="n">
        <v>875086</v>
      </c>
      <c r="E77" s="118" t="n">
        <v>0</v>
      </c>
      <c r="F77" s="118" t="n">
        <v>0</v>
      </c>
      <c r="G77" s="118" t="n">
        <v>7111129</v>
      </c>
      <c r="I77" s="118" t="n">
        <f aca="false">IF(MONTH($A77)=MONTH($A76),IF(G77=0,I76,G77),G77)</f>
        <v>7111129</v>
      </c>
      <c r="J77" s="118" t="n">
        <f aca="false">IF(MONTH($A77)=MONTH($A76),SUM(I77-I76),I77)</f>
        <v>3785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8267144</v>
      </c>
      <c r="N77" s="118" t="n">
        <f aca="false">SUM(J$6:J77)</f>
        <v>8267144</v>
      </c>
      <c r="P77" s="118" t="n">
        <f aca="false">D77/P$3</f>
        <v>0.875086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3.785</v>
      </c>
      <c r="T77" s="120" t="n">
        <f aca="false">L77/$R$3</f>
        <v>0</v>
      </c>
      <c r="U77" s="120" t="n">
        <f aca="false">I77/$R$3</f>
        <v>7111.129</v>
      </c>
      <c r="V77" s="120" t="n">
        <f aca="false">M77/$R$3</f>
        <v>8267.144</v>
      </c>
      <c r="W77" s="120" t="n">
        <f aca="false">N77/$R$3</f>
        <v>8267.144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Power'!A78,3),'Master Data'!$A$2:$A$8,0),2)</f>
        <v>W</v>
      </c>
      <c r="D78" s="118" t="n">
        <v>875438</v>
      </c>
      <c r="E78" s="118" t="n">
        <v>0</v>
      </c>
      <c r="F78" s="118" t="n">
        <v>0</v>
      </c>
      <c r="G78" s="118" t="n">
        <v>7114915</v>
      </c>
      <c r="I78" s="118" t="n">
        <f aca="false">IF(MONTH($A78)=MONTH($A77),IF(G78=0,I77,G78),G78)</f>
        <v>7114915</v>
      </c>
      <c r="J78" s="118" t="n">
        <f aca="false">IF(MONTH($A78)=MONTH($A77),SUM(I78-I77),I78)</f>
        <v>3786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8270930</v>
      </c>
      <c r="N78" s="118" t="n">
        <f aca="false">SUM(J$6:J78)</f>
        <v>8270930</v>
      </c>
      <c r="P78" s="118" t="n">
        <f aca="false">D78/P$3</f>
        <v>0.875438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3.786</v>
      </c>
      <c r="T78" s="120" t="n">
        <f aca="false">L78/$R$3</f>
        <v>0</v>
      </c>
      <c r="U78" s="120" t="n">
        <f aca="false">I78/$R$3</f>
        <v>7114.915</v>
      </c>
      <c r="V78" s="120" t="n">
        <f aca="false">M78/$R$3</f>
        <v>8270.93</v>
      </c>
      <c r="W78" s="120" t="n">
        <f aca="false">N78/$R$3</f>
        <v>8270.93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Power'!A79,3),'Master Data'!$A$2:$A$8,0),2)</f>
        <v>Th</v>
      </c>
      <c r="D79" s="118" t="n">
        <v>875791</v>
      </c>
      <c r="E79" s="118" t="n">
        <v>0</v>
      </c>
      <c r="F79" s="118" t="n">
        <v>0</v>
      </c>
      <c r="G79" s="118" t="n">
        <v>7118704</v>
      </c>
      <c r="I79" s="118" t="n">
        <f aca="false">IF(MONTH($A79)=MONTH($A78),IF(G79=0,I78,G79),G79)</f>
        <v>7118704</v>
      </c>
      <c r="J79" s="118" t="n">
        <f aca="false">IF(MONTH($A79)=MONTH($A78),SUM(I79-I78),I79)</f>
        <v>3789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8274719</v>
      </c>
      <c r="N79" s="118" t="n">
        <f aca="false">SUM(J$6:J79)</f>
        <v>8274719</v>
      </c>
      <c r="P79" s="118" t="n">
        <f aca="false">D79/P$3</f>
        <v>0.875791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3.789</v>
      </c>
      <c r="T79" s="120" t="n">
        <f aca="false">L79/$R$3</f>
        <v>0</v>
      </c>
      <c r="U79" s="120" t="n">
        <f aca="false">I79/$R$3</f>
        <v>7118.704</v>
      </c>
      <c r="V79" s="120" t="n">
        <f aca="false">M79/$R$3</f>
        <v>8274.719</v>
      </c>
      <c r="W79" s="120" t="n">
        <f aca="false">N79/$R$3</f>
        <v>8274.719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Power'!A80,3),'Master Data'!$A$2:$A$8,0),2)</f>
        <v>F</v>
      </c>
      <c r="D80" s="118" t="n">
        <v>876144</v>
      </c>
      <c r="E80" s="118" t="n">
        <v>0</v>
      </c>
      <c r="F80" s="118" t="n">
        <v>0</v>
      </c>
      <c r="G80" s="118" t="n">
        <v>7122495</v>
      </c>
      <c r="I80" s="118" t="n">
        <f aca="false">IF(MONTH($A80)=MONTH($A79),IF(G80=0,I79,G80),G80)</f>
        <v>7122495</v>
      </c>
      <c r="J80" s="118" t="n">
        <f aca="false">IF(MONTH($A80)=MONTH($A79),SUM(I80-I79),I80)</f>
        <v>3791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8278510</v>
      </c>
      <c r="N80" s="118" t="n">
        <f aca="false">SUM(J$6:J80)</f>
        <v>8278510</v>
      </c>
      <c r="P80" s="118" t="n">
        <f aca="false">D80/P$3</f>
        <v>0.876144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3.791</v>
      </c>
      <c r="T80" s="120" t="n">
        <f aca="false">L80/$R$3</f>
        <v>0</v>
      </c>
      <c r="U80" s="120" t="n">
        <f aca="false">I80/$R$3</f>
        <v>7122.495</v>
      </c>
      <c r="V80" s="120" t="n">
        <f aca="false">M80/$R$3</f>
        <v>8278.51</v>
      </c>
      <c r="W80" s="120" t="n">
        <f aca="false">N80/$R$3</f>
        <v>8278.51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7122495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8278510</v>
      </c>
      <c r="N81" s="118" t="n">
        <f aca="false">SUM(J$6:J81)</f>
        <v>8278510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7122.495</v>
      </c>
      <c r="V81" s="120" t="n">
        <f aca="false">M81/$R$3</f>
        <v>8278.51</v>
      </c>
      <c r="W81" s="120" t="n">
        <f aca="false">N81/$R$3</f>
        <v>8278.51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7122495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8278510</v>
      </c>
      <c r="N82" s="118" t="n">
        <f aca="false">SUM(J$6:J82)</f>
        <v>8278510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7122.495</v>
      </c>
      <c r="V82" s="120" t="n">
        <f aca="false">M82/$R$3</f>
        <v>8278.51</v>
      </c>
      <c r="W82" s="120" t="n">
        <f aca="false">N82/$R$3</f>
        <v>8278.51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Power'!A83,3),'Master Data'!$A$2:$A$8,0),2)</f>
        <v>M</v>
      </c>
      <c r="D83" s="118" t="n">
        <v>877203</v>
      </c>
      <c r="E83" s="118" t="n">
        <v>0</v>
      </c>
      <c r="F83" s="118" t="n">
        <v>0</v>
      </c>
      <c r="G83" s="118" t="n">
        <v>7133874</v>
      </c>
      <c r="I83" s="118" t="n">
        <f aca="false">IF(MONTH($A83)=MONTH($A82),IF(G83=0,I82,G83),G83)</f>
        <v>7133874</v>
      </c>
      <c r="J83" s="118" t="n">
        <f aca="false">IF(MONTH($A83)=MONTH($A82),SUM(I83-I82),I83)</f>
        <v>11379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8289889</v>
      </c>
      <c r="N83" s="118" t="n">
        <f aca="false">SUM(J$6:J83)</f>
        <v>8289889</v>
      </c>
      <c r="P83" s="118" t="n">
        <f aca="false">D83/P$3</f>
        <v>0.877203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11.379</v>
      </c>
      <c r="T83" s="120" t="n">
        <f aca="false">L83/$R$3</f>
        <v>0</v>
      </c>
      <c r="U83" s="120" t="n">
        <f aca="false">I83/$R$3</f>
        <v>7133.874</v>
      </c>
      <c r="V83" s="120" t="n">
        <f aca="false">M83/$R$3</f>
        <v>8289.889</v>
      </c>
      <c r="W83" s="120" t="n">
        <f aca="false">N83/$R$3</f>
        <v>8289.889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Power'!A84,3),'Master Data'!$A$2:$A$8,0),2)</f>
        <v>T</v>
      </c>
      <c r="D84" s="118" t="n">
        <v>877556</v>
      </c>
      <c r="E84" s="118" t="n">
        <v>0</v>
      </c>
      <c r="F84" s="118" t="n">
        <v>0</v>
      </c>
      <c r="G84" s="118" t="n">
        <v>7137671</v>
      </c>
      <c r="I84" s="118" t="n">
        <f aca="false">IF(MONTH($A84)=MONTH($A83),IF(G84=0,I83,G84),G84)</f>
        <v>7137671</v>
      </c>
      <c r="J84" s="118" t="n">
        <f aca="false">IF(MONTH($A84)=MONTH($A83),SUM(I84-I83),I84)</f>
        <v>3797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8293686</v>
      </c>
      <c r="N84" s="118" t="n">
        <f aca="false">SUM(J$6:J84)</f>
        <v>8293686</v>
      </c>
      <c r="P84" s="118" t="n">
        <f aca="false">D84/P$3</f>
        <v>0.877556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3.797</v>
      </c>
      <c r="T84" s="120" t="n">
        <f aca="false">L84/$R$3</f>
        <v>0</v>
      </c>
      <c r="U84" s="120" t="n">
        <f aca="false">I84/$R$3</f>
        <v>7137.671</v>
      </c>
      <c r="V84" s="120" t="n">
        <f aca="false">M84/$R$3</f>
        <v>8293.686</v>
      </c>
      <c r="W84" s="120" t="n">
        <f aca="false">N84/$R$3</f>
        <v>8293.686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Power'!A85,3),'Master Data'!$A$2:$A$8,0),2)</f>
        <v>W</v>
      </c>
      <c r="D85" s="118" t="n">
        <v>877910</v>
      </c>
      <c r="E85" s="118" t="n">
        <v>0</v>
      </c>
      <c r="F85" s="118" t="n">
        <v>0</v>
      </c>
      <c r="G85" s="118" t="n">
        <v>7141470</v>
      </c>
      <c r="I85" s="118" t="n">
        <f aca="false">IF(MONTH($A85)=MONTH($A84),IF(G85=0,I84,G85),G85)</f>
        <v>7141470</v>
      </c>
      <c r="J85" s="118" t="n">
        <f aca="false">IF(MONTH($A85)=MONTH($A84),SUM(I85-I84),I85)</f>
        <v>3799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8297485</v>
      </c>
      <c r="N85" s="118" t="n">
        <f aca="false">SUM(J$6:J85)</f>
        <v>8297485</v>
      </c>
      <c r="P85" s="118" t="n">
        <f aca="false">D85/P$3</f>
        <v>0.87791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3.799</v>
      </c>
      <c r="T85" s="120" t="n">
        <f aca="false">L85/$R$3</f>
        <v>0</v>
      </c>
      <c r="U85" s="120" t="n">
        <f aca="false">I85/$R$3</f>
        <v>7141.47</v>
      </c>
      <c r="V85" s="120" t="n">
        <f aca="false">M85/$R$3</f>
        <v>8297.485</v>
      </c>
      <c r="W85" s="120" t="n">
        <f aca="false">N85/$R$3</f>
        <v>8297.485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Power'!A86,3),'Master Data'!$A$2:$A$8,0),2)</f>
        <v>Th</v>
      </c>
      <c r="D86" s="118" t="n">
        <v>336834</v>
      </c>
      <c r="E86" s="118" t="n">
        <v>0</v>
      </c>
      <c r="F86" s="118" t="n">
        <v>0</v>
      </c>
      <c r="G86" s="118" t="n">
        <v>7145271</v>
      </c>
      <c r="I86" s="118" t="n">
        <f aca="false">IF(MONTH($A86)=MONTH($A85),IF(G86=0,I85,G86),G86)</f>
        <v>7145271</v>
      </c>
      <c r="J86" s="118" t="n">
        <f aca="false">IF(MONTH($A86)=MONTH($A85),SUM(I86-I85),I86)</f>
        <v>3801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8301286</v>
      </c>
      <c r="N86" s="118" t="n">
        <f aca="false">SUM(J$6:J86)</f>
        <v>8301286</v>
      </c>
      <c r="P86" s="118" t="n">
        <f aca="false">D86/P$3</f>
        <v>0.336834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3.801</v>
      </c>
      <c r="T86" s="120" t="n">
        <f aca="false">L86/$R$3</f>
        <v>0</v>
      </c>
      <c r="U86" s="120" t="n">
        <f aca="false">I86/$R$3</f>
        <v>7145.271</v>
      </c>
      <c r="V86" s="120" t="n">
        <f aca="false">M86/$R$3</f>
        <v>8301.286</v>
      </c>
      <c r="W86" s="120" t="n">
        <f aca="false">N86/$R$3</f>
        <v>8301.286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Power'!A87,3),'Master Data'!$A$2:$A$8,0),2)</f>
        <v>F</v>
      </c>
      <c r="D87" s="118" t="n">
        <v>336971</v>
      </c>
      <c r="E87" s="118" t="n">
        <v>0</v>
      </c>
      <c r="F87" s="118" t="n">
        <v>0</v>
      </c>
      <c r="G87" s="118" t="n">
        <v>7149072</v>
      </c>
      <c r="I87" s="118" t="n">
        <f aca="false">IF(MONTH($A87)=MONTH($A86),IF(G87=0,I86,G87),G87)</f>
        <v>7149072</v>
      </c>
      <c r="J87" s="118" t="n">
        <f aca="false">IF(MONTH($A87)=MONTH($A86),SUM(I87-I86),I87)</f>
        <v>3801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8305087</v>
      </c>
      <c r="N87" s="118" t="n">
        <f aca="false">SUM(J$6:J87)</f>
        <v>8305087</v>
      </c>
      <c r="P87" s="118" t="n">
        <f aca="false">D87/P$3</f>
        <v>0.336971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3.801</v>
      </c>
      <c r="T87" s="120" t="n">
        <f aca="false">L87/$R$3</f>
        <v>0</v>
      </c>
      <c r="U87" s="120" t="n">
        <f aca="false">I87/$R$3</f>
        <v>7149.072</v>
      </c>
      <c r="V87" s="120" t="n">
        <f aca="false">M87/$R$3</f>
        <v>8305.087</v>
      </c>
      <c r="W87" s="120" t="n">
        <f aca="false">N87/$R$3</f>
        <v>8305.087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7149072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8305087</v>
      </c>
      <c r="N88" s="118" t="n">
        <f aca="false">SUM(J$6:J88)</f>
        <v>8305087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7149.072</v>
      </c>
      <c r="V88" s="120" t="n">
        <f aca="false">M88/$R$3</f>
        <v>8305.087</v>
      </c>
      <c r="W88" s="120" t="n">
        <f aca="false">N88/$R$3</f>
        <v>8305.087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7149072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8305087</v>
      </c>
      <c r="N89" s="118" t="n">
        <f aca="false">SUM(J$6:J89)</f>
        <v>8305087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7149.072</v>
      </c>
      <c r="V89" s="120" t="n">
        <f aca="false">M89/$R$3</f>
        <v>8305.087</v>
      </c>
      <c r="W89" s="120" t="n">
        <f aca="false">N89/$R$3</f>
        <v>8305.087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Power'!A90,3),'Master Data'!$A$2:$A$8,0),2)</f>
        <v>M</v>
      </c>
      <c r="D90" s="118" t="n">
        <v>337385</v>
      </c>
      <c r="E90" s="118" t="n">
        <v>0</v>
      </c>
      <c r="F90" s="118" t="n">
        <v>0</v>
      </c>
      <c r="G90" s="118" t="n">
        <v>7160487</v>
      </c>
      <c r="I90" s="118" t="n">
        <f aca="false">IF(MONTH($A90)=MONTH($A89),IF(G90=0,I89,G90),G90)</f>
        <v>7160487</v>
      </c>
      <c r="J90" s="118" t="n">
        <f aca="false">IF(MONTH($A90)=MONTH($A89),SUM(I90-I89),I90)</f>
        <v>11415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8316502</v>
      </c>
      <c r="N90" s="118" t="n">
        <f aca="false">SUM(J$6:J90)</f>
        <v>8316502</v>
      </c>
      <c r="P90" s="118" t="n">
        <f aca="false">D90/P$3</f>
        <v>0.337385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11.415</v>
      </c>
      <c r="T90" s="120" t="n">
        <f aca="false">L90/$R$3</f>
        <v>0</v>
      </c>
      <c r="U90" s="120" t="n">
        <f aca="false">I90/$R$3</f>
        <v>7160.487</v>
      </c>
      <c r="V90" s="120" t="n">
        <f aca="false">M90/$R$3</f>
        <v>8316.502</v>
      </c>
      <c r="W90" s="120" t="n">
        <f aca="false">N90/$R$3</f>
        <v>8316.502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Power'!A91,3),'Master Data'!$A$2:$A$8,0),2)</f>
        <v>T</v>
      </c>
      <c r="D91" s="118" t="n">
        <v>337523</v>
      </c>
      <c r="E91" s="118" t="n">
        <v>0</v>
      </c>
      <c r="F91" s="118" t="n">
        <v>0</v>
      </c>
      <c r="G91" s="118" t="n">
        <v>7164295</v>
      </c>
      <c r="I91" s="118" t="n">
        <f aca="false">IF(MONTH($A91)=MONTH($A90),IF(G91=0,I90,G91),G91)</f>
        <v>7164295</v>
      </c>
      <c r="J91" s="118" t="n">
        <f aca="false">IF(MONTH($A91)=MONTH($A90),SUM(I91-I90),I91)</f>
        <v>3808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8320310</v>
      </c>
      <c r="N91" s="118" t="n">
        <f aca="false">SUM(J$6:J91)</f>
        <v>8320310</v>
      </c>
      <c r="P91" s="118" t="n">
        <f aca="false">D91/P$3</f>
        <v>0.337523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3.808</v>
      </c>
      <c r="T91" s="120" t="n">
        <f aca="false">L91/$R$3</f>
        <v>0</v>
      </c>
      <c r="U91" s="120" t="n">
        <f aca="false">I91/$R$3</f>
        <v>7164.295</v>
      </c>
      <c r="V91" s="120" t="n">
        <f aca="false">M91/$R$3</f>
        <v>8320.31</v>
      </c>
      <c r="W91" s="120" t="n">
        <f aca="false">N91/$R$3</f>
        <v>8320.31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Power'!A92,3),'Master Data'!$A$2:$A$8,0),2)</f>
        <v>W</v>
      </c>
      <c r="D92" s="118" t="n">
        <v>337661</v>
      </c>
      <c r="E92" s="118" t="n">
        <v>0</v>
      </c>
      <c r="F92" s="118" t="n">
        <v>0</v>
      </c>
      <c r="G92" s="118" t="n">
        <v>7168105</v>
      </c>
      <c r="I92" s="118" t="n">
        <f aca="false">IF(MONTH($A92)=MONTH($A91),IF(G92=0,I91,G92),G92)</f>
        <v>7168105</v>
      </c>
      <c r="J92" s="118" t="n">
        <f aca="false">IF(MONTH($A92)=MONTH($A91),SUM(I92-I91),I92)</f>
        <v>3810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8324120</v>
      </c>
      <c r="N92" s="118" t="n">
        <f aca="false">SUM(J$6:J92)</f>
        <v>8324120</v>
      </c>
      <c r="P92" s="118" t="n">
        <f aca="false">D92/P$3</f>
        <v>0.337661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3.81</v>
      </c>
      <c r="T92" s="120" t="n">
        <f aca="false">L92/$R$3</f>
        <v>0</v>
      </c>
      <c r="U92" s="120" t="n">
        <f aca="false">I92/$R$3</f>
        <v>7168.105</v>
      </c>
      <c r="V92" s="120" t="n">
        <f aca="false">M92/$R$3</f>
        <v>8324.12</v>
      </c>
      <c r="W92" s="120" t="n">
        <f aca="false">N92/$R$3</f>
        <v>8324.12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Power'!A93,3),'Master Data'!$A$2:$A$8,0),2)</f>
        <v>Th</v>
      </c>
      <c r="D93" s="118" t="n">
        <v>337799</v>
      </c>
      <c r="E93" s="118" t="n">
        <v>0</v>
      </c>
      <c r="F93" s="118" t="n">
        <v>0</v>
      </c>
      <c r="G93" s="118" t="n">
        <v>7171917</v>
      </c>
      <c r="I93" s="118" t="n">
        <f aca="false">IF(MONTH($A93)=MONTH($A92),IF(G93=0,I92,G93),G93)</f>
        <v>7171917</v>
      </c>
      <c r="J93" s="118" t="n">
        <f aca="false">IF(MONTH($A93)=MONTH($A92),SUM(I93-I92),I93)</f>
        <v>3812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8327932</v>
      </c>
      <c r="N93" s="118" t="n">
        <f aca="false">SUM(J$6:J93)</f>
        <v>8327932</v>
      </c>
      <c r="P93" s="118" t="n">
        <f aca="false">D93/P$3</f>
        <v>0.337799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3.812</v>
      </c>
      <c r="T93" s="120" t="n">
        <f aca="false">L93/$R$3</f>
        <v>0</v>
      </c>
      <c r="U93" s="120" t="n">
        <f aca="false">I93/$R$3</f>
        <v>7171.917</v>
      </c>
      <c r="V93" s="120" t="n">
        <f aca="false">M93/$R$3</f>
        <v>8327.932</v>
      </c>
      <c r="W93" s="120" t="n">
        <f aca="false">N93/$R$3</f>
        <v>8327.932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Data'!$A$2:$B$8,MATCH(WEEKDAY('BRA Power'!A94,3),'Master Data'!$A$2:$A$8,0),2)</f>
        <v>F</v>
      </c>
      <c r="D94" s="118" t="n">
        <v>326280</v>
      </c>
      <c r="E94" s="118" t="n">
        <v>0</v>
      </c>
      <c r="F94" s="118" t="n">
        <v>0</v>
      </c>
      <c r="G94" s="118" t="n">
        <v>7455269</v>
      </c>
      <c r="I94" s="118" t="n">
        <f aca="false">IF(MONTH($A94)=MONTH($A93),IF(G94=0,I93,G94),G94)</f>
        <v>7455269</v>
      </c>
      <c r="J94" s="118" t="n">
        <f aca="false">IF(MONTH($A94)=MONTH($A93),SUM(I94-I93),I94)</f>
        <v>283352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8611284</v>
      </c>
      <c r="N94" s="118" t="n">
        <f aca="false">SUM(J$6:J94)</f>
        <v>8611284</v>
      </c>
      <c r="P94" s="118" t="n">
        <f aca="false">D94/P$3</f>
        <v>0.32628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283.352</v>
      </c>
      <c r="T94" s="120" t="n">
        <f aca="false">L94/$R$3</f>
        <v>0</v>
      </c>
      <c r="U94" s="120" t="n">
        <f aca="false">I94/$R$3</f>
        <v>7455.269</v>
      </c>
      <c r="V94" s="120" t="n">
        <f aca="false">M94/$R$3</f>
        <v>8611.284</v>
      </c>
      <c r="W94" s="120" t="n">
        <f aca="false">N94/$R$3</f>
        <v>8611.284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7455269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8611284</v>
      </c>
      <c r="N95" s="118" t="n">
        <f aca="false">SUM(J$6:J95)</f>
        <v>8611284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7455.269</v>
      </c>
      <c r="V95" s="120" t="n">
        <f aca="false">M95/$R$3</f>
        <v>8611.284</v>
      </c>
      <c r="W95" s="120" t="n">
        <f aca="false">N95/$R$3</f>
        <v>8611.284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8611284</v>
      </c>
      <c r="N96" s="118" t="n">
        <f aca="false">SUM(J$6:J96)</f>
        <v>8611284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8611.284</v>
      </c>
      <c r="W96" s="120" t="n">
        <f aca="false">N96/$R$3</f>
        <v>8611.284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Power'!A97,3),'Master Data'!$A$2:$A$8,0),2)</f>
        <v>M</v>
      </c>
      <c r="D97" s="118" t="n">
        <v>308104</v>
      </c>
      <c r="E97" s="118" t="n">
        <v>0</v>
      </c>
      <c r="F97" s="118" t="n">
        <v>0</v>
      </c>
      <c r="G97" s="118" t="n">
        <v>11177</v>
      </c>
      <c r="I97" s="118" t="n">
        <f aca="false">IF(MONTH($A97)=MONTH($A96),IF(G97=0,I96,G97),G97)</f>
        <v>11177</v>
      </c>
      <c r="J97" s="118" t="n">
        <f aca="false">IF(MONTH($A97)=MONTH($A96),SUM(I97-I96),I97)</f>
        <v>11177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11177</v>
      </c>
      <c r="N97" s="118" t="n">
        <f aca="false">SUM(J$6:J97)</f>
        <v>8622461</v>
      </c>
      <c r="P97" s="118" t="n">
        <f aca="false">D97/P$3</f>
        <v>0.308104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11.177</v>
      </c>
      <c r="T97" s="120" t="n">
        <f aca="false">L97/$R$3</f>
        <v>0</v>
      </c>
      <c r="U97" s="120" t="n">
        <f aca="false">I97/$R$3</f>
        <v>11.177</v>
      </c>
      <c r="V97" s="120" t="n">
        <f aca="false">M97/$R$3</f>
        <v>11.177</v>
      </c>
      <c r="W97" s="120" t="n">
        <f aca="false">N97/$R$3</f>
        <v>8622.461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Power'!A98,3),'Master Data'!$A$2:$A$8,0),2)</f>
        <v>T</v>
      </c>
      <c r="D98" s="118" t="n">
        <v>308241</v>
      </c>
      <c r="E98" s="118" t="n">
        <v>0</v>
      </c>
      <c r="F98" s="118" t="n">
        <v>0</v>
      </c>
      <c r="G98" s="118" t="n">
        <v>14710</v>
      </c>
      <c r="I98" s="118" t="n">
        <f aca="false">IF(MONTH($A98)=MONTH($A97),IF(G98=0,I97,G98),G98)</f>
        <v>14710</v>
      </c>
      <c r="J98" s="118" t="n">
        <f aca="false">IF(MONTH($A98)=MONTH($A97),SUM(I98-I97),I98)</f>
        <v>3533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14710</v>
      </c>
      <c r="N98" s="118" t="n">
        <f aca="false">SUM(J$6:J98)</f>
        <v>8625994</v>
      </c>
      <c r="P98" s="118" t="n">
        <f aca="false">D98/P$3</f>
        <v>0.308241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3.533</v>
      </c>
      <c r="T98" s="120" t="n">
        <f aca="false">L98/$R$3</f>
        <v>0</v>
      </c>
      <c r="U98" s="120" t="n">
        <f aca="false">I98/$R$3</f>
        <v>14.71</v>
      </c>
      <c r="V98" s="120" t="n">
        <f aca="false">M98/$R$3</f>
        <v>14.71</v>
      </c>
      <c r="W98" s="120" t="n">
        <f aca="false">N98/$R$3</f>
        <v>8625.994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Power'!A99,3),'Master Data'!$A$2:$A$8,0),2)</f>
        <v>W</v>
      </c>
      <c r="D99" s="118" t="n">
        <v>308378</v>
      </c>
      <c r="E99" s="118" t="n">
        <v>0</v>
      </c>
      <c r="F99" s="118" t="n">
        <v>0</v>
      </c>
      <c r="G99" s="118" t="n">
        <v>18245</v>
      </c>
      <c r="I99" s="118" t="n">
        <f aca="false">IF(MONTH($A99)=MONTH($A98),IF(G99=0,I98,G99),G99)</f>
        <v>18245</v>
      </c>
      <c r="J99" s="118" t="n">
        <f aca="false">IF(MONTH($A99)=MONTH($A98),SUM(I99-I98),I99)</f>
        <v>3535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18245</v>
      </c>
      <c r="N99" s="118" t="n">
        <f aca="false">SUM(J$6:J99)</f>
        <v>8629529</v>
      </c>
      <c r="P99" s="118" t="n">
        <f aca="false">D99/P$3</f>
        <v>0.308378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3.535</v>
      </c>
      <c r="T99" s="120" t="n">
        <f aca="false">L99/$R$3</f>
        <v>0</v>
      </c>
      <c r="U99" s="120" t="n">
        <f aca="false">I99/$R$3</f>
        <v>18.245</v>
      </c>
      <c r="V99" s="120" t="n">
        <f aca="false">M99/$R$3</f>
        <v>18.245</v>
      </c>
      <c r="W99" s="120" t="n">
        <f aca="false">N99/$R$3</f>
        <v>8629.529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Power'!A100,3),'Master Data'!$A$2:$A$8,0),2)</f>
        <v>Th</v>
      </c>
      <c r="D100" s="118" t="n">
        <v>308515</v>
      </c>
      <c r="E100" s="118" t="n">
        <v>0</v>
      </c>
      <c r="F100" s="118" t="n">
        <v>0</v>
      </c>
      <c r="G100" s="118" t="n">
        <v>21783</v>
      </c>
      <c r="I100" s="118" t="n">
        <f aca="false">IF(MONTH($A100)=MONTH($A99),IF(G100=0,I99,G100),G100)</f>
        <v>21783</v>
      </c>
      <c r="J100" s="118" t="n">
        <f aca="false">IF(MONTH($A100)=MONTH($A99),SUM(I100-I99),I100)</f>
        <v>3538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21783</v>
      </c>
      <c r="N100" s="118" t="n">
        <f aca="false">SUM(J$6:J100)</f>
        <v>8633067</v>
      </c>
      <c r="P100" s="118" t="n">
        <f aca="false">D100/P$3</f>
        <v>0.308515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3.538</v>
      </c>
      <c r="T100" s="120" t="n">
        <f aca="false">L100/$R$3</f>
        <v>0</v>
      </c>
      <c r="U100" s="120" t="n">
        <f aca="false">I100/$R$3</f>
        <v>21.783</v>
      </c>
      <c r="V100" s="120" t="n">
        <f aca="false">M100/$R$3</f>
        <v>21.783</v>
      </c>
      <c r="W100" s="120" t="n">
        <f aca="false">N100/$R$3</f>
        <v>8633.067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Power'!A101,3),'Master Data'!$A$2:$A$8,0),2)</f>
        <v>F</v>
      </c>
      <c r="D101" s="118" t="n">
        <v>308652</v>
      </c>
      <c r="E101" s="118" t="n">
        <v>0</v>
      </c>
      <c r="F101" s="118" t="n">
        <v>0</v>
      </c>
      <c r="G101" s="118" t="n">
        <v>25321</v>
      </c>
      <c r="I101" s="118" t="n">
        <f aca="false">IF(MONTH($A101)=MONTH($A100),IF(G101=0,I100,G101),G101)</f>
        <v>25321</v>
      </c>
      <c r="J101" s="118" t="n">
        <f aca="false">IF(MONTH($A101)=MONTH($A100),SUM(I101-I100),I101)</f>
        <v>3538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25321</v>
      </c>
      <c r="N101" s="118" t="n">
        <f aca="false">SUM(J$6:J101)</f>
        <v>8636605</v>
      </c>
      <c r="P101" s="118" t="n">
        <f aca="false">D101/P$3</f>
        <v>0.308652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3.538</v>
      </c>
      <c r="T101" s="120" t="n">
        <f aca="false">L101/$R$3</f>
        <v>0</v>
      </c>
      <c r="U101" s="120" t="n">
        <f aca="false">I101/$R$3</f>
        <v>25.321</v>
      </c>
      <c r="V101" s="120" t="n">
        <f aca="false">M101/$R$3</f>
        <v>25.321</v>
      </c>
      <c r="W101" s="120" t="n">
        <f aca="false">N101/$R$3</f>
        <v>8636.605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25321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25321</v>
      </c>
      <c r="N102" s="118" t="n">
        <f aca="false">SUM(J$6:J102)</f>
        <v>8636605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25.321</v>
      </c>
      <c r="V102" s="120" t="n">
        <f aca="false">M102/$R$3</f>
        <v>25.321</v>
      </c>
      <c r="W102" s="120" t="n">
        <f aca="false">N102/$R$3</f>
        <v>8636.605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25321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25321</v>
      </c>
      <c r="N103" s="118" t="n">
        <f aca="false">SUM(J$6:J103)</f>
        <v>8636605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25.321</v>
      </c>
      <c r="V103" s="120" t="n">
        <f aca="false">M103/$R$3</f>
        <v>25.321</v>
      </c>
      <c r="W103" s="120" t="n">
        <f aca="false">N103/$R$3</f>
        <v>8636.605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Power'!A104,3),'Master Data'!$A$2:$A$8,0),2)</f>
        <v>M</v>
      </c>
      <c r="D104" s="118" t="n">
        <v>309062</v>
      </c>
      <c r="E104" s="118" t="n">
        <v>0</v>
      </c>
      <c r="F104" s="118" t="n">
        <v>0</v>
      </c>
      <c r="G104" s="118" t="n">
        <v>35948</v>
      </c>
      <c r="I104" s="118" t="n">
        <f aca="false">IF(MONTH($A104)=MONTH($A103),IF(G104=0,I103,G104),G104)</f>
        <v>35948</v>
      </c>
      <c r="J104" s="118" t="n">
        <f aca="false">IF(MONTH($A104)=MONTH($A103),SUM(I104-I103),I104)</f>
        <v>10627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35948</v>
      </c>
      <c r="N104" s="118" t="n">
        <f aca="false">SUM(J$6:J104)</f>
        <v>8647232</v>
      </c>
      <c r="P104" s="118" t="n">
        <f aca="false">D104/P$3</f>
        <v>0.309062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10.627</v>
      </c>
      <c r="T104" s="120" t="n">
        <f aca="false">L104/$R$3</f>
        <v>0</v>
      </c>
      <c r="U104" s="120" t="n">
        <f aca="false">I104/$R$3</f>
        <v>35.948</v>
      </c>
      <c r="V104" s="120" t="n">
        <f aca="false">M104/$R$3</f>
        <v>35.948</v>
      </c>
      <c r="W104" s="120" t="n">
        <f aca="false">N104/$R$3</f>
        <v>8647.232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Power'!A105,3),'Master Data'!$A$2:$A$8,0),2)</f>
        <v>T</v>
      </c>
      <c r="D105" s="118" t="n">
        <v>309200</v>
      </c>
      <c r="E105" s="118" t="n">
        <v>0</v>
      </c>
      <c r="F105" s="118" t="n">
        <v>0</v>
      </c>
      <c r="G105" s="118" t="n">
        <v>2037350</v>
      </c>
      <c r="I105" s="118" t="n">
        <f aca="false">IF(MONTH($A105)=MONTH($A104),IF(G105=0,I104,G105),G105)</f>
        <v>2037350</v>
      </c>
      <c r="J105" s="118" t="n">
        <f aca="false">IF(MONTH($A105)=MONTH($A104),SUM(I105-I104),I105)</f>
        <v>2001402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2037350</v>
      </c>
      <c r="N105" s="118" t="n">
        <f aca="false">SUM(J$6:J105)</f>
        <v>10648634</v>
      </c>
      <c r="P105" s="118" t="n">
        <f aca="false">D105/P$3</f>
        <v>0.3092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2001.402</v>
      </c>
      <c r="T105" s="120" t="n">
        <f aca="false">L105/$R$3</f>
        <v>0</v>
      </c>
      <c r="U105" s="120" t="n">
        <f aca="false">I105/$R$3</f>
        <v>2037.35</v>
      </c>
      <c r="V105" s="120" t="n">
        <f aca="false">M105/$R$3</f>
        <v>2037.35</v>
      </c>
      <c r="W105" s="120" t="n">
        <f aca="false">N105/$R$3</f>
        <v>10648.634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Power'!A106,3),'Master Data'!$A$2:$A$8,0),2)</f>
        <v>W</v>
      </c>
      <c r="D106" s="118" t="n">
        <v>309337</v>
      </c>
      <c r="E106" s="118" t="n">
        <v>0</v>
      </c>
      <c r="F106" s="118" t="n">
        <v>0</v>
      </c>
      <c r="G106" s="118" t="n">
        <v>2041582</v>
      </c>
      <c r="I106" s="118" t="n">
        <f aca="false">IF(MONTH($A106)=MONTH($A105),IF(G106=0,I105,G106),G106)</f>
        <v>2041582</v>
      </c>
      <c r="J106" s="118" t="n">
        <f aca="false">IF(MONTH($A106)=MONTH($A105),SUM(I106-I105),I106)</f>
        <v>4232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2041582</v>
      </c>
      <c r="N106" s="118" t="n">
        <f aca="false">SUM(J$6:J106)</f>
        <v>10652866</v>
      </c>
      <c r="P106" s="118" t="n">
        <f aca="false">D106/P$3</f>
        <v>0.309337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4.232</v>
      </c>
      <c r="T106" s="120" t="n">
        <f aca="false">L106/$R$3</f>
        <v>0</v>
      </c>
      <c r="U106" s="120" t="n">
        <f aca="false">I106/$R$3</f>
        <v>2041.582</v>
      </c>
      <c r="V106" s="120" t="n">
        <f aca="false">M106/$R$3</f>
        <v>2041.582</v>
      </c>
      <c r="W106" s="120" t="n">
        <f aca="false">N106/$R$3</f>
        <v>10652.866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Power'!A107,3),'Master Data'!$A$2:$A$8,0),2)</f>
        <v>Th</v>
      </c>
      <c r="D107" s="118" t="n">
        <v>309474</v>
      </c>
      <c r="E107" s="118" t="n">
        <v>0</v>
      </c>
      <c r="F107" s="118" t="n">
        <v>0</v>
      </c>
      <c r="G107" s="118" t="n">
        <v>2045818</v>
      </c>
      <c r="I107" s="118" t="n">
        <f aca="false">IF(MONTH($A107)=MONTH($A106),IF(G107=0,I106,G107),G107)</f>
        <v>2045818</v>
      </c>
      <c r="J107" s="118" t="n">
        <f aca="false">IF(MONTH($A107)=MONTH($A106),SUM(I107-I106),I107)</f>
        <v>4236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2045818</v>
      </c>
      <c r="N107" s="118" t="n">
        <f aca="false">SUM(J$6:J107)</f>
        <v>10657102</v>
      </c>
      <c r="P107" s="118" t="n">
        <f aca="false">D107/P$3</f>
        <v>0.309474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4.236</v>
      </c>
      <c r="T107" s="120" t="n">
        <f aca="false">L107/$R$3</f>
        <v>0</v>
      </c>
      <c r="U107" s="120" t="n">
        <f aca="false">I107/$R$3</f>
        <v>2045.818</v>
      </c>
      <c r="V107" s="120" t="n">
        <f aca="false">M107/$R$3</f>
        <v>2045.818</v>
      </c>
      <c r="W107" s="120" t="n">
        <f aca="false">N107/$R$3</f>
        <v>10657.102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2045818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2045818</v>
      </c>
      <c r="N108" s="118" t="n">
        <f aca="false">SUM(J$6:J108)</f>
        <v>10657102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2045.818</v>
      </c>
      <c r="V108" s="120" t="n">
        <f aca="false">M108/$R$3</f>
        <v>2045.818</v>
      </c>
      <c r="W108" s="120" t="n">
        <f aca="false">N108/$R$3</f>
        <v>10657.102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2045818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2045818</v>
      </c>
      <c r="N109" s="118" t="n">
        <f aca="false">SUM(J$6:J109)</f>
        <v>10657102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2045.818</v>
      </c>
      <c r="V109" s="120" t="n">
        <f aca="false">M109/$R$3</f>
        <v>2045.818</v>
      </c>
      <c r="W109" s="120" t="n">
        <f aca="false">N109/$R$3</f>
        <v>10657.102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2045818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2045818</v>
      </c>
      <c r="N110" s="118" t="n">
        <f aca="false">SUM(J$6:J110)</f>
        <v>10657102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2045.818</v>
      </c>
      <c r="V110" s="120" t="n">
        <f aca="false">M110/$R$3</f>
        <v>2045.818</v>
      </c>
      <c r="W110" s="120" t="n">
        <f aca="false">N110/$R$3</f>
        <v>10657.102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Power'!A111,3),'Master Data'!$A$2:$A$8,0),2)</f>
        <v>M</v>
      </c>
      <c r="D111" s="118" t="n">
        <v>310024</v>
      </c>
      <c r="E111" s="118" t="n">
        <v>0</v>
      </c>
      <c r="F111" s="118" t="n">
        <v>0</v>
      </c>
      <c r="G111" s="118" t="n">
        <v>2062776</v>
      </c>
      <c r="I111" s="118" t="n">
        <f aca="false">IF(MONTH($A111)=MONTH($A110),IF(G111=0,I110,G111),G111)</f>
        <v>2062776</v>
      </c>
      <c r="J111" s="118" t="n">
        <f aca="false">IF(MONTH($A111)=MONTH($A110),SUM(I111-I110),I111)</f>
        <v>16958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2062776</v>
      </c>
      <c r="N111" s="118" t="n">
        <f aca="false">SUM(J$6:J111)</f>
        <v>10674060</v>
      </c>
      <c r="P111" s="118" t="n">
        <f aca="false">D111/P$3</f>
        <v>0.310024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16.958</v>
      </c>
      <c r="T111" s="120" t="n">
        <f aca="false">L111/$R$3</f>
        <v>0</v>
      </c>
      <c r="U111" s="120" t="n">
        <f aca="false">I111/$R$3</f>
        <v>2062.776</v>
      </c>
      <c r="V111" s="120" t="n">
        <f aca="false">M111/$R$3</f>
        <v>2062.776</v>
      </c>
      <c r="W111" s="120" t="n">
        <f aca="false">N111/$R$3</f>
        <v>10674.06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Power'!A112,3),'Master Data'!$A$2:$A$8,0),2)</f>
        <v>T</v>
      </c>
      <c r="D112" s="118" t="n">
        <v>310161</v>
      </c>
      <c r="E112" s="118" t="n">
        <v>0</v>
      </c>
      <c r="F112" s="118" t="n">
        <v>0</v>
      </c>
      <c r="G112" s="118" t="n">
        <v>2067020</v>
      </c>
      <c r="I112" s="118" t="n">
        <f aca="false">IF(MONTH($A112)=MONTH($A111),IF(G112=0,I111,G112),G112)</f>
        <v>2067020</v>
      </c>
      <c r="J112" s="118" t="n">
        <f aca="false">IF(MONTH($A112)=MONTH($A111),SUM(I112-I111),I112)</f>
        <v>4244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2067020</v>
      </c>
      <c r="N112" s="118" t="n">
        <f aca="false">SUM(J$6:J112)</f>
        <v>10678304</v>
      </c>
      <c r="P112" s="118" t="n">
        <f aca="false">D112/P$3</f>
        <v>0.310161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4.244</v>
      </c>
      <c r="T112" s="120" t="n">
        <f aca="false">L112/$R$3</f>
        <v>0</v>
      </c>
      <c r="U112" s="120" t="n">
        <f aca="false">I112/$R$3</f>
        <v>2067.02</v>
      </c>
      <c r="V112" s="120" t="n">
        <f aca="false">M112/$R$3</f>
        <v>2067.02</v>
      </c>
      <c r="W112" s="120" t="n">
        <f aca="false">N112/$R$3</f>
        <v>10678.304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Power'!A113,3),'Master Data'!$A$2:$A$8,0),2)</f>
        <v>W</v>
      </c>
      <c r="D113" s="118" t="n">
        <v>310299</v>
      </c>
      <c r="E113" s="118" t="n">
        <v>0</v>
      </c>
      <c r="F113" s="118" t="n">
        <v>0</v>
      </c>
      <c r="G113" s="118" t="n">
        <v>2071266</v>
      </c>
      <c r="I113" s="118" t="n">
        <f aca="false">IF(MONTH($A113)=MONTH($A112),IF(G113=0,I112,G113),G113)</f>
        <v>2071266</v>
      </c>
      <c r="J113" s="118" t="n">
        <f aca="false">IF(MONTH($A113)=MONTH($A112),SUM(I113-I112),I113)</f>
        <v>4246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2071266</v>
      </c>
      <c r="N113" s="118" t="n">
        <f aca="false">SUM(J$6:J113)</f>
        <v>10682550</v>
      </c>
      <c r="P113" s="118" t="n">
        <f aca="false">D113/P$3</f>
        <v>0.310299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4.246</v>
      </c>
      <c r="T113" s="120" t="n">
        <f aca="false">L113/$R$3</f>
        <v>0</v>
      </c>
      <c r="U113" s="120" t="n">
        <f aca="false">I113/$R$3</f>
        <v>2071.266</v>
      </c>
      <c r="V113" s="120" t="n">
        <f aca="false">M113/$R$3</f>
        <v>2071.266</v>
      </c>
      <c r="W113" s="120" t="n">
        <f aca="false">N113/$R$3</f>
        <v>10682.55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Power'!A114,3),'Master Data'!$A$2:$A$8,0),2)</f>
        <v>Th</v>
      </c>
      <c r="D114" s="118" t="n">
        <v>310436</v>
      </c>
      <c r="E114" s="118" t="n">
        <v>0</v>
      </c>
      <c r="F114" s="118" t="n">
        <v>0</v>
      </c>
      <c r="G114" s="118" t="n">
        <v>2075514</v>
      </c>
      <c r="I114" s="118" t="n">
        <f aca="false">IF(MONTH($A114)=MONTH($A113),IF(G114=0,I113,G114),G114)</f>
        <v>2075514</v>
      </c>
      <c r="J114" s="118" t="n">
        <f aca="false">IF(MONTH($A114)=MONTH($A113),SUM(I114-I113),I114)</f>
        <v>4248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2075514</v>
      </c>
      <c r="N114" s="118" t="n">
        <f aca="false">SUM(J$6:J114)</f>
        <v>10686798</v>
      </c>
      <c r="P114" s="118" t="n">
        <f aca="false">D114/P$3</f>
        <v>0.310436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4.248</v>
      </c>
      <c r="T114" s="120" t="n">
        <f aca="false">L114/$R$3</f>
        <v>0</v>
      </c>
      <c r="U114" s="120" t="n">
        <f aca="false">I114/$R$3</f>
        <v>2075.514</v>
      </c>
      <c r="V114" s="120" t="n">
        <f aca="false">M114/$R$3</f>
        <v>2075.514</v>
      </c>
      <c r="W114" s="120" t="n">
        <f aca="false">N114/$R$3</f>
        <v>10686.798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Power'!A115,3),'Master Data'!$A$2:$A$8,0),2)</f>
        <v>F</v>
      </c>
      <c r="D115" s="118" t="n">
        <v>310574</v>
      </c>
      <c r="E115" s="118" t="n">
        <v>0</v>
      </c>
      <c r="F115" s="118" t="n">
        <v>0</v>
      </c>
      <c r="G115" s="118" t="n">
        <v>2079765</v>
      </c>
      <c r="I115" s="118" t="n">
        <f aca="false">IF(MONTH($A115)=MONTH($A114),IF(G115=0,I114,G115),G115)</f>
        <v>2079765</v>
      </c>
      <c r="J115" s="118" t="n">
        <f aca="false">IF(MONTH($A115)=MONTH($A114),SUM(I115-I114),I115)</f>
        <v>4251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2079765</v>
      </c>
      <c r="N115" s="118" t="n">
        <f aca="false">SUM(J$6:J115)</f>
        <v>10691049</v>
      </c>
      <c r="P115" s="118" t="n">
        <f aca="false">D115/P$3</f>
        <v>0.310574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4.251</v>
      </c>
      <c r="T115" s="120" t="n">
        <f aca="false">L115/$R$3</f>
        <v>0</v>
      </c>
      <c r="U115" s="120" t="n">
        <f aca="false">I115/$R$3</f>
        <v>2079.765</v>
      </c>
      <c r="V115" s="120" t="n">
        <f aca="false">M115/$R$3</f>
        <v>2079.765</v>
      </c>
      <c r="W115" s="120" t="n">
        <f aca="false">N115/$R$3</f>
        <v>10691.049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2079765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2079765</v>
      </c>
      <c r="N116" s="118" t="n">
        <f aca="false">SUM(J$6:J116)</f>
        <v>10691049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2079.765</v>
      </c>
      <c r="V116" s="120" t="n">
        <f aca="false">M116/$R$3</f>
        <v>2079.765</v>
      </c>
      <c r="W116" s="120" t="n">
        <f aca="false">N116/$R$3</f>
        <v>10691.049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2079765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2079765</v>
      </c>
      <c r="N117" s="118" t="n">
        <f aca="false">SUM(J$6:J117)</f>
        <v>10691049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2079.765</v>
      </c>
      <c r="V117" s="120" t="n">
        <f aca="false">M117/$R$3</f>
        <v>2079.765</v>
      </c>
      <c r="W117" s="120" t="n">
        <f aca="false">N117/$R$3</f>
        <v>10691.049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Power'!A118,3),'Master Data'!$A$2:$A$8,0),2)</f>
        <v>M</v>
      </c>
      <c r="D118" s="118" t="n">
        <v>310988</v>
      </c>
      <c r="E118" s="118" t="n">
        <v>0</v>
      </c>
      <c r="F118" s="118" t="n">
        <v>0</v>
      </c>
      <c r="G118" s="118" t="n">
        <v>2092527</v>
      </c>
      <c r="I118" s="118" t="n">
        <f aca="false">IF(MONTH($A118)=MONTH($A117),IF(G118=0,I117,G118),G118)</f>
        <v>2092527</v>
      </c>
      <c r="J118" s="118" t="n">
        <f aca="false">IF(MONTH($A118)=MONTH($A117),SUM(I118-I117),I118)</f>
        <v>12762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2092527</v>
      </c>
      <c r="N118" s="118" t="n">
        <f aca="false">SUM(J$6:J118)</f>
        <v>10703811</v>
      </c>
      <c r="P118" s="118" t="n">
        <f aca="false">D118/P$3</f>
        <v>0.310988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12.762</v>
      </c>
      <c r="T118" s="120" t="n">
        <f aca="false">L118/$R$3</f>
        <v>0</v>
      </c>
      <c r="U118" s="120" t="n">
        <f aca="false">I118/$R$3</f>
        <v>2092.527</v>
      </c>
      <c r="V118" s="120" t="n">
        <f aca="false">M118/$R$3</f>
        <v>2092.527</v>
      </c>
      <c r="W118" s="120" t="n">
        <f aca="false">N118/$R$3</f>
        <v>10703.811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Power'!A119,3),'Master Data'!$A$2:$A$8,0),2)</f>
        <v>T</v>
      </c>
      <c r="D119" s="118" t="n">
        <v>311126</v>
      </c>
      <c r="E119" s="118" t="n">
        <v>0</v>
      </c>
      <c r="F119" s="118" t="n">
        <v>0</v>
      </c>
      <c r="G119" s="118" t="n">
        <v>2096786</v>
      </c>
      <c r="I119" s="118" t="n">
        <f aca="false">IF(MONTH($A119)=MONTH($A118),IF(G119=0,I118,G119),G119)</f>
        <v>2096786</v>
      </c>
      <c r="J119" s="118" t="n">
        <f aca="false">IF(MONTH($A119)=MONTH($A118),SUM(I119-I118),I119)</f>
        <v>4259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2096786</v>
      </c>
      <c r="N119" s="118" t="n">
        <f aca="false">SUM(J$6:J119)</f>
        <v>10708070</v>
      </c>
      <c r="P119" s="118" t="n">
        <f aca="false">D119/P$3</f>
        <v>0.311126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4.259</v>
      </c>
      <c r="T119" s="120" t="n">
        <f aca="false">L119/$R$3</f>
        <v>0</v>
      </c>
      <c r="U119" s="120" t="n">
        <f aca="false">I119/$R$3</f>
        <v>2096.786</v>
      </c>
      <c r="V119" s="120" t="n">
        <f aca="false">M119/$R$3</f>
        <v>2096.786</v>
      </c>
      <c r="W119" s="120" t="n">
        <f aca="false">N119/$R$3</f>
        <v>10708.07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Power'!A120,3),'Master Data'!$A$2:$A$8,0),2)</f>
        <v>W</v>
      </c>
      <c r="D120" s="118" t="n">
        <v>311264</v>
      </c>
      <c r="E120" s="118" t="n">
        <v>0</v>
      </c>
      <c r="F120" s="118" t="n">
        <v>0</v>
      </c>
      <c r="G120" s="118" t="n">
        <v>2101045</v>
      </c>
      <c r="I120" s="118" t="n">
        <f aca="false">IF(MONTH($A120)=MONTH($A119),IF(G120=0,I119,G120),G120)</f>
        <v>2101045</v>
      </c>
      <c r="J120" s="118" t="n">
        <f aca="false">IF(MONTH($A120)=MONTH($A119),SUM(I120-I119),I120)</f>
        <v>4259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2101045</v>
      </c>
      <c r="N120" s="118" t="n">
        <f aca="false">SUM(J$6:J120)</f>
        <v>10712329</v>
      </c>
      <c r="P120" s="118" t="n">
        <f aca="false">D120/P$3</f>
        <v>0.311264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4.259</v>
      </c>
      <c r="T120" s="120" t="n">
        <f aca="false">L120/$R$3</f>
        <v>0</v>
      </c>
      <c r="U120" s="120" t="n">
        <f aca="false">I120/$R$3</f>
        <v>2101.045</v>
      </c>
      <c r="V120" s="120" t="n">
        <f aca="false">M120/$R$3</f>
        <v>2101.045</v>
      </c>
      <c r="W120" s="120" t="n">
        <f aca="false">N120/$R$3</f>
        <v>10712.329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Power'!A121,3),'Master Data'!$A$2:$A$8,0),2)</f>
        <v>Th</v>
      </c>
      <c r="D121" s="118" t="n">
        <v>311402</v>
      </c>
      <c r="E121" s="118" t="n">
        <v>0</v>
      </c>
      <c r="F121" s="118" t="n">
        <v>0</v>
      </c>
      <c r="G121" s="118" t="n">
        <v>2105307</v>
      </c>
      <c r="I121" s="118" t="n">
        <f aca="false">IF(MONTH($A121)=MONTH($A120),IF(G121=0,I120,G121),G121)</f>
        <v>2105307</v>
      </c>
      <c r="J121" s="118" t="n">
        <f aca="false">IF(MONTH($A121)=MONTH($A120),SUM(I121-I120),I121)</f>
        <v>4262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2105307</v>
      </c>
      <c r="N121" s="118" t="n">
        <f aca="false">SUM(J$6:J121)</f>
        <v>10716591</v>
      </c>
      <c r="P121" s="118" t="n">
        <f aca="false">D121/P$3</f>
        <v>0.311402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4.262</v>
      </c>
      <c r="T121" s="120" t="n">
        <f aca="false">L121/$R$3</f>
        <v>0</v>
      </c>
      <c r="U121" s="120" t="n">
        <f aca="false">I121/$R$3</f>
        <v>2105.307</v>
      </c>
      <c r="V121" s="120" t="n">
        <f aca="false">M121/$R$3</f>
        <v>2105.307</v>
      </c>
      <c r="W121" s="120" t="n">
        <f aca="false">N121/$R$3</f>
        <v>10716.591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Power'!A122,3),'Master Data'!$A$2:$A$8,0),2)</f>
        <v>F</v>
      </c>
      <c r="D122" s="118" t="n">
        <v>311540</v>
      </c>
      <c r="E122" s="118" t="n">
        <v>0</v>
      </c>
      <c r="F122" s="118" t="n">
        <v>0</v>
      </c>
      <c r="G122" s="118" t="n">
        <v>2109571</v>
      </c>
      <c r="I122" s="118" t="n">
        <f aca="false">IF(MONTH($A122)=MONTH($A121),IF(G122=0,I121,G122),G122)</f>
        <v>2109571</v>
      </c>
      <c r="J122" s="118" t="n">
        <f aca="false">IF(MONTH($A122)=MONTH($A121),SUM(I122-I121),I122)</f>
        <v>4264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2109571</v>
      </c>
      <c r="N122" s="118" t="n">
        <f aca="false">SUM(J$6:J122)</f>
        <v>10720855</v>
      </c>
      <c r="P122" s="118" t="n">
        <f aca="false">D122/P$3</f>
        <v>0.31154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4.264</v>
      </c>
      <c r="T122" s="120" t="n">
        <f aca="false">L122/$R$3</f>
        <v>0</v>
      </c>
      <c r="U122" s="120" t="n">
        <f aca="false">I122/$R$3</f>
        <v>2109.571</v>
      </c>
      <c r="V122" s="120" t="n">
        <f aca="false">M122/$R$3</f>
        <v>2109.571</v>
      </c>
      <c r="W122" s="120" t="n">
        <f aca="false">N122/$R$3</f>
        <v>10720.855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2109571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2109571</v>
      </c>
      <c r="N123" s="118" t="n">
        <f aca="false">SUM(J$6:J123)</f>
        <v>10720855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2109.571</v>
      </c>
      <c r="V123" s="120" t="n">
        <f aca="false">M123/$R$3</f>
        <v>2109.571</v>
      </c>
      <c r="W123" s="120" t="n">
        <f aca="false">N123/$R$3</f>
        <v>10720.855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2109571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2109571</v>
      </c>
      <c r="N124" s="118" t="n">
        <f aca="false">SUM(J$6:J124)</f>
        <v>10720855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2109.571</v>
      </c>
      <c r="V124" s="120" t="n">
        <f aca="false">M124/$R$3</f>
        <v>2109.571</v>
      </c>
      <c r="W124" s="120" t="n">
        <f aca="false">N124/$R$3</f>
        <v>10720.855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Data'!$A$2:$B$8,MATCH(WEEKDAY('BRA Power'!A125,3),'Master Data'!$A$2:$A$8,0),2)</f>
        <v>M</v>
      </c>
      <c r="D125" s="118" t="n">
        <v>285015</v>
      </c>
      <c r="E125" s="118" t="n">
        <v>0</v>
      </c>
      <c r="F125" s="118" t="n">
        <v>0</v>
      </c>
      <c r="G125" s="118" t="n">
        <f aca="false">1667985-1133</f>
        <v>1666852</v>
      </c>
      <c r="I125" s="118" t="n">
        <f aca="false">IF(MONTH($A125)=MONTH($A124),IF(G125=0,I124,G125),G125)</f>
        <v>1666852</v>
      </c>
      <c r="J125" s="118" t="n">
        <f aca="false">IF(MONTH($A125)=MONTH($A124),SUM(I125-I124),I125)</f>
        <v>-442719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1666852</v>
      </c>
      <c r="N125" s="118" t="n">
        <f aca="false">SUM(J$6:J125)</f>
        <v>10278136</v>
      </c>
      <c r="P125" s="118" t="n">
        <f aca="false">D125/P$3</f>
        <v>0.285015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-442.719</v>
      </c>
      <c r="T125" s="120" t="n">
        <f aca="false">L125/$R$3</f>
        <v>-0</v>
      </c>
      <c r="U125" s="120" t="n">
        <f aca="false">I125/$R$3</f>
        <v>1666.852</v>
      </c>
      <c r="V125" s="120" t="n">
        <f aca="false">M125/$R$3</f>
        <v>1666.852</v>
      </c>
      <c r="W125" s="120" t="n">
        <f aca="false">N125/$R$3</f>
        <v>10278.136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Power'!A126,3),'Master Data'!$A$2:$A$8,0),2)</f>
        <v>T</v>
      </c>
      <c r="D126" s="118" t="n">
        <v>285162</v>
      </c>
      <c r="E126" s="118" t="n">
        <v>0</v>
      </c>
      <c r="F126" s="118" t="n">
        <v>0</v>
      </c>
      <c r="G126" s="118" t="n">
        <v>4427</v>
      </c>
      <c r="I126" s="118" t="n">
        <f aca="false">IF(MONTH($A126)=MONTH($A125),IF(G126=0,I125,G126),G126)</f>
        <v>4427</v>
      </c>
      <c r="J126" s="118" t="n">
        <f aca="false">IF(MONTH($A126)=MONTH($A125),SUM(I126-I125),I126)</f>
        <v>4427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1671279</v>
      </c>
      <c r="N126" s="118" t="n">
        <f aca="false">SUM(J$6:J126)</f>
        <v>10282563</v>
      </c>
      <c r="P126" s="118" t="n">
        <f aca="false">D126/P$3</f>
        <v>0.285162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4.427</v>
      </c>
      <c r="T126" s="120" t="n">
        <f aca="false">L126/$R$3</f>
        <v>0</v>
      </c>
      <c r="U126" s="120" t="n">
        <f aca="false">I126/$R$3</f>
        <v>4.427</v>
      </c>
      <c r="V126" s="120" t="n">
        <f aca="false">M126/$R$3</f>
        <v>1671.279</v>
      </c>
      <c r="W126" s="120" t="n">
        <f aca="false">N126/$R$3</f>
        <v>10282.563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Power'!A127,3),'Master Data'!$A$2:$A$8,0),2)</f>
        <v>W</v>
      </c>
      <c r="D127" s="118" t="n">
        <v>340528</v>
      </c>
      <c r="E127" s="118" t="n">
        <v>0</v>
      </c>
      <c r="F127" s="118" t="n">
        <v>0</v>
      </c>
      <c r="G127" s="147" t="n">
        <f aca="false">1438426-100000</f>
        <v>1338426</v>
      </c>
      <c r="I127" s="118" t="n">
        <f aca="false">IF(MONTH($A127)=MONTH($A126),IF(G127=0,I126,G127),G127)</f>
        <v>1338426</v>
      </c>
      <c r="J127" s="118" t="n">
        <f aca="false">IF(MONTH($A127)=MONTH($A126),SUM(I127-I126),I127)</f>
        <v>1333999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3005278</v>
      </c>
      <c r="N127" s="118" t="n">
        <f aca="false">SUM(J$6:J127)</f>
        <v>11616562</v>
      </c>
      <c r="P127" s="118" t="n">
        <f aca="false">D127/P$3</f>
        <v>0.340528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1333.999</v>
      </c>
      <c r="T127" s="120" t="n">
        <f aca="false">L127/$R$3</f>
        <v>0</v>
      </c>
      <c r="U127" s="120" t="n">
        <f aca="false">I127/$R$3</f>
        <v>1338.426</v>
      </c>
      <c r="V127" s="120" t="n">
        <f aca="false">M127/$R$3</f>
        <v>3005.278</v>
      </c>
      <c r="W127" s="120" t="n">
        <f aca="false">N127/$R$3</f>
        <v>11616.562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Power'!A128,3),'Master Data'!$A$2:$A$8,0),2)</f>
        <v>Th</v>
      </c>
      <c r="D128" s="118" t="n">
        <v>340697</v>
      </c>
      <c r="E128" s="118" t="n">
        <v>0</v>
      </c>
      <c r="F128" s="118" t="n">
        <v>0</v>
      </c>
      <c r="G128" s="118" t="n">
        <f aca="false">1443091-100000</f>
        <v>1343091</v>
      </c>
      <c r="I128" s="118" t="n">
        <f aca="false">IF(MONTH($A128)=MONTH($A127),IF(G128=0,I127,G128),G128)</f>
        <v>1343091</v>
      </c>
      <c r="J128" s="118" t="n">
        <f aca="false">IF(MONTH($A128)=MONTH($A127),SUM(I128-I127),I128)</f>
        <v>4665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3009943</v>
      </c>
      <c r="N128" s="118" t="n">
        <f aca="false">SUM(J$6:J128)</f>
        <v>11621227</v>
      </c>
      <c r="P128" s="118" t="n">
        <f aca="false">D128/P$3</f>
        <v>0.340697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4.665</v>
      </c>
      <c r="T128" s="120" t="n">
        <f aca="false">L128/$R$3</f>
        <v>0</v>
      </c>
      <c r="U128" s="120" t="n">
        <f aca="false">I128/$R$3</f>
        <v>1343.091</v>
      </c>
      <c r="V128" s="120" t="n">
        <f aca="false">M128/$R$3</f>
        <v>3009.943</v>
      </c>
      <c r="W128" s="120" t="n">
        <f aca="false">N128/$R$3</f>
        <v>11621.227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Power'!A129,3),'Master Data'!$A$2:$A$8,0),2)</f>
        <v>F</v>
      </c>
      <c r="D129" s="118" t="n">
        <v>340866</v>
      </c>
      <c r="E129" s="118" t="n">
        <v>0</v>
      </c>
      <c r="F129" s="118" t="n">
        <v>0</v>
      </c>
      <c r="G129" s="118" t="n">
        <v>10877888</v>
      </c>
      <c r="I129" s="118" t="n">
        <f aca="false">IF(MONTH($A129)=MONTH($A128),IF(G129=0,I128,G129),G129)</f>
        <v>10877888</v>
      </c>
      <c r="J129" s="118" t="n">
        <f aca="false">IF(MONTH($A129)=MONTH($A128),SUM(I129-I128),I129)</f>
        <v>9534797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12544740</v>
      </c>
      <c r="N129" s="118" t="n">
        <f aca="false">SUM(J$6:J129)</f>
        <v>21156024</v>
      </c>
      <c r="P129" s="118" t="n">
        <f aca="false">D129/P$3</f>
        <v>0.340866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9534.797</v>
      </c>
      <c r="T129" s="120" t="n">
        <f aca="false">L129/$R$3</f>
        <v>0</v>
      </c>
      <c r="U129" s="120" t="n">
        <f aca="false">I129/$R$3</f>
        <v>10877.888</v>
      </c>
      <c r="V129" s="120" t="n">
        <f aca="false">M129/$R$3</f>
        <v>12544.74</v>
      </c>
      <c r="W129" s="120" t="n">
        <f aca="false">N129/$R$3</f>
        <v>21156.024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10877888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12544740</v>
      </c>
      <c r="N130" s="118" t="n">
        <f aca="false">SUM(J$6:J130)</f>
        <v>21156024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10877.888</v>
      </c>
      <c r="V130" s="120" t="n">
        <f aca="false">M130/$R$3</f>
        <v>12544.74</v>
      </c>
      <c r="W130" s="120" t="n">
        <f aca="false">N130/$R$3</f>
        <v>21156.024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10877888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12544740</v>
      </c>
      <c r="N131" s="118" t="n">
        <f aca="false">SUM(J$6:J131)</f>
        <v>21156024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10877.888</v>
      </c>
      <c r="V131" s="120" t="n">
        <f aca="false">M131/$R$3</f>
        <v>12544.74</v>
      </c>
      <c r="W131" s="120" t="n">
        <f aca="false">N131/$R$3</f>
        <v>21156.024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Power'!A132,3),'Master Data'!$A$2:$A$8,0),2)</f>
        <v>M</v>
      </c>
      <c r="D132" s="118" t="n">
        <v>341373</v>
      </c>
      <c r="E132" s="118" t="n">
        <v>0</v>
      </c>
      <c r="F132" s="118" t="n">
        <v>0</v>
      </c>
      <c r="G132" s="118" t="n">
        <f aca="false">11003481-100000</f>
        <v>10903481</v>
      </c>
      <c r="I132" s="118" t="n">
        <f aca="false">IF(MONTH($A132)=MONTH($A131),IF(G132=0,I131,G132),G132)</f>
        <v>10903481</v>
      </c>
      <c r="J132" s="118" t="n">
        <f aca="false">IF(MONTH($A132)=MONTH($A131),SUM(I132-I131),I132)</f>
        <v>25593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12570333</v>
      </c>
      <c r="N132" s="118" t="n">
        <f aca="false">SUM(J$6:J132)</f>
        <v>21181617</v>
      </c>
      <c r="P132" s="118" t="n">
        <f aca="false">D132/P$3</f>
        <v>0.341373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25.593</v>
      </c>
      <c r="T132" s="120" t="n">
        <f aca="false">L132/$R$3</f>
        <v>0</v>
      </c>
      <c r="U132" s="120" t="n">
        <f aca="false">I132/$R$3</f>
        <v>10903.481</v>
      </c>
      <c r="V132" s="120" t="n">
        <f aca="false">M132/$R$3</f>
        <v>12570.333</v>
      </c>
      <c r="W132" s="120" t="n">
        <f aca="false">N132/$R$3</f>
        <v>21181.617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Power'!A133,3),'Master Data'!$A$2:$A$8,0),2)</f>
        <v>T</v>
      </c>
      <c r="D133" s="118" t="n">
        <v>341542</v>
      </c>
      <c r="E133" s="118" t="n">
        <v>0</v>
      </c>
      <c r="F133" s="118" t="n">
        <v>0</v>
      </c>
      <c r="G133" s="118" t="n">
        <f aca="false">11012019-100000</f>
        <v>10912019</v>
      </c>
      <c r="I133" s="118" t="n">
        <f aca="false">IF(MONTH($A133)=MONTH($A132),IF(G133=0,I132,G133),G133)</f>
        <v>10912019</v>
      </c>
      <c r="J133" s="118" t="n">
        <f aca="false">IF(MONTH($A133)=MONTH($A132),SUM(I133-I132),I133)</f>
        <v>8538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12578871</v>
      </c>
      <c r="N133" s="118" t="n">
        <f aca="false">SUM(J$6:J133)</f>
        <v>21190155</v>
      </c>
      <c r="P133" s="118" t="n">
        <f aca="false">D133/P$3</f>
        <v>0.341542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8.538</v>
      </c>
      <c r="T133" s="120" t="n">
        <f aca="false">L133/$R$3</f>
        <v>0</v>
      </c>
      <c r="U133" s="120" t="n">
        <f aca="false">I133/$R$3</f>
        <v>10912.019</v>
      </c>
      <c r="V133" s="120" t="n">
        <f aca="false">M133/$R$3</f>
        <v>12578.871</v>
      </c>
      <c r="W133" s="120" t="n">
        <f aca="false">N133/$R$3</f>
        <v>21190.155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Power'!A134,3),'Master Data'!$A$2:$A$8,0),2)</f>
        <v>W</v>
      </c>
      <c r="D134" s="118" t="n">
        <v>341712</v>
      </c>
      <c r="E134" s="118" t="n">
        <v>0</v>
      </c>
      <c r="F134" s="118" t="n">
        <v>0</v>
      </c>
      <c r="G134" s="118" t="n">
        <f aca="false">11020564-100000</f>
        <v>10920564</v>
      </c>
      <c r="I134" s="118" t="n">
        <f aca="false">IF(MONTH($A134)=MONTH($A133),IF(G134=0,I133,G134),G134)</f>
        <v>10920564</v>
      </c>
      <c r="J134" s="118" t="n">
        <f aca="false">IF(MONTH($A134)=MONTH($A133),SUM(I134-I133),I134)</f>
        <v>8545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12587416</v>
      </c>
      <c r="N134" s="118" t="n">
        <f aca="false">SUM(J$6:J134)</f>
        <v>21198700</v>
      </c>
      <c r="P134" s="118" t="n">
        <f aca="false">D134/P$3</f>
        <v>0.341712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8.545</v>
      </c>
      <c r="T134" s="120" t="n">
        <f aca="false">L134/$R$3</f>
        <v>0</v>
      </c>
      <c r="U134" s="120" t="n">
        <f aca="false">I134/$R$3</f>
        <v>10920.564</v>
      </c>
      <c r="V134" s="120" t="n">
        <f aca="false">M134/$R$3</f>
        <v>12587.416</v>
      </c>
      <c r="W134" s="120" t="n">
        <f aca="false">N134/$R$3</f>
        <v>21198.7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Power'!A135,3),'Master Data'!$A$2:$A$8,0),2)</f>
        <v>Th</v>
      </c>
      <c r="D135" s="118" t="n">
        <v>341881</v>
      </c>
      <c r="E135" s="118" t="n">
        <v>0</v>
      </c>
      <c r="F135" s="118" t="n">
        <v>0</v>
      </c>
      <c r="G135" s="118" t="n">
        <f aca="false">11029111-100000</f>
        <v>10929111</v>
      </c>
      <c r="I135" s="118" t="n">
        <f aca="false">IF(MONTH($A135)=MONTH($A134),IF(G135=0,I134,G135),G135)</f>
        <v>10929111</v>
      </c>
      <c r="J135" s="118" t="n">
        <f aca="false">IF(MONTH($A135)=MONTH($A134),SUM(I135-I134),I135)</f>
        <v>8547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12595963</v>
      </c>
      <c r="N135" s="118" t="n">
        <f aca="false">SUM(J$6:J135)</f>
        <v>21207247</v>
      </c>
      <c r="P135" s="118" t="n">
        <f aca="false">D135/P$3</f>
        <v>0.341881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8.547</v>
      </c>
      <c r="T135" s="120" t="n">
        <f aca="false">L135/$R$3</f>
        <v>0</v>
      </c>
      <c r="U135" s="120" t="n">
        <f aca="false">I135/$R$3</f>
        <v>10929.111</v>
      </c>
      <c r="V135" s="120" t="n">
        <f aca="false">M135/$R$3</f>
        <v>12595.963</v>
      </c>
      <c r="W135" s="120" t="n">
        <f aca="false">N135/$R$3</f>
        <v>21207.247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Power'!A136,3),'Master Data'!$A$2:$A$8,0),2)</f>
        <v>F</v>
      </c>
      <c r="D136" s="118" t="n">
        <v>342051</v>
      </c>
      <c r="E136" s="118" t="n">
        <v>0</v>
      </c>
      <c r="F136" s="118" t="n">
        <v>0</v>
      </c>
      <c r="G136" s="118" t="n">
        <f aca="false">11037664-100000</f>
        <v>10937664</v>
      </c>
      <c r="I136" s="118" t="n">
        <f aca="false">IF(MONTH($A136)=MONTH($A135),IF(G136=0,I135,G136),G136)</f>
        <v>10937664</v>
      </c>
      <c r="J136" s="118" t="n">
        <f aca="false">IF(MONTH($A136)=MONTH($A135),SUM(I136-I135),I136)</f>
        <v>8553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12604516</v>
      </c>
      <c r="N136" s="118" t="n">
        <f aca="false">SUM(J$6:J136)</f>
        <v>21215800</v>
      </c>
      <c r="P136" s="118" t="n">
        <f aca="false">D136/P$3</f>
        <v>0.342051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8.553</v>
      </c>
      <c r="T136" s="120" t="n">
        <f aca="false">L136/$R$3</f>
        <v>0</v>
      </c>
      <c r="U136" s="120" t="n">
        <f aca="false">I136/$R$3</f>
        <v>10937.664</v>
      </c>
      <c r="V136" s="120" t="n">
        <f aca="false">M136/$R$3</f>
        <v>12604.516</v>
      </c>
      <c r="W136" s="120" t="n">
        <f aca="false">N136/$R$3</f>
        <v>21215.8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10937664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12604516</v>
      </c>
      <c r="N137" s="118" t="n">
        <f aca="false">SUM(J$6:J137)</f>
        <v>21215800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10937.664</v>
      </c>
      <c r="V137" s="120" t="n">
        <f aca="false">M137/$R$3</f>
        <v>12604.516</v>
      </c>
      <c r="W137" s="120" t="n">
        <f aca="false">N137/$R$3</f>
        <v>21215.8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10937664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12604516</v>
      </c>
      <c r="N138" s="118" t="n">
        <f aca="false">SUM(J$6:J138)</f>
        <v>21215800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10937.664</v>
      </c>
      <c r="V138" s="120" t="n">
        <f aca="false">M138/$R$3</f>
        <v>12604.516</v>
      </c>
      <c r="W138" s="120" t="n">
        <f aca="false">N138/$R$3</f>
        <v>21215.8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Power'!A139,3),'Master Data'!$A$2:$A$8,0),2)</f>
        <v>M</v>
      </c>
      <c r="D139" s="118" t="n">
        <v>342560</v>
      </c>
      <c r="E139" s="118" t="n">
        <v>0</v>
      </c>
      <c r="F139" s="118" t="n">
        <v>0</v>
      </c>
      <c r="G139" s="118" t="n">
        <f aca="false">11063346-100000</f>
        <v>10963346</v>
      </c>
      <c r="I139" s="118" t="n">
        <f aca="false">IF(MONTH($A139)=MONTH($A138),IF(G139=0,I138,G139),G139)</f>
        <v>10963346</v>
      </c>
      <c r="J139" s="118" t="n">
        <f aca="false">IF(MONTH($A139)=MONTH($A138),SUM(I139-I138),I139)</f>
        <v>25682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12630198</v>
      </c>
      <c r="N139" s="118" t="n">
        <f aca="false">SUM(J$6:J139)</f>
        <v>21241482</v>
      </c>
      <c r="P139" s="118" t="n">
        <f aca="false">D139/P$3</f>
        <v>0.34256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25.682</v>
      </c>
      <c r="T139" s="120" t="n">
        <f aca="false">L139/$R$3</f>
        <v>0</v>
      </c>
      <c r="U139" s="120" t="n">
        <f aca="false">I139/$R$3</f>
        <v>10963.346</v>
      </c>
      <c r="V139" s="120" t="n">
        <f aca="false">M139/$R$3</f>
        <v>12630.198</v>
      </c>
      <c r="W139" s="120" t="n">
        <f aca="false">N139/$R$3</f>
        <v>21241.482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Power'!A140,3),'Master Data'!$A$2:$A$8,0),2)</f>
        <v>T</v>
      </c>
      <c r="D140" s="118" t="n">
        <v>342730</v>
      </c>
      <c r="E140" s="118" t="n">
        <v>0</v>
      </c>
      <c r="F140" s="118" t="n">
        <v>0</v>
      </c>
      <c r="G140" s="118" t="n">
        <f aca="false">11071916-100000</f>
        <v>10971916</v>
      </c>
      <c r="I140" s="118" t="n">
        <f aca="false">IF(MONTH($A140)=MONTH($A139),IF(G140=0,I139,G140),G140)</f>
        <v>10971916</v>
      </c>
      <c r="J140" s="118" t="n">
        <f aca="false">IF(MONTH($A140)=MONTH($A139),SUM(I140-I139),I140)</f>
        <v>8570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12638768</v>
      </c>
      <c r="N140" s="118" t="n">
        <f aca="false">SUM(J$6:J140)</f>
        <v>21250052</v>
      </c>
      <c r="P140" s="118" t="n">
        <f aca="false">D140/P$3</f>
        <v>0.34273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8.57</v>
      </c>
      <c r="T140" s="120" t="n">
        <f aca="false">L140/$R$3</f>
        <v>0</v>
      </c>
      <c r="U140" s="120" t="n">
        <f aca="false">I140/$R$3</f>
        <v>10971.916</v>
      </c>
      <c r="V140" s="120" t="n">
        <f aca="false">M140/$R$3</f>
        <v>12638.768</v>
      </c>
      <c r="W140" s="120" t="n">
        <f aca="false">N140/$R$3</f>
        <v>21250.052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Power'!A141,3),'Master Data'!$A$2:$A$8,0),2)</f>
        <v>W</v>
      </c>
      <c r="D141" s="118" t="n">
        <v>342900</v>
      </c>
      <c r="E141" s="118" t="n">
        <v>0</v>
      </c>
      <c r="F141" s="118" t="n">
        <v>0</v>
      </c>
      <c r="G141" s="118" t="n">
        <f aca="false">11080489-100000</f>
        <v>10980489</v>
      </c>
      <c r="I141" s="118" t="n">
        <f aca="false">IF(MONTH($A141)=MONTH($A140),IF(G141=0,I140,G141),G141)</f>
        <v>10980489</v>
      </c>
      <c r="J141" s="118" t="n">
        <f aca="false">IF(MONTH($A141)=MONTH($A140),SUM(I141-I140),I141)</f>
        <v>8573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12647341</v>
      </c>
      <c r="N141" s="118" t="n">
        <f aca="false">SUM(J$6:J141)</f>
        <v>21258625</v>
      </c>
      <c r="P141" s="118" t="n">
        <f aca="false">D141/P$3</f>
        <v>0.3429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8.573</v>
      </c>
      <c r="T141" s="120" t="n">
        <f aca="false">L141/$R$3</f>
        <v>0</v>
      </c>
      <c r="U141" s="120" t="n">
        <f aca="false">I141/$R$3</f>
        <v>10980.489</v>
      </c>
      <c r="V141" s="120" t="n">
        <f aca="false">M141/$R$3</f>
        <v>12647.341</v>
      </c>
      <c r="W141" s="120" t="n">
        <f aca="false">N141/$R$3</f>
        <v>21258.625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Power'!A142,3),'Master Data'!$A$2:$A$8,0),2)</f>
        <v>Th</v>
      </c>
      <c r="D142" s="118" t="n">
        <v>186440</v>
      </c>
      <c r="E142" s="118" t="n">
        <v>0</v>
      </c>
      <c r="F142" s="118" t="n">
        <v>0</v>
      </c>
      <c r="G142" s="118" t="n">
        <f aca="false">-7536301-100000</f>
        <v>-7636301</v>
      </c>
      <c r="I142" s="118" t="n">
        <f aca="false">IF(MONTH($A142)=MONTH($A141),IF(G142=0,I141,G142),G142)</f>
        <v>-7636301</v>
      </c>
      <c r="J142" s="118" t="n">
        <f aca="false">IF(MONTH($A142)=MONTH($A141),SUM(I142-I141),I142)</f>
        <v>-18616790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-5969449</v>
      </c>
      <c r="N142" s="118" t="n">
        <f aca="false">SUM(J$6:J142)</f>
        <v>2641835</v>
      </c>
      <c r="P142" s="118" t="n">
        <f aca="false">D142/P$3</f>
        <v>0.18644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-18616.79</v>
      </c>
      <c r="T142" s="120" t="n">
        <f aca="false">L142/$R$3</f>
        <v>-0</v>
      </c>
      <c r="U142" s="120" t="n">
        <f aca="false">I142/$R$3</f>
        <v>-7636.301</v>
      </c>
      <c r="V142" s="120" t="n">
        <f aca="false">M142/$R$3</f>
        <v>-5969.449</v>
      </c>
      <c r="W142" s="120" t="n">
        <f aca="false">N142/$R$3</f>
        <v>2641.835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Power'!A143,3),'Master Data'!$A$2:$A$8,0),2)</f>
        <v>F</v>
      </c>
      <c r="D143" s="118" t="n">
        <v>186540</v>
      </c>
      <c r="E143" s="118" t="n">
        <v>0</v>
      </c>
      <c r="F143" s="118" t="n">
        <v>0</v>
      </c>
      <c r="G143" s="118" t="n">
        <f aca="false">-7534498-100000</f>
        <v>-7634498</v>
      </c>
      <c r="I143" s="118" t="n">
        <f aca="false">IF(MONTH($A143)=MONTH($A142),IF(G143=0,I142,G143),G143)</f>
        <v>-7634498</v>
      </c>
      <c r="J143" s="118" t="n">
        <f aca="false">IF(MONTH($A143)=MONTH($A142),SUM(I143-I142),I143)</f>
        <v>1803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-5967646</v>
      </c>
      <c r="N143" s="118" t="n">
        <f aca="false">SUM(J$6:J143)</f>
        <v>2643638</v>
      </c>
      <c r="P143" s="118" t="n">
        <f aca="false">D143/P$3</f>
        <v>0.18654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1.803</v>
      </c>
      <c r="T143" s="120" t="n">
        <f aca="false">L143/$R$3</f>
        <v>0</v>
      </c>
      <c r="U143" s="120" t="n">
        <f aca="false">I143/$R$3</f>
        <v>-7634.498</v>
      </c>
      <c r="V143" s="120" t="n">
        <f aca="false">M143/$R$3</f>
        <v>-5967.646</v>
      </c>
      <c r="W143" s="120" t="n">
        <f aca="false">N143/$R$3</f>
        <v>2643.638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-7634498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-5967646</v>
      </c>
      <c r="N144" s="118" t="n">
        <f aca="false">SUM(J$6:J144)</f>
        <v>2643638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-7634.498</v>
      </c>
      <c r="V144" s="120" t="n">
        <f aca="false">M144/$R$3</f>
        <v>-5967.646</v>
      </c>
      <c r="W144" s="120" t="n">
        <f aca="false">N144/$R$3</f>
        <v>2643.638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-7634498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-5967646</v>
      </c>
      <c r="N145" s="118" t="n">
        <f aca="false">SUM(J$6:J145)</f>
        <v>2643638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-7634.498</v>
      </c>
      <c r="V145" s="120" t="n">
        <f aca="false">M145/$R$3</f>
        <v>-5967.646</v>
      </c>
      <c r="W145" s="120" t="n">
        <f aca="false">N145/$R$3</f>
        <v>2643.638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Power'!A146,3),'Master Data'!$A$2:$A$8,0),2)</f>
        <v>M</v>
      </c>
      <c r="D146" s="118" t="n">
        <v>186841</v>
      </c>
      <c r="E146" s="118" t="n">
        <v>0</v>
      </c>
      <c r="F146" s="118" t="n">
        <v>0</v>
      </c>
      <c r="G146" s="118" t="n">
        <f aca="false">-7436453-100000</f>
        <v>-7536453</v>
      </c>
      <c r="I146" s="118" t="n">
        <f aca="false">IF(MONTH($A146)=MONTH($A145),IF(G146=0,I145,G146),G146)</f>
        <v>-7536453</v>
      </c>
      <c r="J146" s="118" t="n">
        <f aca="false">IF(MONTH($A146)=MONTH($A145),SUM(I146-I145),I146)</f>
        <v>98045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-5869601</v>
      </c>
      <c r="N146" s="118" t="n">
        <f aca="false">SUM(J$6:J146)</f>
        <v>2741683</v>
      </c>
      <c r="P146" s="118" t="n">
        <f aca="false">D146/P$3</f>
        <v>0.186841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98.045</v>
      </c>
      <c r="T146" s="120" t="n">
        <f aca="false">L146/$R$3</f>
        <v>0</v>
      </c>
      <c r="U146" s="120" t="n">
        <f aca="false">I146/$R$3</f>
        <v>-7536.453</v>
      </c>
      <c r="V146" s="120" t="n">
        <f aca="false">M146/$R$3</f>
        <v>-5869.601</v>
      </c>
      <c r="W146" s="120" t="n">
        <f aca="false">N146/$R$3</f>
        <v>2741.683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Power'!A147,3),'Master Data'!$A$2:$A$8,0),2)</f>
        <v>T</v>
      </c>
      <c r="D147" s="118" t="n">
        <v>186941</v>
      </c>
      <c r="E147" s="118" t="n">
        <v>0</v>
      </c>
      <c r="F147" s="118" t="n">
        <v>0</v>
      </c>
      <c r="G147" s="118" t="n">
        <v>-5546618</v>
      </c>
      <c r="I147" s="118" t="n">
        <f aca="false">IF(MONTH($A147)=MONTH($A146),IF(G147=0,I146,G147),G147)</f>
        <v>-5546618</v>
      </c>
      <c r="J147" s="118" t="n">
        <f aca="false">IF(MONTH($A147)=MONTH($A146),SUM(I147-I146),I147)</f>
        <v>1989835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-3879766</v>
      </c>
      <c r="N147" s="118" t="n">
        <f aca="false">SUM(J$6:J147)</f>
        <v>4731518</v>
      </c>
      <c r="P147" s="118" t="n">
        <f aca="false">D147/P$3</f>
        <v>0.186941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1989.835</v>
      </c>
      <c r="T147" s="120" t="n">
        <f aca="false">L147/$R$3</f>
        <v>0</v>
      </c>
      <c r="U147" s="120" t="n">
        <f aca="false">I147/$R$3</f>
        <v>-5546.618</v>
      </c>
      <c r="V147" s="120" t="n">
        <f aca="false">M147/$R$3</f>
        <v>-3879.766</v>
      </c>
      <c r="W147" s="120" t="n">
        <f aca="false">N147/$R$3</f>
        <v>4731.518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Power'!A148,3),'Master Data'!$A$2:$A$8,0),2)</f>
        <v>W</v>
      </c>
      <c r="D148" s="118" t="n">
        <v>187041</v>
      </c>
      <c r="E148" s="118" t="n">
        <v>45258.0237525661</v>
      </c>
      <c r="F148" s="118" t="n">
        <v>0</v>
      </c>
      <c r="G148" s="118" t="n">
        <v>13074844</v>
      </c>
      <c r="I148" s="118" t="n">
        <f aca="false">IF(MONTH($A148)=MONTH($A147),IF(G148=0,I147,G148),G148)</f>
        <v>13074844</v>
      </c>
      <c r="J148" s="118" t="n">
        <f aca="false">IF(MONTH($A148)=MONTH($A147),SUM(I148-I147),I148)</f>
        <v>18621462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14741696</v>
      </c>
      <c r="N148" s="118" t="n">
        <f aca="false">SUM(J$6:J148)</f>
        <v>23352980</v>
      </c>
      <c r="P148" s="118" t="n">
        <f aca="false">D148/P$3</f>
        <v>0.187041</v>
      </c>
      <c r="Q148" s="118" t="n">
        <f aca="false">E148/P$3</f>
        <v>0.0452580237525661</v>
      </c>
      <c r="R148" s="118" t="n">
        <f aca="false">F148/R$3</f>
        <v>0</v>
      </c>
      <c r="S148" s="120" t="n">
        <f aca="false">J148/$R$3</f>
        <v>18621.462</v>
      </c>
      <c r="T148" s="120" t="n">
        <f aca="false">L148/$R$3</f>
        <v>0</v>
      </c>
      <c r="U148" s="120" t="n">
        <f aca="false">I148/$R$3</f>
        <v>13074.844</v>
      </c>
      <c r="V148" s="120" t="n">
        <f aca="false">M148/$R$3</f>
        <v>14741.696</v>
      </c>
      <c r="W148" s="120" t="n">
        <f aca="false">N148/$R$3</f>
        <v>23352.98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Power'!A149,3),'Master Data'!$A$2:$A$8,0),2)</f>
        <v>Th</v>
      </c>
      <c r="D149" s="118" t="n">
        <v>187141</v>
      </c>
      <c r="E149" s="118" t="n">
        <v>45258.0237525661</v>
      </c>
      <c r="F149" s="118" t="n">
        <v>0</v>
      </c>
      <c r="G149" s="118" t="n">
        <v>13077715</v>
      </c>
      <c r="I149" s="118" t="n">
        <f aca="false">IF(MONTH($A149)=MONTH($A148),IF(G149=0,I148,G149),G149)</f>
        <v>13077715</v>
      </c>
      <c r="J149" s="118" t="n">
        <f aca="false">IF(MONTH($A149)=MONTH($A148),SUM(I149-I148),I149)</f>
        <v>2871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14744567</v>
      </c>
      <c r="N149" s="118" t="n">
        <f aca="false">SUM(J$6:J149)</f>
        <v>23355851</v>
      </c>
      <c r="P149" s="118" t="n">
        <f aca="false">D149/P$3</f>
        <v>0.187141</v>
      </c>
      <c r="Q149" s="118" t="n">
        <f aca="false">E149/P$3</f>
        <v>0.0452580237525661</v>
      </c>
      <c r="R149" s="118" t="n">
        <f aca="false">F149/R$3</f>
        <v>0</v>
      </c>
      <c r="S149" s="120" t="n">
        <f aca="false">J149/$R$3</f>
        <v>2.871</v>
      </c>
      <c r="T149" s="120" t="n">
        <f aca="false">L149/$R$3</f>
        <v>0</v>
      </c>
      <c r="U149" s="120" t="n">
        <f aca="false">I149/$R$3</f>
        <v>13077.715</v>
      </c>
      <c r="V149" s="120" t="n">
        <f aca="false">M149/$R$3</f>
        <v>14744.567</v>
      </c>
      <c r="W149" s="120" t="n">
        <f aca="false">N149/$R$3</f>
        <v>23355.851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Power'!A150,3),'Master Data'!$A$2:$A$8,0),2)</f>
        <v>F</v>
      </c>
      <c r="D150" s="118" t="n">
        <v>187242</v>
      </c>
      <c r="E150" s="118" t="n">
        <v>45258.0237525661</v>
      </c>
      <c r="F150" s="118" t="n">
        <v>0</v>
      </c>
      <c r="G150" s="118" t="n">
        <v>13080587</v>
      </c>
      <c r="I150" s="118" t="n">
        <f aca="false">IF(MONTH($A150)=MONTH($A149),IF(G150=0,I149,G150),G150)</f>
        <v>13080587</v>
      </c>
      <c r="J150" s="118" t="n">
        <f aca="false">IF(MONTH($A150)=MONTH($A149),SUM(I150-I149),I150)</f>
        <v>2872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14747439</v>
      </c>
      <c r="N150" s="118" t="n">
        <f aca="false">SUM(J$6:J150)</f>
        <v>23358723</v>
      </c>
      <c r="P150" s="118" t="n">
        <f aca="false">D150/P$3</f>
        <v>0.187242</v>
      </c>
      <c r="Q150" s="118" t="n">
        <f aca="false">E150/P$3</f>
        <v>0.0452580237525661</v>
      </c>
      <c r="R150" s="118" t="n">
        <f aca="false">F150/R$3</f>
        <v>0</v>
      </c>
      <c r="S150" s="120" t="n">
        <f aca="false">J150/$R$3</f>
        <v>2.872</v>
      </c>
      <c r="T150" s="120" t="n">
        <f aca="false">L150/$R$3</f>
        <v>0</v>
      </c>
      <c r="U150" s="120" t="n">
        <f aca="false">I150/$R$3</f>
        <v>13080.587</v>
      </c>
      <c r="V150" s="120" t="n">
        <f aca="false">M150/$R$3</f>
        <v>14747.439</v>
      </c>
      <c r="W150" s="120" t="n">
        <f aca="false">N150/$R$3</f>
        <v>23358.723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13080587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14747439</v>
      </c>
      <c r="N151" s="118" t="n">
        <f aca="false">SUM(J$6:J151)</f>
        <v>23358723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13080.587</v>
      </c>
      <c r="V151" s="120" t="n">
        <f aca="false">M151/$R$3</f>
        <v>14747.439</v>
      </c>
      <c r="W151" s="120" t="n">
        <f aca="false">N151/$R$3</f>
        <v>23358.723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13080587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14747439</v>
      </c>
      <c r="N152" s="118" t="n">
        <f aca="false">SUM(J$6:J152)</f>
        <v>23358723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13080.587</v>
      </c>
      <c r="V152" s="120" t="n">
        <f aca="false">M152/$R$3</f>
        <v>14747.439</v>
      </c>
      <c r="W152" s="120" t="n">
        <f aca="false">N152/$R$3</f>
        <v>23358.723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13080587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14747439</v>
      </c>
      <c r="N153" s="118" t="n">
        <f aca="false">SUM(J$6:J153)</f>
        <v>23358723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13080.587</v>
      </c>
      <c r="V153" s="120" t="n">
        <f aca="false">M153/$R$3</f>
        <v>14747.439</v>
      </c>
      <c r="W153" s="120" t="n">
        <f aca="false">N153/$R$3</f>
        <v>23358.723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Power'!A154,3),'Master Data'!$A$2:$A$8,0),2)</f>
        <v>T</v>
      </c>
      <c r="D154" s="118" t="n">
        <v>187644</v>
      </c>
      <c r="E154" s="118" t="n">
        <v>45400.9477100313</v>
      </c>
      <c r="F154" s="118" t="n">
        <v>0</v>
      </c>
      <c r="G154" s="118" t="n">
        <f aca="false">13192091-100000</f>
        <v>13092091</v>
      </c>
      <c r="I154" s="118" t="n">
        <f aca="false">IF(MONTH($A154)=MONTH($A153),IF(G154=0,I153,G154),G154)</f>
        <v>13092091</v>
      </c>
      <c r="J154" s="118" t="n">
        <f aca="false">IF(MONTH($A154)=MONTH($A153),SUM(I154-I153),I154)</f>
        <v>11504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14758943</v>
      </c>
      <c r="N154" s="118" t="n">
        <f aca="false">SUM(J$6:J154)</f>
        <v>23370227</v>
      </c>
      <c r="P154" s="118" t="n">
        <f aca="false">D154/P$3</f>
        <v>0.187644</v>
      </c>
      <c r="Q154" s="118" t="n">
        <f aca="false">E154/P$3</f>
        <v>0.0454009477100313</v>
      </c>
      <c r="R154" s="118" t="n">
        <f aca="false">F154/R$3</f>
        <v>0</v>
      </c>
      <c r="S154" s="120" t="n">
        <f aca="false">J154/$R$3</f>
        <v>11.504</v>
      </c>
      <c r="T154" s="120" t="n">
        <f aca="false">L154/$R$3</f>
        <v>0</v>
      </c>
      <c r="U154" s="120" t="n">
        <f aca="false">I154/$R$3</f>
        <v>13092.091</v>
      </c>
      <c r="V154" s="120" t="n">
        <f aca="false">M154/$R$3</f>
        <v>14758.943</v>
      </c>
      <c r="W154" s="120" t="n">
        <f aca="false">N154/$R$3</f>
        <v>23370.227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Power'!A155,3),'Master Data'!$A$2:$A$8,0),2)</f>
        <v>W</v>
      </c>
      <c r="D155" s="118" t="n">
        <v>187745</v>
      </c>
      <c r="E155" s="118" t="n">
        <v>45424.8122440827</v>
      </c>
      <c r="F155" s="118" t="n">
        <v>0</v>
      </c>
      <c r="G155" s="118" t="n">
        <f aca="false">13194970-100000</f>
        <v>13094970</v>
      </c>
      <c r="I155" s="118" t="n">
        <f aca="false">IF(MONTH($A155)=MONTH($A154),IF(G155=0,I154,G155),G155)</f>
        <v>13094970</v>
      </c>
      <c r="J155" s="118" t="n">
        <f aca="false">IF(MONTH($A155)=MONTH($A154),SUM(I155-I154),I155)</f>
        <v>2879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14761822</v>
      </c>
      <c r="N155" s="118" t="n">
        <f aca="false">SUM(J$6:J155)</f>
        <v>23373106</v>
      </c>
      <c r="P155" s="118" t="n">
        <f aca="false">D155/P$3</f>
        <v>0.187745</v>
      </c>
      <c r="Q155" s="118" t="n">
        <f aca="false">E155/P$3</f>
        <v>0.0454248122440827</v>
      </c>
      <c r="R155" s="118" t="n">
        <f aca="false">F155/R$3</f>
        <v>0</v>
      </c>
      <c r="S155" s="120" t="n">
        <f aca="false">J155/$R$3</f>
        <v>2.879</v>
      </c>
      <c r="T155" s="120" t="n">
        <f aca="false">L155/$R$3</f>
        <v>0</v>
      </c>
      <c r="U155" s="120" t="n">
        <f aca="false">I155/$R$3</f>
        <v>13094.97</v>
      </c>
      <c r="V155" s="120" t="n">
        <f aca="false">M155/$R$3</f>
        <v>14761.822</v>
      </c>
      <c r="W155" s="120" t="n">
        <f aca="false">N155/$R$3</f>
        <v>23373.106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Data'!$A$2:$B$8,MATCH(WEEKDAY('BRA Power'!A156,3),'Master Data'!$A$2:$A$8,0),2)</f>
        <v>Th</v>
      </c>
      <c r="D156" s="118" t="n">
        <v>180538</v>
      </c>
      <c r="E156" s="118" t="n">
        <v>45324.5856559281</v>
      </c>
      <c r="F156" s="118" t="n">
        <v>0</v>
      </c>
      <c r="G156" s="118" t="n">
        <f aca="false">13053560.3-100000</f>
        <v>12953560.3</v>
      </c>
      <c r="I156" s="118" t="n">
        <f aca="false">IF(MONTH($A156)=MONTH($A155),IF(G156=0,I155,G156),G156)</f>
        <v>12953560.3</v>
      </c>
      <c r="J156" s="118" t="n">
        <f aca="false">IF(MONTH($A156)=MONTH($A155),SUM(I156-I155),I156)</f>
        <v>-141409.699999999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14620412.3</v>
      </c>
      <c r="N156" s="118" t="n">
        <f aca="false">SUM(J$6:J156)</f>
        <v>23231696.3</v>
      </c>
      <c r="P156" s="118" t="n">
        <f aca="false">D156/P$3</f>
        <v>0.180538</v>
      </c>
      <c r="Q156" s="118" t="n">
        <f aca="false">E156/P$3</f>
        <v>0.0453245856559281</v>
      </c>
      <c r="R156" s="118" t="n">
        <f aca="false">F156/R$3</f>
        <v>0</v>
      </c>
      <c r="S156" s="120" t="n">
        <f aca="false">J156/$R$3</f>
        <v>-141.409699999999</v>
      </c>
      <c r="T156" s="120" t="n">
        <f aca="false">L156/$R$3</f>
        <v>-0</v>
      </c>
      <c r="U156" s="120" t="n">
        <f aca="false">I156/$R$3</f>
        <v>12953.5603</v>
      </c>
      <c r="V156" s="120" t="n">
        <f aca="false">M156/$R$3</f>
        <v>14620.4123</v>
      </c>
      <c r="W156" s="120" t="n">
        <f aca="false">N156/$R$3</f>
        <v>23231.6963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Power'!A157,3),'Master Data'!$A$2:$A$8,0),2)</f>
        <v>F</v>
      </c>
      <c r="D157" s="118" t="n">
        <v>180640</v>
      </c>
      <c r="E157" s="118" t="n">
        <v>45348.2641243761</v>
      </c>
      <c r="F157" s="118" t="n">
        <v>0</v>
      </c>
      <c r="G157" s="118" t="n">
        <v>2673</v>
      </c>
      <c r="I157" s="118" t="n">
        <f aca="false">IF(MONTH($A157)=MONTH($A156),IF(G157=0,I156,G157),G157)</f>
        <v>2673</v>
      </c>
      <c r="J157" s="118" t="n">
        <f aca="false">IF(MONTH($A157)=MONTH($A156),SUM(I157-I156),I157)</f>
        <v>2673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14623085.3</v>
      </c>
      <c r="N157" s="118" t="n">
        <f aca="false">SUM(J$6:J157)</f>
        <v>23234369.3</v>
      </c>
      <c r="P157" s="118" t="n">
        <f aca="false">D157/P$3</f>
        <v>0.18064</v>
      </c>
      <c r="Q157" s="118" t="n">
        <f aca="false">E157/P$3</f>
        <v>0.0453482641243761</v>
      </c>
      <c r="R157" s="118" t="n">
        <f aca="false">F157/R$3</f>
        <v>0</v>
      </c>
      <c r="S157" s="120" t="n">
        <f aca="false">J157/$R$3</f>
        <v>2.673</v>
      </c>
      <c r="T157" s="120" t="n">
        <f aca="false">L157/$R$3</f>
        <v>0</v>
      </c>
      <c r="U157" s="120" t="n">
        <f aca="false">I157/$R$3</f>
        <v>2.673</v>
      </c>
      <c r="V157" s="120" t="n">
        <f aca="false">M157/$R$3</f>
        <v>14623.0853</v>
      </c>
      <c r="W157" s="120" t="n">
        <f aca="false">N157/$R$3</f>
        <v>23234.3693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2673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14623085.3</v>
      </c>
      <c r="N158" s="118" t="n">
        <f aca="false">SUM(J$6:J158)</f>
        <v>23234369.3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2.673</v>
      </c>
      <c r="V158" s="120" t="n">
        <f aca="false">M158/$R$3</f>
        <v>14623.0853</v>
      </c>
      <c r="W158" s="120" t="n">
        <f aca="false">N158/$R$3</f>
        <v>23234.3693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2673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14623085.3</v>
      </c>
      <c r="N159" s="118" t="n">
        <f aca="false">SUM(J$6:J159)</f>
        <v>23234369.3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2.673</v>
      </c>
      <c r="V159" s="120" t="n">
        <f aca="false">M159/$R$3</f>
        <v>14623.0853</v>
      </c>
      <c r="W159" s="120" t="n">
        <f aca="false">N159/$R$3</f>
        <v>23234.3693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Power'!A160,3),'Master Data'!$A$2:$A$8,0),2)</f>
        <v>M</v>
      </c>
      <c r="D160" s="118" t="n">
        <v>180945</v>
      </c>
      <c r="E160" s="118" t="n">
        <v>45419.3742448428</v>
      </c>
      <c r="F160" s="118" t="n">
        <v>0</v>
      </c>
      <c r="G160" s="118" t="n">
        <v>10698</v>
      </c>
      <c r="I160" s="118" t="n">
        <f aca="false">IF(MONTH($A160)=MONTH($A159),IF(G160=0,I159,G160),G160)</f>
        <v>10698</v>
      </c>
      <c r="J160" s="118" t="n">
        <f aca="false">IF(MONTH($A160)=MONTH($A159),SUM(I160-I159),I160)</f>
        <v>8025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14631110.3</v>
      </c>
      <c r="N160" s="118" t="n">
        <f aca="false">SUM(J$6:J160)</f>
        <v>23242394.3</v>
      </c>
      <c r="P160" s="118" t="n">
        <f aca="false">D160/P$3</f>
        <v>0.180945</v>
      </c>
      <c r="Q160" s="118" t="n">
        <f aca="false">E160/P$3</f>
        <v>0.0454193742448428</v>
      </c>
      <c r="R160" s="118" t="n">
        <f aca="false">F160/R$3</f>
        <v>0</v>
      </c>
      <c r="S160" s="120" t="n">
        <f aca="false">J160/$R$3</f>
        <v>8.025</v>
      </c>
      <c r="T160" s="120" t="n">
        <f aca="false">L160/$R$3</f>
        <v>0</v>
      </c>
      <c r="U160" s="120" t="n">
        <f aca="false">I160/$R$3</f>
        <v>10.698</v>
      </c>
      <c r="V160" s="120" t="n">
        <f aca="false">M160/$R$3</f>
        <v>14631.1103</v>
      </c>
      <c r="W160" s="120" t="n">
        <f aca="false">N160/$R$3</f>
        <v>23242.3943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Power'!A161,3),'Master Data'!$A$2:$A$8,0),2)</f>
        <v>T</v>
      </c>
      <c r="D161" s="118" t="n">
        <v>181046.405164574</v>
      </c>
      <c r="E161" s="118" t="n">
        <v>45443.1025453295</v>
      </c>
      <c r="F161" s="118" t="n">
        <v>0</v>
      </c>
      <c r="G161" s="118" t="n">
        <v>919486</v>
      </c>
      <c r="I161" s="118" t="n">
        <f aca="false">IF(MONTH($A161)=MONTH($A160),IF(G161=0,I160,G161),G161)</f>
        <v>919486</v>
      </c>
      <c r="J161" s="118" t="n">
        <f aca="false">IF(MONTH($A161)=MONTH($A160),SUM(I161-I160),I161)</f>
        <v>908788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15539898.3</v>
      </c>
      <c r="N161" s="118" t="n">
        <f aca="false">SUM(J$6:J161)</f>
        <v>24151182.3</v>
      </c>
      <c r="P161" s="118" t="n">
        <f aca="false">D161/P$3</f>
        <v>0.181046405164574</v>
      </c>
      <c r="Q161" s="118" t="n">
        <f aca="false">E161/P$3</f>
        <v>0.0454431025453295</v>
      </c>
      <c r="R161" s="118" t="n">
        <f aca="false">F161/R$3</f>
        <v>0</v>
      </c>
      <c r="S161" s="120" t="n">
        <f aca="false">J161/$R$3</f>
        <v>908.788</v>
      </c>
      <c r="T161" s="120" t="n">
        <f aca="false">L161/$R$3</f>
        <v>0</v>
      </c>
      <c r="U161" s="120" t="n">
        <f aca="false">I161/$R$3</f>
        <v>919.486</v>
      </c>
      <c r="V161" s="120" t="n">
        <f aca="false">M161/$R$3</f>
        <v>15539.8983</v>
      </c>
      <c r="W161" s="120" t="n">
        <f aca="false">N161/$R$3</f>
        <v>24151.1823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Power'!A162,3),'Master Data'!$A$2:$A$8,0),2)</f>
        <v>W</v>
      </c>
      <c r="D162" s="118" t="n">
        <v>181148</v>
      </c>
      <c r="E162" s="118" t="n">
        <v>45466.8433203025</v>
      </c>
      <c r="F162" s="118" t="n">
        <v>0</v>
      </c>
      <c r="G162" s="118" t="n">
        <v>922635</v>
      </c>
      <c r="I162" s="118" t="n">
        <f aca="false">IF(MONTH($A162)=MONTH($A161),IF(G162=0,I161,G162),G162)</f>
        <v>922635</v>
      </c>
      <c r="J162" s="118" t="n">
        <f aca="false">IF(MONTH($A162)=MONTH($A161),SUM(I162-I161),I162)</f>
        <v>3149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15543047.3</v>
      </c>
      <c r="N162" s="118" t="n">
        <f aca="false">SUM(J$6:J162)</f>
        <v>24154331.3</v>
      </c>
      <c r="P162" s="118" t="n">
        <f aca="false">D162/P$3</f>
        <v>0.181148</v>
      </c>
      <c r="Q162" s="118" t="n">
        <f aca="false">E162/P$3</f>
        <v>0.0454668433203025</v>
      </c>
      <c r="R162" s="118" t="n">
        <f aca="false">F162/R$3</f>
        <v>0</v>
      </c>
      <c r="S162" s="120" t="n">
        <f aca="false">J162/$R$3</f>
        <v>3.149</v>
      </c>
      <c r="T162" s="120" t="n">
        <f aca="false">L162/$R$3</f>
        <v>0</v>
      </c>
      <c r="U162" s="120" t="n">
        <f aca="false">I162/$R$3</f>
        <v>922.635</v>
      </c>
      <c r="V162" s="120" t="n">
        <f aca="false">M162/$R$3</f>
        <v>15543.0473</v>
      </c>
      <c r="W162" s="120" t="n">
        <f aca="false">N162/$R$3</f>
        <v>24154.3313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Power'!A163,3),'Master Data'!$A$2:$A$8,0),2)</f>
        <v>Th</v>
      </c>
      <c r="D163" s="118" t="n">
        <v>181250</v>
      </c>
      <c r="E163" s="118" t="n">
        <v>45490.5965763593</v>
      </c>
      <c r="F163" s="118" t="n">
        <v>0</v>
      </c>
      <c r="G163" s="118" t="n">
        <v>925787</v>
      </c>
      <c r="I163" s="118" t="n">
        <f aca="false">IF(MONTH($A163)=MONTH($A162),IF(G163=0,I162,G163),G163)</f>
        <v>925787</v>
      </c>
      <c r="J163" s="118" t="n">
        <f aca="false">IF(MONTH($A163)=MONTH($A162),SUM(I163-I162),I163)</f>
        <v>3152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15546199.3</v>
      </c>
      <c r="N163" s="118" t="n">
        <f aca="false">SUM(J$6:J163)</f>
        <v>24157483.3</v>
      </c>
      <c r="P163" s="118" t="n">
        <f aca="false">D163/P$3</f>
        <v>0.18125</v>
      </c>
      <c r="Q163" s="118" t="n">
        <f aca="false">E163/P$3</f>
        <v>0.0454905965763593</v>
      </c>
      <c r="R163" s="118" t="n">
        <f aca="false">F163/R$3</f>
        <v>0</v>
      </c>
      <c r="S163" s="120" t="n">
        <f aca="false">J163/$R$3</f>
        <v>3.152</v>
      </c>
      <c r="T163" s="120" t="n">
        <f aca="false">L163/$R$3</f>
        <v>0</v>
      </c>
      <c r="U163" s="120" t="n">
        <f aca="false">I163/$R$3</f>
        <v>925.787</v>
      </c>
      <c r="V163" s="120" t="n">
        <f aca="false">M163/$R$3</f>
        <v>15546.1993</v>
      </c>
      <c r="W163" s="120" t="n">
        <f aca="false">N163/$R$3</f>
        <v>24157.4833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Power'!A164,3),'Master Data'!$A$2:$A$8,0),2)</f>
        <v>F</v>
      </c>
      <c r="D164" s="118" t="n">
        <v>181352.053407759</v>
      </c>
      <c r="E164" s="118" t="n">
        <v>45514.362320101</v>
      </c>
      <c r="F164" s="118" t="n">
        <v>0</v>
      </c>
      <c r="G164" s="118" t="n">
        <v>928941</v>
      </c>
      <c r="I164" s="118" t="n">
        <f aca="false">IF(MONTH($A164)=MONTH($A163),IF(G164=0,I163,G164),G164)</f>
        <v>928941</v>
      </c>
      <c r="J164" s="118" t="n">
        <f aca="false">IF(MONTH($A164)=MONTH($A163),SUM(I164-I163),I164)</f>
        <v>3154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15549353.3</v>
      </c>
      <c r="N164" s="118" t="n">
        <f aca="false">SUM(J$6:J164)</f>
        <v>24160637.3</v>
      </c>
      <c r="P164" s="118" t="n">
        <f aca="false">D164/P$3</f>
        <v>0.181352053407759</v>
      </c>
      <c r="Q164" s="118" t="n">
        <f aca="false">E164/P$3</f>
        <v>0.045514362320101</v>
      </c>
      <c r="R164" s="118" t="n">
        <f aca="false">F164/R$3</f>
        <v>0</v>
      </c>
      <c r="S164" s="120" t="n">
        <f aca="false">J164/$R$3</f>
        <v>3.154</v>
      </c>
      <c r="T164" s="120" t="n">
        <f aca="false">L164/$R$3</f>
        <v>0</v>
      </c>
      <c r="U164" s="120" t="n">
        <f aca="false">I164/$R$3</f>
        <v>928.941</v>
      </c>
      <c r="V164" s="120" t="n">
        <f aca="false">M164/$R$3</f>
        <v>15549.3533</v>
      </c>
      <c r="W164" s="120" t="n">
        <f aca="false">N164/$R$3</f>
        <v>24160.6373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928941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15549353.3</v>
      </c>
      <c r="N165" s="118" t="n">
        <f aca="false">SUM(J$6:J165)</f>
        <v>24160637.3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928.941</v>
      </c>
      <c r="V165" s="120" t="n">
        <f aca="false">M165/$R$3</f>
        <v>15549.3533</v>
      </c>
      <c r="W165" s="120" t="n">
        <f aca="false">N165/$R$3</f>
        <v>24160.6373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928941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15549353.3</v>
      </c>
      <c r="N166" s="118" t="n">
        <f aca="false">SUM(J$6:J166)</f>
        <v>24160637.3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928.941</v>
      </c>
      <c r="V166" s="120" t="n">
        <f aca="false">M166/$R$3</f>
        <v>15549.3533</v>
      </c>
      <c r="W166" s="120" t="n">
        <f aca="false">N166/$R$3</f>
        <v>24160.6373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Power'!A167,3),'Master Data'!$A$2:$A$8,0),2)</f>
        <v>M</v>
      </c>
      <c r="D167" s="118" t="n">
        <v>181658.221444372</v>
      </c>
      <c r="E167" s="118" t="n">
        <v>45585.7345435001</v>
      </c>
      <c r="F167" s="118" t="n">
        <v>0</v>
      </c>
      <c r="G167" s="118" t="n">
        <v>938409</v>
      </c>
      <c r="I167" s="118" t="n">
        <f aca="false">IF(MONTH($A167)=MONTH($A166),IF(G167=0,I166,G167),G167)</f>
        <v>938409</v>
      </c>
      <c r="J167" s="118" t="n">
        <f aca="false">IF(MONTH($A167)=MONTH($A166),SUM(I167-I166),I167)</f>
        <v>9468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15558821.3</v>
      </c>
      <c r="N167" s="118" t="n">
        <f aca="false">SUM(J$6:J167)</f>
        <v>24170105.3</v>
      </c>
      <c r="P167" s="118" t="n">
        <f aca="false">D167/P$3</f>
        <v>0.181658221444372</v>
      </c>
      <c r="Q167" s="118" t="n">
        <f aca="false">E167/P$3</f>
        <v>0.0455857345435001</v>
      </c>
      <c r="R167" s="118" t="n">
        <f aca="false">F167/R$3</f>
        <v>0</v>
      </c>
      <c r="S167" s="120" t="n">
        <f aca="false">J167/$R$3</f>
        <v>9.468</v>
      </c>
      <c r="T167" s="120" t="n">
        <f aca="false">L167/$R$3</f>
        <v>0</v>
      </c>
      <c r="U167" s="120" t="n">
        <f aca="false">I167/$R$3</f>
        <v>938.409</v>
      </c>
      <c r="V167" s="120" t="n">
        <f aca="false">M167/$R$3</f>
        <v>15558.8213</v>
      </c>
      <c r="W167" s="120" t="n">
        <f aca="false">N167/$R$3</f>
        <v>24170.1053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Power'!A168,3),'Master Data'!$A$2:$A$8,0),2)</f>
        <v>T</v>
      </c>
      <c r="D168" s="118" t="n">
        <v>181760.393119917</v>
      </c>
      <c r="E168" s="118" t="n">
        <v>45609.5503040633</v>
      </c>
      <c r="F168" s="118" t="n">
        <v>0</v>
      </c>
      <c r="G168" s="118" t="n">
        <v>941569</v>
      </c>
      <c r="I168" s="118" t="n">
        <f aca="false">IF(MONTH($A168)=MONTH($A167),IF(G168=0,I167,G168),G168)</f>
        <v>941569</v>
      </c>
      <c r="J168" s="118" t="n">
        <f aca="false">IF(MONTH($A168)=MONTH($A167),SUM(I168-I167),I168)</f>
        <v>3160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15561981.3</v>
      </c>
      <c r="N168" s="118" t="n">
        <f aca="false">SUM(J$6:J168)</f>
        <v>24173265.3</v>
      </c>
      <c r="P168" s="118" t="n">
        <f aca="false">D168/P$3</f>
        <v>0.181760393119917</v>
      </c>
      <c r="Q168" s="118" t="n">
        <f aca="false">E168/P$3</f>
        <v>0.0456095503040633</v>
      </c>
      <c r="R168" s="118" t="n">
        <f aca="false">F168/R$3</f>
        <v>0</v>
      </c>
      <c r="S168" s="120" t="n">
        <f aca="false">J168/$R$3</f>
        <v>3.16</v>
      </c>
      <c r="T168" s="120" t="n">
        <f aca="false">L168/$R$3</f>
        <v>0</v>
      </c>
      <c r="U168" s="120" t="n">
        <f aca="false">I168/$R$3</f>
        <v>941.569</v>
      </c>
      <c r="V168" s="120" t="n">
        <f aca="false">M168/$R$3</f>
        <v>15561.9813</v>
      </c>
      <c r="W168" s="120" t="n">
        <f aca="false">N168/$R$3</f>
        <v>24173.2653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Power'!A169,3),'Master Data'!$A$2:$A$8,0),2)</f>
        <v>W</v>
      </c>
      <c r="D169" s="118" t="n">
        <v>181862.622682082</v>
      </c>
      <c r="E169" s="118" t="n">
        <v>45633.3785853699</v>
      </c>
      <c r="F169" s="118" t="n">
        <v>0</v>
      </c>
      <c r="G169" s="118" t="n">
        <v>944730</v>
      </c>
      <c r="I169" s="118" t="n">
        <f aca="false">IF(MONTH($A169)=MONTH($A168),IF(G169=0,I168,G169),G169)</f>
        <v>944730</v>
      </c>
      <c r="J169" s="118" t="n">
        <f aca="false">IF(MONTH($A169)=MONTH($A168),SUM(I169-I168),I169)</f>
        <v>3161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15565142.3</v>
      </c>
      <c r="N169" s="118" t="n">
        <f aca="false">SUM(J$6:J169)</f>
        <v>24176426.3</v>
      </c>
      <c r="P169" s="118" t="n">
        <f aca="false">D169/P$3</f>
        <v>0.181862622682082</v>
      </c>
      <c r="Q169" s="118" t="n">
        <f aca="false">E169/P$3</f>
        <v>0.0456333785853699</v>
      </c>
      <c r="R169" s="118" t="n">
        <f aca="false">F169/R$3</f>
        <v>0</v>
      </c>
      <c r="S169" s="120" t="n">
        <f aca="false">J169/$R$3</f>
        <v>3.161</v>
      </c>
      <c r="T169" s="120" t="n">
        <f aca="false">L169/$R$3</f>
        <v>0</v>
      </c>
      <c r="U169" s="120" t="n">
        <f aca="false">I169/$R$3</f>
        <v>944.73</v>
      </c>
      <c r="V169" s="120" t="n">
        <f aca="false">M169/$R$3</f>
        <v>15565.1423</v>
      </c>
      <c r="W169" s="120" t="n">
        <f aca="false">N169/$R$3</f>
        <v>24176.4263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Power'!A170,3),'Master Data'!$A$2:$A$8,0),2)</f>
        <v>Th</v>
      </c>
      <c r="D170" s="118" t="n">
        <v>181964.910163868</v>
      </c>
      <c r="E170" s="118" t="n">
        <v>45657.2193940421</v>
      </c>
      <c r="F170" s="118" t="n">
        <v>0</v>
      </c>
      <c r="G170" s="118" t="n">
        <v>947892</v>
      </c>
      <c r="I170" s="118" t="n">
        <f aca="false">IF(MONTH($A170)=MONTH($A169),IF(G170=0,I169,G170),G170)</f>
        <v>947892</v>
      </c>
      <c r="J170" s="118" t="n">
        <f aca="false">IF(MONTH($A170)=MONTH($A169),SUM(I170-I169),I170)</f>
        <v>3162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15568304.3</v>
      </c>
      <c r="N170" s="118" t="n">
        <f aca="false">SUM(J$6:J170)</f>
        <v>24179588.3</v>
      </c>
      <c r="P170" s="118" t="n">
        <f aca="false">D170/P$3</f>
        <v>0.181964910163868</v>
      </c>
      <c r="Q170" s="118" t="n">
        <f aca="false">E170/P$3</f>
        <v>0.0456572193940421</v>
      </c>
      <c r="R170" s="118" t="n">
        <f aca="false">F170/R$3</f>
        <v>0</v>
      </c>
      <c r="S170" s="120" t="n">
        <f aca="false">J170/$R$3</f>
        <v>3.162</v>
      </c>
      <c r="T170" s="120" t="n">
        <f aca="false">L170/$R$3</f>
        <v>0</v>
      </c>
      <c r="U170" s="120" t="n">
        <f aca="false">I170/$R$3</f>
        <v>947.892</v>
      </c>
      <c r="V170" s="120" t="n">
        <f aca="false">M170/$R$3</f>
        <v>15568.3043</v>
      </c>
      <c r="W170" s="120" t="n">
        <f aca="false">N170/$R$3</f>
        <v>24179.5883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Power'!A171,3),'Master Data'!$A$2:$A$8,0),2)</f>
        <v>F</v>
      </c>
      <c r="D171" s="118" t="n">
        <v>182067.255598293</v>
      </c>
      <c r="E171" s="118" t="n">
        <v>45681.0727367055</v>
      </c>
      <c r="F171" s="118" t="n">
        <v>0</v>
      </c>
      <c r="G171" s="118" t="n">
        <v>951056</v>
      </c>
      <c r="I171" s="118" t="n">
        <f aca="false">IF(MONTH($A171)=MONTH($A170),IF(G171=0,I170,G171),G171)</f>
        <v>951056</v>
      </c>
      <c r="J171" s="118" t="n">
        <f aca="false">IF(MONTH($A171)=MONTH($A170),SUM(I171-I170),I171)</f>
        <v>3164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15571468.3</v>
      </c>
      <c r="N171" s="118" t="n">
        <f aca="false">SUM(J$6:J171)</f>
        <v>24182752.3</v>
      </c>
      <c r="P171" s="118" t="n">
        <f aca="false">D171/P$3</f>
        <v>0.182067255598293</v>
      </c>
      <c r="Q171" s="118" t="n">
        <f aca="false">E171/P$3</f>
        <v>0.0456810727367056</v>
      </c>
      <c r="R171" s="118" t="n">
        <f aca="false">F171/R$3</f>
        <v>0</v>
      </c>
      <c r="S171" s="120" t="n">
        <f aca="false">J171/$R$3</f>
        <v>3.164</v>
      </c>
      <c r="T171" s="120" t="n">
        <f aca="false">L171/$R$3</f>
        <v>0</v>
      </c>
      <c r="U171" s="120" t="n">
        <f aca="false">I171/$R$3</f>
        <v>951.056</v>
      </c>
      <c r="V171" s="120" t="n">
        <f aca="false">M171/$R$3</f>
        <v>15571.4683</v>
      </c>
      <c r="W171" s="120" t="n">
        <f aca="false">N171/$R$3</f>
        <v>24182.7523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951056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15571468.3</v>
      </c>
      <c r="N172" s="118" t="n">
        <f aca="false">SUM(J$6:J172)</f>
        <v>24182752.3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951.056</v>
      </c>
      <c r="V172" s="120" t="n">
        <f aca="false">M172/$R$3</f>
        <v>15571.4683</v>
      </c>
      <c r="W172" s="120" t="n">
        <f aca="false">N172/$R$3</f>
        <v>24182.7523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951056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15571468.3</v>
      </c>
      <c r="N173" s="118" t="n">
        <f aca="false">SUM(J$6:J173)</f>
        <v>24182752.3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951.056</v>
      </c>
      <c r="V173" s="120" t="n">
        <f aca="false">M173/$R$3</f>
        <v>15571.4683</v>
      </c>
      <c r="W173" s="120" t="n">
        <f aca="false">N173/$R$3</f>
        <v>24182.7523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Power'!A174,3),'Master Data'!$A$2:$A$8,0),2)</f>
        <v>M</v>
      </c>
      <c r="D174" s="118" t="n">
        <v>182374.639947868</v>
      </c>
      <c r="E174" s="118" t="n">
        <v>45752.7080349545</v>
      </c>
      <c r="F174" s="118" t="n">
        <v>0</v>
      </c>
      <c r="G174" s="118" t="n">
        <v>960557</v>
      </c>
      <c r="I174" s="118" t="n">
        <f aca="false">IF(MONTH($A174)=MONTH($A173),IF(G174=0,I173,G174),G174)</f>
        <v>960557</v>
      </c>
      <c r="J174" s="118" t="n">
        <f aca="false">IF(MONTH($A174)=MONTH($A173),SUM(I174-I173),I174)</f>
        <v>9501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15580969.3</v>
      </c>
      <c r="N174" s="118" t="n">
        <f aca="false">SUM(J$6:J174)</f>
        <v>24192253.3</v>
      </c>
      <c r="P174" s="118" t="n">
        <f aca="false">D174/P$3</f>
        <v>0.182374639947868</v>
      </c>
      <c r="Q174" s="118" t="n">
        <f aca="false">E174/P$3</f>
        <v>0.0457527080349544</v>
      </c>
      <c r="R174" s="118" t="n">
        <f aca="false">F174/R$3</f>
        <v>0</v>
      </c>
      <c r="S174" s="120" t="n">
        <f aca="false">J174/$R$3</f>
        <v>9.501</v>
      </c>
      <c r="T174" s="120" t="n">
        <f aca="false">L174/$R$3</f>
        <v>0</v>
      </c>
      <c r="U174" s="120" t="n">
        <f aca="false">I174/$R$3</f>
        <v>960.557</v>
      </c>
      <c r="V174" s="120" t="n">
        <f aca="false">M174/$R$3</f>
        <v>15580.9693</v>
      </c>
      <c r="W174" s="120" t="n">
        <f aca="false">N174/$R$3</f>
        <v>24192.2533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Power'!A175,3),'Master Data'!$A$2:$A$8,0),2)</f>
        <v>T</v>
      </c>
      <c r="D175" s="118" t="n">
        <v>182477</v>
      </c>
      <c r="E175" s="118" t="n">
        <v>45776.6115799114</v>
      </c>
      <c r="F175" s="118" t="n">
        <v>0</v>
      </c>
      <c r="G175" s="118" t="n">
        <v>963727</v>
      </c>
      <c r="I175" s="118" t="n">
        <f aca="false">IF(MONTH($A175)=MONTH($A174),IF(G175=0,I174,G175),G175)</f>
        <v>963727</v>
      </c>
      <c r="J175" s="118" t="n">
        <f aca="false">IF(MONTH($A175)=MONTH($A174),SUM(I175-I174),I175)</f>
        <v>3170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15584139.3</v>
      </c>
      <c r="N175" s="118" t="n">
        <f aca="false">SUM(J$6:J175)</f>
        <v>24195423.3</v>
      </c>
      <c r="P175" s="118" t="n">
        <f aca="false">D175/P$3</f>
        <v>0.182477</v>
      </c>
      <c r="Q175" s="118" t="n">
        <f aca="false">E175/P$3</f>
        <v>0.0457766115799114</v>
      </c>
      <c r="R175" s="118" t="n">
        <f aca="false">F175/R$3</f>
        <v>0</v>
      </c>
      <c r="S175" s="120" t="n">
        <f aca="false">J175/$R$3</f>
        <v>3.17</v>
      </c>
      <c r="T175" s="120" t="n">
        <f aca="false">L175/$R$3</f>
        <v>0</v>
      </c>
      <c r="U175" s="120" t="n">
        <f aca="false">I175/$R$3</f>
        <v>963.727</v>
      </c>
      <c r="V175" s="120" t="n">
        <f aca="false">M175/$R$3</f>
        <v>15584.1393</v>
      </c>
      <c r="W175" s="120" t="n">
        <f aca="false">N175/$R$3</f>
        <v>24195.4233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Power'!A176,3),'Master Data'!$A$2:$A$8,0),2)</f>
        <v>W</v>
      </c>
      <c r="D176" s="118" t="n">
        <v>182580</v>
      </c>
      <c r="E176" s="118" t="n">
        <v>45800.5276920412</v>
      </c>
      <c r="F176" s="118" t="n">
        <v>0</v>
      </c>
      <c r="G176" s="118" t="n">
        <v>966899</v>
      </c>
      <c r="I176" s="118" t="n">
        <f aca="false">IF(MONTH($A176)=MONTH($A175),IF(G176=0,I175,G176),G176)</f>
        <v>966899</v>
      </c>
      <c r="J176" s="118" t="n">
        <f aca="false">IF(MONTH($A176)=MONTH($A175),SUM(I176-I175),I176)</f>
        <v>3172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15587311.3</v>
      </c>
      <c r="N176" s="118" t="n">
        <f aca="false">SUM(J$6:J176)</f>
        <v>24198595.3</v>
      </c>
      <c r="P176" s="118" t="n">
        <f aca="false">D176/P$3</f>
        <v>0.18258</v>
      </c>
      <c r="Q176" s="118" t="n">
        <f aca="false">E176/P$3</f>
        <v>0.0458005276920412</v>
      </c>
      <c r="R176" s="118" t="n">
        <f aca="false">F176/R$3</f>
        <v>0</v>
      </c>
      <c r="S176" s="120" t="n">
        <f aca="false">J176/$R$3</f>
        <v>3.172</v>
      </c>
      <c r="T176" s="120" t="n">
        <f aca="false">L176/$R$3</f>
        <v>0</v>
      </c>
      <c r="U176" s="120" t="n">
        <f aca="false">I176/$R$3</f>
        <v>966.899</v>
      </c>
      <c r="V176" s="120" t="n">
        <f aca="false">M176/$R$3</f>
        <v>15587.3113</v>
      </c>
      <c r="W176" s="120" t="n">
        <f aca="false">N176/$R$3</f>
        <v>24198.5953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Power'!A177,3),'Master Data'!$A$2:$A$8,0),2)</f>
        <v>Th</v>
      </c>
      <c r="D177" s="118" t="n">
        <v>182683</v>
      </c>
      <c r="E177" s="118" t="n">
        <v>45824.4563779911</v>
      </c>
      <c r="F177" s="118" t="n">
        <v>0</v>
      </c>
      <c r="G177" s="118" t="n">
        <v>970072</v>
      </c>
      <c r="I177" s="118" t="n">
        <f aca="false">IF(MONTH($A177)=MONTH($A176),IF(G177=0,I176,G177),G177)</f>
        <v>970072</v>
      </c>
      <c r="J177" s="118" t="n">
        <f aca="false">IF(MONTH($A177)=MONTH($A176),SUM(I177-I176),I177)</f>
        <v>3173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15590484.3</v>
      </c>
      <c r="N177" s="118" t="n">
        <f aca="false">SUM(J$6:J177)</f>
        <v>24201768.3</v>
      </c>
      <c r="P177" s="118" t="n">
        <f aca="false">D177/P$3</f>
        <v>0.182683</v>
      </c>
      <c r="Q177" s="118" t="n">
        <f aca="false">E177/P$3</f>
        <v>0.0458244563779911</v>
      </c>
      <c r="R177" s="118" t="n">
        <f aca="false">F177/R$3</f>
        <v>0</v>
      </c>
      <c r="S177" s="120" t="n">
        <f aca="false">J177/$R$3</f>
        <v>3.173</v>
      </c>
      <c r="T177" s="120" t="n">
        <f aca="false">L177/$R$3</f>
        <v>0</v>
      </c>
      <c r="U177" s="120" t="n">
        <f aca="false">I177/$R$3</f>
        <v>970.072</v>
      </c>
      <c r="V177" s="120" t="n">
        <f aca="false">M177/$R$3</f>
        <v>15590.4843</v>
      </c>
      <c r="W177" s="120" t="n">
        <f aca="false">N177/$R$3</f>
        <v>24201.7683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Power'!A178,3),'Master Data'!$A$2:$A$8,0),2)</f>
        <v>F</v>
      </c>
      <c r="D178" s="118" t="n">
        <v>182785</v>
      </c>
      <c r="E178" s="118" t="n">
        <v>45848.3976444113</v>
      </c>
      <c r="F178" s="118" t="n">
        <v>0</v>
      </c>
      <c r="G178" s="118" t="n">
        <v>973247</v>
      </c>
      <c r="I178" s="118" t="n">
        <f aca="false">IF(MONTH($A178)=MONTH($A177),IF(G178=0,I177,G178),G178)</f>
        <v>973247</v>
      </c>
      <c r="J178" s="118" t="n">
        <f aca="false">IF(MONTH($A178)=MONTH($A177),SUM(I178-I177),I178)</f>
        <v>3175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15593659.3</v>
      </c>
      <c r="N178" s="118" t="n">
        <f aca="false">SUM(J$6:J178)</f>
        <v>24204943.3</v>
      </c>
      <c r="P178" s="118" t="n">
        <f aca="false">D178/P$3</f>
        <v>0.182785</v>
      </c>
      <c r="Q178" s="118" t="n">
        <f aca="false">E178/P$3</f>
        <v>0.0458483976444113</v>
      </c>
      <c r="R178" s="118" t="n">
        <f aca="false">F178/R$3</f>
        <v>0</v>
      </c>
      <c r="S178" s="120" t="n">
        <f aca="false">J178/$R$3</f>
        <v>3.175</v>
      </c>
      <c r="T178" s="120" t="n">
        <f aca="false">L178/$R$3</f>
        <v>0</v>
      </c>
      <c r="U178" s="120" t="n">
        <f aca="false">I178/$R$3</f>
        <v>973.247</v>
      </c>
      <c r="V178" s="120" t="n">
        <f aca="false">M178/$R$3</f>
        <v>15593.6593</v>
      </c>
      <c r="W178" s="120" t="n">
        <f aca="false">N178/$R$3</f>
        <v>24204.9433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973247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15593659.3</v>
      </c>
      <c r="N179" s="118" t="n">
        <f aca="false">SUM(J$6:J179)</f>
        <v>24204943.3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973.247</v>
      </c>
      <c r="V179" s="120" t="n">
        <f aca="false">M179/$R$3</f>
        <v>15593.6593</v>
      </c>
      <c r="W179" s="120" t="n">
        <f aca="false">N179/$R$3</f>
        <v>24204.9433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973247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15593659.3</v>
      </c>
      <c r="N180" s="118" t="n">
        <f aca="false">SUM(J$6:J180)</f>
        <v>24204943.3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973.247</v>
      </c>
      <c r="V180" s="120" t="n">
        <f aca="false">M180/$R$3</f>
        <v>15593.6593</v>
      </c>
      <c r="W180" s="120" t="n">
        <f aca="false">N180/$R$3</f>
        <v>24204.9433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Power'!A181,3),'Master Data'!$A$2:$A$8,0),2)</f>
        <v>M</v>
      </c>
      <c r="D181" s="118" t="n">
        <v>183094</v>
      </c>
      <c r="E181" s="118" t="n">
        <v>45920.296993052</v>
      </c>
      <c r="F181" s="118" t="n">
        <v>0</v>
      </c>
      <c r="G181" s="118" t="n">
        <v>982781</v>
      </c>
      <c r="I181" s="118" t="n">
        <f aca="false">IF(MONTH($A181)=MONTH($A180),IF(G181=0,I180,G181),G181)</f>
        <v>982781</v>
      </c>
      <c r="J181" s="118" t="n">
        <f aca="false">IF(MONTH($A181)=MONTH($A180),SUM(I181-I180),I181)</f>
        <v>9534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15603193.3</v>
      </c>
      <c r="N181" s="118" t="n">
        <f aca="false">SUM(J$6:J181)</f>
        <v>24214477.3</v>
      </c>
      <c r="P181" s="118" t="n">
        <f aca="false">D181/P$3</f>
        <v>0.183094</v>
      </c>
      <c r="Q181" s="118" t="n">
        <f aca="false">E181/P$3</f>
        <v>0.045920296993052</v>
      </c>
      <c r="R181" s="118" t="n">
        <f aca="false">F181/R$3</f>
        <v>0</v>
      </c>
      <c r="S181" s="120" t="n">
        <f aca="false">J181/$R$3</f>
        <v>9.534</v>
      </c>
      <c r="T181" s="120" t="n">
        <f aca="false">L181/$R$3</f>
        <v>0</v>
      </c>
      <c r="U181" s="120" t="n">
        <f aca="false">I181/$R$3</f>
        <v>982.781</v>
      </c>
      <c r="V181" s="120" t="n">
        <f aca="false">M181/$R$3</f>
        <v>15603.1933</v>
      </c>
      <c r="W181" s="120" t="n">
        <f aca="false">N181/$R$3</f>
        <v>24214.4773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Power'!A182,3),'Master Data'!$A$2:$A$8,0),2)</f>
        <v>T</v>
      </c>
      <c r="D182" s="118" t="n">
        <v>183197</v>
      </c>
      <c r="E182" s="118" t="n">
        <v>45944.2886479293</v>
      </c>
      <c r="F182" s="118" t="n">
        <v>0</v>
      </c>
      <c r="G182" s="118" t="n">
        <v>985962</v>
      </c>
      <c r="I182" s="118" t="n">
        <f aca="false">IF(MONTH($A182)=MONTH($A181),IF(G182=0,I181,G182),G182)</f>
        <v>985962</v>
      </c>
      <c r="J182" s="118" t="n">
        <f aca="false">IF(MONTH($A182)=MONTH($A181),SUM(I182-I181),I182)</f>
        <v>3181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15606374.3</v>
      </c>
      <c r="N182" s="118" t="n">
        <f aca="false">SUM(J$6:J182)</f>
        <v>24217658.3</v>
      </c>
      <c r="P182" s="118" t="n">
        <f aca="false">D182/P$3</f>
        <v>0.183197</v>
      </c>
      <c r="Q182" s="118" t="n">
        <f aca="false">E182/P$3</f>
        <v>0.0459442886479293</v>
      </c>
      <c r="R182" s="118" t="n">
        <f aca="false">F182/R$3</f>
        <v>0</v>
      </c>
      <c r="S182" s="120" t="n">
        <f aca="false">J182/$R$3</f>
        <v>3.181</v>
      </c>
      <c r="T182" s="120" t="n">
        <f aca="false">L182/$R$3</f>
        <v>0</v>
      </c>
      <c r="U182" s="120" t="n">
        <f aca="false">I182/$R$3</f>
        <v>985.962</v>
      </c>
      <c r="V182" s="120" t="n">
        <f aca="false">M182/$R$3</f>
        <v>15606.3743</v>
      </c>
      <c r="W182" s="120" t="n">
        <f aca="false">N182/$R$3</f>
        <v>24217.6583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Power'!A183,3),'Master Data'!$A$2:$A$8,0),2)</f>
        <v>W</v>
      </c>
      <c r="D183" s="118" t="n">
        <v>183299.933161724</v>
      </c>
      <c r="E183" s="118" t="n">
        <v>45968.2929165823</v>
      </c>
      <c r="F183" s="118" t="n">
        <v>0</v>
      </c>
      <c r="G183" s="118" t="n">
        <v>989144</v>
      </c>
      <c r="I183" s="118" t="n">
        <f aca="false">IF(MONTH($A183)=MONTH($A182),IF(G183=0,I182,G183),G183)</f>
        <v>989144</v>
      </c>
      <c r="J183" s="118" t="n">
        <f aca="false">IF(MONTH($A183)=MONTH($A182),SUM(I183-I182),I183)</f>
        <v>3182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15609556.3</v>
      </c>
      <c r="N183" s="118" t="n">
        <f aca="false">SUM(J$6:J183)</f>
        <v>24220840.3</v>
      </c>
      <c r="P183" s="118" t="n">
        <f aca="false">D183/P$3</f>
        <v>0.183299933161724</v>
      </c>
      <c r="Q183" s="120" t="n">
        <f aca="false">E183/P$3</f>
        <v>0.0459682929165823</v>
      </c>
      <c r="R183" s="118" t="n">
        <f aca="false">F183/R$3</f>
        <v>0</v>
      </c>
      <c r="S183" s="120" t="n">
        <f aca="false">J183/$R$3</f>
        <v>3.182</v>
      </c>
      <c r="T183" s="120" t="n">
        <f aca="false">L183/$R$3</f>
        <v>0</v>
      </c>
      <c r="U183" s="120" t="n">
        <f aca="false">I183/$R$3</f>
        <v>989.144</v>
      </c>
      <c r="V183" s="120" t="n">
        <f aca="false">M183/$R$3</f>
        <v>15609.5563</v>
      </c>
      <c r="W183" s="120" t="n">
        <f aca="false">N183/$R$3</f>
        <v>24220.8403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Power'!A184,3),'Master Data'!$A$2:$A$8,0),2)</f>
        <v>Th</v>
      </c>
      <c r="D184" s="118" t="n">
        <v>183403.034993738</v>
      </c>
      <c r="E184" s="118" t="n">
        <v>45992.3098056829</v>
      </c>
      <c r="F184" s="118" t="n">
        <v>0</v>
      </c>
      <c r="G184" s="118" t="n">
        <v>992329</v>
      </c>
      <c r="I184" s="118" t="n">
        <f aca="false">IF(MONTH($A184)=MONTH($A183),IF(G184=0,I183,G184),G184)</f>
        <v>992329</v>
      </c>
      <c r="J184" s="118" t="n">
        <f aca="false">IF(MONTH($A184)=MONTH($A183),SUM(I184-I183),I184)</f>
        <v>3185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15612741.3</v>
      </c>
      <c r="N184" s="118" t="n">
        <f aca="false">SUM(J$6:J184)</f>
        <v>24224025.3</v>
      </c>
      <c r="P184" s="118" t="n">
        <f aca="false">D184/P$3</f>
        <v>0.183403034993738</v>
      </c>
      <c r="Q184" s="118" t="n">
        <f aca="false">E184/P$3</f>
        <v>0.0459923098056829</v>
      </c>
      <c r="R184" s="118" t="n">
        <f aca="false">F184/R$3</f>
        <v>0</v>
      </c>
      <c r="S184" s="120" t="n">
        <f aca="false">J184/$R$3</f>
        <v>3.185</v>
      </c>
      <c r="T184" s="120" t="n">
        <f aca="false">L184/$R$3</f>
        <v>0</v>
      </c>
      <c r="U184" s="120" t="n">
        <f aca="false">I184/$R$3</f>
        <v>992.329</v>
      </c>
      <c r="V184" s="120" t="n">
        <f aca="false">M184/$R$3</f>
        <v>15612.7413</v>
      </c>
      <c r="W184" s="120" t="n">
        <f aca="false">N184/$R$3</f>
        <v>24224.0253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Power'!A185,3),'Master Data'!$A$2:$A$8,0),2)</f>
        <v>F</v>
      </c>
      <c r="D185" s="118" t="n">
        <v>183506</v>
      </c>
      <c r="E185" s="118" t="n">
        <v>45832.3884970817</v>
      </c>
      <c r="F185" s="118" t="n">
        <v>0</v>
      </c>
      <c r="G185" s="118" t="n">
        <v>1210509</v>
      </c>
      <c r="I185" s="118" t="n">
        <f aca="false">IF(MONTH($A185)=MONTH($A184),IF(G185=0,I184,G185),G185)</f>
        <v>1210509</v>
      </c>
      <c r="J185" s="118" t="n">
        <f aca="false">IF(MONTH($A185)=MONTH($A184),SUM(I185-I184),I185)</f>
        <v>218180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15830921.3</v>
      </c>
      <c r="N185" s="118" t="n">
        <f aca="false">SUM(J$6:J185)</f>
        <v>24442205.3</v>
      </c>
      <c r="P185" s="118" t="n">
        <f aca="false">D185/P$3</f>
        <v>0.183506</v>
      </c>
      <c r="Q185" s="118" t="n">
        <f aca="false">E185/P$3</f>
        <v>0.0458323884970817</v>
      </c>
      <c r="R185" s="118" t="n">
        <f aca="false">F185/R$3</f>
        <v>0</v>
      </c>
      <c r="S185" s="120" t="n">
        <f aca="false">J185/$R$3</f>
        <v>218.18</v>
      </c>
      <c r="T185" s="120" t="n">
        <f aca="false">L185/$R$3</f>
        <v>0</v>
      </c>
      <c r="U185" s="120" t="n">
        <f aca="false">I185/$R$3</f>
        <v>1210.509</v>
      </c>
      <c r="V185" s="120" t="n">
        <f aca="false">M185/$R$3</f>
        <v>15830.9213</v>
      </c>
      <c r="W185" s="120" t="n">
        <f aca="false">N185/$R$3</f>
        <v>24442.2053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Data'!$A$2:$B$8,MATCH(WEEKDAY('BRA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1210509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15830921.3</v>
      </c>
      <c r="N186" s="118" t="n">
        <f aca="false">SUM(J$6:J186)</f>
        <v>24442205.3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1210.509</v>
      </c>
      <c r="V186" s="120" t="n">
        <f aca="false">M186/$R$3</f>
        <v>15830.9213</v>
      </c>
      <c r="W186" s="120" t="n">
        <f aca="false">N186/$R$3</f>
        <v>24442.2053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Data'!$A$2:$B$8,MATCH(WEEKDAY('BRA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15830921.3</v>
      </c>
      <c r="N187" s="118" t="n">
        <f aca="false">SUM(J$6:J187)</f>
        <v>24442205.3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15830.9213</v>
      </c>
      <c r="W187" s="120" t="n">
        <f aca="false">N187/$R$3</f>
        <v>24442.2053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Power'!A188,3),'Master Data'!$A$2:$A$8,0),2)</f>
        <v>M</v>
      </c>
      <c r="D188" s="118" t="n">
        <v>168461</v>
      </c>
      <c r="E188" s="118" t="n">
        <v>45907.2515989431</v>
      </c>
      <c r="F188" s="118" t="n">
        <v>0</v>
      </c>
      <c r="G188" s="118" t="n">
        <v>9176</v>
      </c>
      <c r="I188" s="118" t="n">
        <f aca="false">IF(MONTH($A188)=MONTH($A187),IF(G188=0,I187,G188),G188)</f>
        <v>9176</v>
      </c>
      <c r="J188" s="118" t="n">
        <f aca="false">IF(MONTH($A188)=MONTH($A187),SUM(I188-I187),I188)</f>
        <v>9176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9176</v>
      </c>
      <c r="N188" s="118" t="n">
        <f aca="false">SUM(J$6:J188)</f>
        <v>24451381.3</v>
      </c>
      <c r="P188" s="118" t="n">
        <f aca="false">D188/P$3</f>
        <v>0.168461</v>
      </c>
      <c r="Q188" s="118" t="n">
        <f aca="false">E188/P$3</f>
        <v>0.045907251598943</v>
      </c>
      <c r="R188" s="118" t="n">
        <f aca="false">F188/R$3</f>
        <v>0</v>
      </c>
      <c r="S188" s="120" t="n">
        <f aca="false">J188/$R$3</f>
        <v>9.176</v>
      </c>
      <c r="T188" s="120" t="n">
        <f aca="false">L188/$R$3</f>
        <v>0</v>
      </c>
      <c r="U188" s="120" t="n">
        <f aca="false">I188/$R$3</f>
        <v>9.176</v>
      </c>
      <c r="V188" s="120" t="n">
        <f aca="false">M188/$R$3</f>
        <v>9.176</v>
      </c>
      <c r="W188" s="120" t="n">
        <f aca="false">N188/$R$3</f>
        <v>24451.3813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Power'!A189,3),'Master Data'!$A$2:$A$8,0),2)</f>
        <v>T</v>
      </c>
      <c r="D189" s="118" t="n">
        <v>168563.764091484</v>
      </c>
      <c r="E189" s="118" t="n">
        <v>45932.2332764187</v>
      </c>
      <c r="F189" s="118" t="n">
        <v>0</v>
      </c>
      <c r="G189" s="118" t="n">
        <v>12237</v>
      </c>
      <c r="I189" s="118" t="n">
        <f aca="false">IF(MONTH($A189)=MONTH($A188),IF(G189=0,I188,G189),G189)</f>
        <v>12237</v>
      </c>
      <c r="J189" s="118" t="n">
        <f aca="false">IF(MONTH($A189)=MONTH($A188),SUM(I189-I188),I189)</f>
        <v>3061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12237</v>
      </c>
      <c r="N189" s="118" t="n">
        <f aca="false">SUM(J$6:J189)</f>
        <v>24454442.3</v>
      </c>
      <c r="P189" s="118" t="n">
        <f aca="false">D189/P$3</f>
        <v>0.168563764091484</v>
      </c>
      <c r="Q189" s="118" t="n">
        <f aca="false">E189/P$3</f>
        <v>0.0459322332764187</v>
      </c>
      <c r="R189" s="118" t="n">
        <f aca="false">F189/R$3</f>
        <v>0</v>
      </c>
      <c r="S189" s="120" t="n">
        <f aca="false">J189/$R$3</f>
        <v>3.061</v>
      </c>
      <c r="T189" s="120" t="n">
        <f aca="false">L189/$R$3</f>
        <v>0</v>
      </c>
      <c r="U189" s="120" t="n">
        <f aca="false">I189/$R$3</f>
        <v>12.237</v>
      </c>
      <c r="V189" s="120" t="n">
        <f aca="false">M189/$R$3</f>
        <v>12.237</v>
      </c>
      <c r="W189" s="120" t="n">
        <f aca="false">N189/$R$3</f>
        <v>24454.4423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12237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12237</v>
      </c>
      <c r="N190" s="118" t="n">
        <f aca="false">SUM(J$6:J190)</f>
        <v>24454442.3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12.237</v>
      </c>
      <c r="V190" s="120" t="n">
        <f aca="false">M190/$R$3</f>
        <v>12.237</v>
      </c>
      <c r="W190" s="120" t="n">
        <f aca="false">N190/$R$3</f>
        <v>24454.4423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Power'!A191,3),'Master Data'!$A$2:$A$8,0),2)</f>
        <v>Th</v>
      </c>
      <c r="D191" s="118" t="n">
        <v>177803</v>
      </c>
      <c r="E191" s="118" t="n">
        <v>50002.6441440177</v>
      </c>
      <c r="F191" s="118" t="n">
        <v>0</v>
      </c>
      <c r="G191" s="118" t="n">
        <v>-1078319</v>
      </c>
      <c r="I191" s="118" t="n">
        <f aca="false">IF(MONTH($A191)=MONTH($A190),IF(G191=0,I190,G191),G191)</f>
        <v>-1078319</v>
      </c>
      <c r="J191" s="118" t="n">
        <f aca="false">IF(MONTH($A191)=MONTH($A190),SUM(I191-I190),I191)</f>
        <v>-1090556</v>
      </c>
      <c r="K191" s="118" t="n">
        <f aca="false">IF(WEEKDAY(A191,3)&gt;4,0,(IF(A191&lt;K$2,0,IF(A191&lt;=K$3,1,0))))</f>
        <v>0</v>
      </c>
      <c r="L191" s="118" t="n">
        <f aca="false">J191*K191</f>
        <v>-0</v>
      </c>
      <c r="M191" s="118" t="n">
        <f aca="false">SUM(J$188:J191)</f>
        <v>-1078319</v>
      </c>
      <c r="N191" s="118" t="n">
        <f aca="false">SUM(J$6:J191)</f>
        <v>23363886.3</v>
      </c>
      <c r="P191" s="118" t="n">
        <f aca="false">D191/P$3</f>
        <v>0.177803</v>
      </c>
      <c r="Q191" s="118" t="n">
        <f aca="false">E191/P$3</f>
        <v>0.0500026441440177</v>
      </c>
      <c r="R191" s="118" t="n">
        <f aca="false">F191/R$3</f>
        <v>0</v>
      </c>
      <c r="S191" s="120" t="n">
        <f aca="false">J191/$R$3</f>
        <v>-1090.556</v>
      </c>
      <c r="T191" s="120" t="n">
        <f aca="false">L191/$R$3</f>
        <v>-0</v>
      </c>
      <c r="U191" s="120" t="n">
        <f aca="false">I191/$R$3</f>
        <v>-1078.319</v>
      </c>
      <c r="V191" s="120" t="n">
        <f aca="false">M191/$R$3</f>
        <v>-1078.319</v>
      </c>
      <c r="W191" s="120" t="n">
        <f aca="false">N191/$R$3</f>
        <v>23363.8863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Power'!A192,3),'Master Data'!$A$2:$A$8,0),2)</f>
        <v>F</v>
      </c>
      <c r="D192" s="118" t="n">
        <v>177909.410813809</v>
      </c>
      <c r="E192" s="118" t="n">
        <v>50032.0118869657</v>
      </c>
      <c r="F192" s="118" t="n">
        <v>0</v>
      </c>
      <c r="G192" s="118" t="n">
        <v>-1076103</v>
      </c>
      <c r="I192" s="118" t="n">
        <f aca="false">IF(MONTH($A192)=MONTH($A191),IF(G192=0,I191,G192),G192)</f>
        <v>-1076103</v>
      </c>
      <c r="J192" s="118" t="n">
        <f aca="false">IF(MONTH($A192)=MONTH($A191),SUM(I192-I191),I192)</f>
        <v>2216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-1076103</v>
      </c>
      <c r="N192" s="118" t="n">
        <f aca="false">SUM(J$6:J192)</f>
        <v>23366102.3</v>
      </c>
      <c r="P192" s="118" t="n">
        <f aca="false">D192/P$3</f>
        <v>0.177909410813809</v>
      </c>
      <c r="Q192" s="118" t="n">
        <f aca="false">E192/P$3</f>
        <v>0.0500320118869657</v>
      </c>
      <c r="R192" s="118" t="n">
        <f aca="false">F192/R$3</f>
        <v>0</v>
      </c>
      <c r="S192" s="120" t="n">
        <f aca="false">J192/$R$3</f>
        <v>2.216</v>
      </c>
      <c r="T192" s="120" t="n">
        <f aca="false">L192/$R$3</f>
        <v>0</v>
      </c>
      <c r="U192" s="120" t="n">
        <f aca="false">I192/$R$3</f>
        <v>-1076.103</v>
      </c>
      <c r="V192" s="120" t="n">
        <f aca="false">M192/$R$3</f>
        <v>-1076.103</v>
      </c>
      <c r="W192" s="120" t="n">
        <f aca="false">N192/$R$3</f>
        <v>23366.1023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-1076103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-1076103</v>
      </c>
      <c r="N193" s="118" t="n">
        <f aca="false">SUM(J$6:J193)</f>
        <v>23366102.3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-1076.103</v>
      </c>
      <c r="V193" s="120" t="n">
        <f aca="false">M193/$R$3</f>
        <v>-1076.103</v>
      </c>
      <c r="W193" s="120" t="n">
        <f aca="false">N193/$R$3</f>
        <v>23366.1023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-1076103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-1076103</v>
      </c>
      <c r="N194" s="118" t="n">
        <f aca="false">SUM(J$6:J194)</f>
        <v>23366102.3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-1076.103</v>
      </c>
      <c r="V194" s="120" t="n">
        <f aca="false">M194/$R$3</f>
        <v>-1076.103</v>
      </c>
      <c r="W194" s="120" t="n">
        <f aca="false">N194/$R$3</f>
        <v>23366.1023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Power'!A195,3),'Master Data'!$A$2:$A$8,0),2)</f>
        <v>M</v>
      </c>
      <c r="D195" s="118" t="n">
        <v>178228</v>
      </c>
      <c r="E195" s="118" t="n">
        <v>50120.2187449956</v>
      </c>
      <c r="F195" s="118" t="n">
        <v>0</v>
      </c>
      <c r="G195" s="118" t="n">
        <v>-1069449</v>
      </c>
      <c r="I195" s="118" t="n">
        <f aca="false">IF(MONTH($A195)=MONTH($A194),IF(G195=0,I194,G195),G195)</f>
        <v>-1069449</v>
      </c>
      <c r="J195" s="118" t="n">
        <f aca="false">IF(MONTH($A195)=MONTH($A194),SUM(I195-I194),I195)</f>
        <v>6654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-1069449</v>
      </c>
      <c r="N195" s="118" t="n">
        <f aca="false">SUM(J$6:J195)</f>
        <v>23372756.3</v>
      </c>
      <c r="P195" s="118" t="n">
        <f aca="false">D195/P$3</f>
        <v>0.178228</v>
      </c>
      <c r="Q195" s="118" t="n">
        <f aca="false">E195/P$3</f>
        <v>0.0501202187449956</v>
      </c>
      <c r="R195" s="118" t="n">
        <f aca="false">F195/R$3</f>
        <v>0</v>
      </c>
      <c r="S195" s="120" t="n">
        <f aca="false">J195/$R$3</f>
        <v>6.654</v>
      </c>
      <c r="T195" s="120" t="n">
        <f aca="false">L195/$R$3</f>
        <v>0</v>
      </c>
      <c r="U195" s="120" t="n">
        <f aca="false">I195/$R$3</f>
        <v>-1069.449</v>
      </c>
      <c r="V195" s="120" t="n">
        <f aca="false">M195/$R$3</f>
        <v>-1069.449</v>
      </c>
      <c r="W195" s="120" t="n">
        <f aca="false">N195/$R$3</f>
        <v>23372.7563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Power'!A196,3),'Master Data'!$A$2:$A$8,0),2)</f>
        <v>T</v>
      </c>
      <c r="D196" s="118" t="n">
        <v>178334</v>
      </c>
      <c r="E196" s="118" t="n">
        <v>50149.6556079515</v>
      </c>
      <c r="F196" s="118" t="n">
        <v>0</v>
      </c>
      <c r="G196" s="118" t="n">
        <v>-1067229</v>
      </c>
      <c r="I196" s="118" t="n">
        <f aca="false">IF(MONTH($A196)=MONTH($A195),IF(G196=0,I195,G196),G196)</f>
        <v>-1067229</v>
      </c>
      <c r="J196" s="118" t="n">
        <f aca="false">IF(MONTH($A196)=MONTH($A195),SUM(I196-I195),I196)</f>
        <v>2220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-1067229</v>
      </c>
      <c r="N196" s="118" t="n">
        <f aca="false">SUM(J$6:J196)</f>
        <v>23374976.3</v>
      </c>
      <c r="P196" s="118" t="n">
        <f aca="false">D196/P$3</f>
        <v>0.178334</v>
      </c>
      <c r="Q196" s="118" t="n">
        <f aca="false">E196/P$3</f>
        <v>0.0501496556079515</v>
      </c>
      <c r="R196" s="118" t="n">
        <f aca="false">F196/R$3</f>
        <v>0</v>
      </c>
      <c r="S196" s="120" t="n">
        <f aca="false">J196/$R$3</f>
        <v>2.22</v>
      </c>
      <c r="T196" s="120" t="n">
        <f aca="false">L196/$R$3</f>
        <v>0</v>
      </c>
      <c r="U196" s="120" t="n">
        <f aca="false">I196/$R$3</f>
        <v>-1067.229</v>
      </c>
      <c r="V196" s="120" t="n">
        <f aca="false">M196/$R$3</f>
        <v>-1067.229</v>
      </c>
      <c r="W196" s="120" t="n">
        <f aca="false">N196/$R$3</f>
        <v>23374.9763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Power'!A197,3),'Master Data'!$A$2:$A$8,0),2)</f>
        <v>W</v>
      </c>
      <c r="D197" s="118" t="n">
        <v>178440.208326923</v>
      </c>
      <c r="E197" s="118" t="n">
        <v>50179.1097763373</v>
      </c>
      <c r="F197" s="118" t="n">
        <v>0</v>
      </c>
      <c r="G197" s="118" t="n">
        <v>-1065007.35125597</v>
      </c>
      <c r="I197" s="118" t="n">
        <f aca="false">IF(MONTH($A197)=MONTH($A196),IF(G197=0,I196,G197),G197)</f>
        <v>-1065007.35125597</v>
      </c>
      <c r="J197" s="118" t="n">
        <f aca="false">IF(MONTH($A197)=MONTH($A196),SUM(I197-I196),I197)</f>
        <v>2221.64874402992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-1065007.35125597</v>
      </c>
      <c r="N197" s="118" t="n">
        <f aca="false">SUM(J$6:J197)</f>
        <v>23377197.948744</v>
      </c>
      <c r="P197" s="118" t="n">
        <f aca="false">D197/P$3</f>
        <v>0.178440208326923</v>
      </c>
      <c r="Q197" s="118" t="n">
        <f aca="false">E197/P$3</f>
        <v>0.0501791097763373</v>
      </c>
      <c r="R197" s="118" t="n">
        <f aca="false">F197/R$3</f>
        <v>0</v>
      </c>
      <c r="S197" s="120" t="n">
        <f aca="false">J197/$R$3</f>
        <v>2.22164874402992</v>
      </c>
      <c r="T197" s="120" t="n">
        <f aca="false">L197/$R$3</f>
        <v>0</v>
      </c>
      <c r="U197" s="120" t="n">
        <f aca="false">I197/$R$3</f>
        <v>-1065.00735125597</v>
      </c>
      <c r="V197" s="120" t="n">
        <f aca="false">M197/$R$3</f>
        <v>-1065.00735125597</v>
      </c>
      <c r="W197" s="120" t="n">
        <f aca="false">N197/$R$3</f>
        <v>23377.197948744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Power'!A198,3),'Master Data'!$A$2:$A$8,0),2)</f>
        <v>Th</v>
      </c>
      <c r="D198" s="118" t="n">
        <v>178546.565150497</v>
      </c>
      <c r="E198" s="118" t="n">
        <v>50208.5812603361</v>
      </c>
      <c r="F198" s="118" t="n">
        <v>0</v>
      </c>
      <c r="G198" s="118" t="n">
        <v>-1062784.82125597</v>
      </c>
      <c r="I198" s="118" t="n">
        <f aca="false">IF(MONTH($A198)=MONTH($A197),IF(G198=0,I197,G198),G198)</f>
        <v>-1062784.82125597</v>
      </c>
      <c r="J198" s="118" t="n">
        <f aca="false">IF(MONTH($A198)=MONTH($A197),SUM(I198-I197),I198)</f>
        <v>2222.53000000003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-1062784.82125597</v>
      </c>
      <c r="N198" s="118" t="n">
        <f aca="false">SUM(J$6:J198)</f>
        <v>23379420.478744</v>
      </c>
      <c r="P198" s="118" t="n">
        <f aca="false">D198/P$3</f>
        <v>0.178546565150497</v>
      </c>
      <c r="Q198" s="118" t="n">
        <f aca="false">E198/P$3</f>
        <v>0.0502085812603361</v>
      </c>
      <c r="R198" s="118" t="n">
        <f aca="false">F198/R$3</f>
        <v>0</v>
      </c>
      <c r="S198" s="120" t="n">
        <f aca="false">J198/$R$3</f>
        <v>2.22253000000003</v>
      </c>
      <c r="T198" s="120" t="n">
        <f aca="false">L198/$R$3</f>
        <v>0</v>
      </c>
      <c r="U198" s="120" t="n">
        <f aca="false">I198/$R$3</f>
        <v>-1062.78482125597</v>
      </c>
      <c r="V198" s="120" t="n">
        <f aca="false">M198/$R$3</f>
        <v>-1062.78482125597</v>
      </c>
      <c r="W198" s="120" t="n">
        <f aca="false">N198/$R$3</f>
        <v>23379.420478744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Power'!A199,3),'Master Data'!$A$2:$A$8,0),2)</f>
        <v>F</v>
      </c>
      <c r="D199" s="118" t="n">
        <v>178653</v>
      </c>
      <c r="E199" s="118" t="n">
        <v>50238.0700701372</v>
      </c>
      <c r="F199" s="118" t="n">
        <v>0</v>
      </c>
      <c r="G199" s="118" t="n">
        <v>-1060561</v>
      </c>
      <c r="I199" s="118" t="n">
        <f aca="false">IF(MONTH($A199)=MONTH($A198),IF(G199=0,I198,G199),G199)</f>
        <v>-1060561</v>
      </c>
      <c r="J199" s="118" t="n">
        <f aca="false">IF(MONTH($A199)=MONTH($A198),SUM(I199-I198),I199)</f>
        <v>2223.82125597005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-1060561</v>
      </c>
      <c r="N199" s="118" t="n">
        <f aca="false">SUM(J$6:J199)</f>
        <v>23381644.3</v>
      </c>
      <c r="P199" s="118" t="n">
        <f aca="false">D199/P$3</f>
        <v>0.178653</v>
      </c>
      <c r="Q199" s="118" t="n">
        <f aca="false">E199/P$3</f>
        <v>0.0502380700701372</v>
      </c>
      <c r="R199" s="118" t="n">
        <f aca="false">F199/R$3</f>
        <v>0</v>
      </c>
      <c r="S199" s="120" t="n">
        <f aca="false">J199/$R$3</f>
        <v>2.22382125597005</v>
      </c>
      <c r="T199" s="120" t="n">
        <f aca="false">L199/$R$3</f>
        <v>0</v>
      </c>
      <c r="U199" s="120" t="n">
        <f aca="false">I199/$R$3</f>
        <v>-1060.561</v>
      </c>
      <c r="V199" s="120" t="n">
        <f aca="false">M199/$R$3</f>
        <v>-1060.561</v>
      </c>
      <c r="W199" s="120" t="n">
        <f aca="false">N199/$R$3</f>
        <v>23381.6443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-1060561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-1060561</v>
      </c>
      <c r="N200" s="118" t="n">
        <f aca="false">SUM(J$6:J200)</f>
        <v>23381644.3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-1060.561</v>
      </c>
      <c r="V200" s="120" t="n">
        <f aca="false">M200/$R$3</f>
        <v>-1060.561</v>
      </c>
      <c r="W200" s="120" t="n">
        <f aca="false">N200/$R$3</f>
        <v>23381.6443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-1060561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-1060561</v>
      </c>
      <c r="N201" s="118" t="n">
        <f aca="false">SUM(J$6:J201)</f>
        <v>23381644.3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-1060.561</v>
      </c>
      <c r="V201" s="120" t="n">
        <f aca="false">M201/$R$3</f>
        <v>-1060.561</v>
      </c>
      <c r="W201" s="120" t="n">
        <f aca="false">N201/$R$3</f>
        <v>23381.6443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Power'!A202,3),'Master Data'!$A$2:$A$8,0),2)</f>
        <v>M</v>
      </c>
      <c r="D202" s="118" t="n">
        <v>178972.651549616</v>
      </c>
      <c r="E202" s="118" t="n">
        <v>50326.6405563353</v>
      </c>
      <c r="F202" s="118" t="n">
        <v>0</v>
      </c>
      <c r="G202" s="118" t="n">
        <v>-1053883</v>
      </c>
      <c r="I202" s="118" t="n">
        <f aca="false">IF(MONTH($A202)=MONTH($A201),IF(G202=0,I201,G202),G202)</f>
        <v>-1053883</v>
      </c>
      <c r="J202" s="118" t="n">
        <f aca="false">IF(MONTH($A202)=MONTH($A201),SUM(I202-I201),I202)</f>
        <v>6678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-1053883</v>
      </c>
      <c r="N202" s="118" t="n">
        <f aca="false">SUM(J$6:J202)</f>
        <v>23388322.3</v>
      </c>
      <c r="P202" s="118" t="n">
        <f aca="false">D202/P$3</f>
        <v>0.178972651549616</v>
      </c>
      <c r="Q202" s="118" t="n">
        <f aca="false">E202/P$3</f>
        <v>0.0503266405563353</v>
      </c>
      <c r="R202" s="118" t="n">
        <f aca="false">F202/R$3</f>
        <v>0</v>
      </c>
      <c r="S202" s="120" t="n">
        <f aca="false">J202/$R$3</f>
        <v>6.678</v>
      </c>
      <c r="T202" s="120" t="n">
        <f aca="false">L202/$R$3</f>
        <v>0</v>
      </c>
      <c r="U202" s="120" t="n">
        <f aca="false">I202/$R$3</f>
        <v>-1053.883</v>
      </c>
      <c r="V202" s="120" t="n">
        <f aca="false">M202/$R$3</f>
        <v>-1053.883</v>
      </c>
      <c r="W202" s="120" t="n">
        <f aca="false">N202/$R$3</f>
        <v>23388.3223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Power'!A203,3),'Master Data'!$A$2:$A$8,0),2)</f>
        <v>T</v>
      </c>
      <c r="D203" s="118" t="n">
        <v>179079</v>
      </c>
      <c r="E203" s="118" t="n">
        <v>50356.1987713569</v>
      </c>
      <c r="F203" s="118" t="n">
        <v>0</v>
      </c>
      <c r="G203" s="118" t="n">
        <v>-1051655.28125597</v>
      </c>
      <c r="I203" s="118" t="n">
        <f aca="false">IF(MONTH($A203)=MONTH($A202),IF(G203=0,I202,G203),G203)</f>
        <v>-1051655.28125597</v>
      </c>
      <c r="J203" s="118" t="n">
        <f aca="false">IF(MONTH($A203)=MONTH($A202),SUM(I203-I202),I203)</f>
        <v>2227.71874402999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-1051655.28125597</v>
      </c>
      <c r="N203" s="118" t="n">
        <f aca="false">SUM(J$6:J203)</f>
        <v>23390550.018744</v>
      </c>
      <c r="P203" s="118" t="n">
        <f aca="false">D203/P$3</f>
        <v>0.179079</v>
      </c>
      <c r="Q203" s="118" t="n">
        <f aca="false">E203/P$3</f>
        <v>0.0503561987713569</v>
      </c>
      <c r="R203" s="118" t="n">
        <f aca="false">F203/R$3</f>
        <v>0</v>
      </c>
      <c r="S203" s="120" t="n">
        <f aca="false">J203/$R$3</f>
        <v>2.22771874402999</v>
      </c>
      <c r="T203" s="120" t="n">
        <f aca="false">L203/$R$3</f>
        <v>0</v>
      </c>
      <c r="U203" s="120" t="n">
        <f aca="false">I203/$R$3</f>
        <v>-1051.65528125597</v>
      </c>
      <c r="V203" s="120" t="n">
        <f aca="false">M203/$R$3</f>
        <v>-1051.65528125597</v>
      </c>
      <c r="W203" s="120" t="n">
        <f aca="false">N203/$R$3</f>
        <v>23390.550018744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Power'!A204,3),'Master Data'!$A$2:$A$8,0),2)</f>
        <v>W</v>
      </c>
      <c r="D204" s="118" t="n">
        <v>179186</v>
      </c>
      <c r="E204" s="118" t="n">
        <v>50385.7743632166</v>
      </c>
      <c r="F204" s="118" t="n">
        <v>0</v>
      </c>
      <c r="G204" s="118" t="n">
        <v>-1049426</v>
      </c>
      <c r="I204" s="118" t="n">
        <f aca="false">IF(MONTH($A204)=MONTH($A203),IF(G204=0,I203,G204),G204)</f>
        <v>-1049426</v>
      </c>
      <c r="J204" s="118" t="n">
        <f aca="false">IF(MONTH($A204)=MONTH($A203),SUM(I204-I203),I204)</f>
        <v>2229.28125597001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-1049426</v>
      </c>
      <c r="N204" s="118" t="n">
        <f aca="false">SUM(J$6:J204)</f>
        <v>23392779.3</v>
      </c>
      <c r="P204" s="118" t="n">
        <f aca="false">D204/P$3</f>
        <v>0.179186</v>
      </c>
      <c r="Q204" s="118" t="n">
        <f aca="false">E204/P$3</f>
        <v>0.0503857743632166</v>
      </c>
      <c r="R204" s="118" t="n">
        <f aca="false">F204/R$3</f>
        <v>0</v>
      </c>
      <c r="S204" s="120" t="n">
        <f aca="false">J204/$R$3</f>
        <v>2.22928125597001</v>
      </c>
      <c r="T204" s="120" t="n">
        <f aca="false">L204/$R$3</f>
        <v>0</v>
      </c>
      <c r="U204" s="120" t="n">
        <f aca="false">I204/$R$3</f>
        <v>-1049.426</v>
      </c>
      <c r="V204" s="120" t="n">
        <f aca="false">M204/$R$3</f>
        <v>-1049.426</v>
      </c>
      <c r="W204" s="120" t="n">
        <f aca="false">N204/$R$3</f>
        <v>23392.7793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Power'!A205,3),'Master Data'!$A$2:$A$8,0),2)</f>
        <v>Th</v>
      </c>
      <c r="D205" s="118" t="n">
        <v>179293</v>
      </c>
      <c r="E205" s="118" t="n">
        <v>50415.3673421396</v>
      </c>
      <c r="F205" s="118" t="n">
        <v>0</v>
      </c>
      <c r="G205" s="118" t="n">
        <v>-1047196</v>
      </c>
      <c r="I205" s="118" t="n">
        <f aca="false">IF(MONTH($A205)=MONTH($A204),IF(G205=0,I204,G205),G205)</f>
        <v>-1047196</v>
      </c>
      <c r="J205" s="118" t="n">
        <f aca="false">IF(MONTH($A205)=MONTH($A204),SUM(I205-I204),I205)</f>
        <v>2230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-1047196</v>
      </c>
      <c r="N205" s="118" t="n">
        <f aca="false">SUM(J$6:J205)</f>
        <v>23395009.3</v>
      </c>
      <c r="P205" s="118" t="n">
        <f aca="false">D205/P$3</f>
        <v>0.179293</v>
      </c>
      <c r="Q205" s="118" t="n">
        <f aca="false">E205/P$3</f>
        <v>0.0504153673421396</v>
      </c>
      <c r="R205" s="118" t="n">
        <f aca="false">F205/R$3</f>
        <v>0</v>
      </c>
      <c r="S205" s="120" t="n">
        <f aca="false">J205/$R$3</f>
        <v>2.23</v>
      </c>
      <c r="T205" s="120" t="n">
        <f aca="false">L205/$R$3</f>
        <v>0</v>
      </c>
      <c r="U205" s="120" t="n">
        <f aca="false">I205/$R$3</f>
        <v>-1047.196</v>
      </c>
      <c r="V205" s="120" t="n">
        <f aca="false">M205/$R$3</f>
        <v>-1047.196</v>
      </c>
      <c r="W205" s="120" t="n">
        <f aca="false">N205/$R$3</f>
        <v>23395.0093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Power'!A206,3),'Master Data'!$A$2:$A$8,0),2)</f>
        <v>F</v>
      </c>
      <c r="D206" s="118" t="n">
        <v>179399.79449116</v>
      </c>
      <c r="E206" s="118" t="n">
        <v>50444.9777183571</v>
      </c>
      <c r="F206" s="118" t="n">
        <v>0</v>
      </c>
      <c r="G206" s="118" t="n">
        <v>-1044964</v>
      </c>
      <c r="I206" s="118" t="n">
        <f aca="false">IF(MONTH($A206)=MONTH($A205),IF(G206=0,I205,G206),G206)</f>
        <v>-1044964</v>
      </c>
      <c r="J206" s="118" t="n">
        <f aca="false">IF(MONTH($A206)=MONTH($A205),SUM(I206-I205),I206)</f>
        <v>2232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-1044964</v>
      </c>
      <c r="N206" s="118" t="n">
        <f aca="false">SUM(J$6:J206)</f>
        <v>23397241.3</v>
      </c>
      <c r="P206" s="118" t="n">
        <f aca="false">D206/P$3</f>
        <v>0.17939979449116</v>
      </c>
      <c r="Q206" s="118" t="n">
        <f aca="false">E206/P$3</f>
        <v>0.0504449777183571</v>
      </c>
      <c r="R206" s="118" t="n">
        <f aca="false">F206/R$3</f>
        <v>0</v>
      </c>
      <c r="S206" s="120" t="n">
        <f aca="false">J206/$R$3</f>
        <v>2.232</v>
      </c>
      <c r="T206" s="120" t="n">
        <f aca="false">L206/$R$3</f>
        <v>0</v>
      </c>
      <c r="U206" s="120" t="n">
        <f aca="false">I206/$R$3</f>
        <v>-1044.964</v>
      </c>
      <c r="V206" s="120" t="n">
        <f aca="false">M206/$R$3</f>
        <v>-1044.964</v>
      </c>
      <c r="W206" s="120" t="n">
        <f aca="false">N206/$R$3</f>
        <v>23397.2413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-1044964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-1044964</v>
      </c>
      <c r="N207" s="118" t="n">
        <f aca="false">SUM(J$6:J207)</f>
        <v>23397241.3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-1044.964</v>
      </c>
      <c r="V207" s="120" t="n">
        <f aca="false">M207/$R$3</f>
        <v>-1044.964</v>
      </c>
      <c r="W207" s="120" t="n">
        <f aca="false">N207/$R$3</f>
        <v>23397.2413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-1044964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-1044964</v>
      </c>
      <c r="N208" s="118" t="n">
        <f aca="false">SUM(J$6:J208)</f>
        <v>23397241.3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-1044.964</v>
      </c>
      <c r="V208" s="120" t="n">
        <f aca="false">M208/$R$3</f>
        <v>-1044.964</v>
      </c>
      <c r="W208" s="120" t="n">
        <f aca="false">N208/$R$3</f>
        <v>23397.2413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Power'!A209,3),'Master Data'!$A$2:$A$8,0),2)</f>
        <v>M</v>
      </c>
      <c r="D209" s="118" t="n">
        <v>179720.846640147</v>
      </c>
      <c r="E209" s="118" t="n">
        <v>50533.9133331798</v>
      </c>
      <c r="F209" s="118" t="n">
        <v>0</v>
      </c>
      <c r="G209" s="118" t="n">
        <v>-1038263</v>
      </c>
      <c r="I209" s="118" t="n">
        <f aca="false">IF(MONTH($A209)=MONTH($A208),IF(G209=0,I208,G209),G209)</f>
        <v>-1038263</v>
      </c>
      <c r="J209" s="118" t="n">
        <f aca="false">IF(MONTH($A209)=MONTH($A208),SUM(I209-I208),I209)</f>
        <v>6701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-1038263</v>
      </c>
      <c r="N209" s="118" t="n">
        <f aca="false">SUM(J$6:J209)</f>
        <v>23403942.3</v>
      </c>
      <c r="P209" s="118" t="n">
        <f aca="false">D209/P$3</f>
        <v>0.179720846640147</v>
      </c>
      <c r="Q209" s="118" t="n">
        <f aca="false">E209/P$3</f>
        <v>0.0505339133331798</v>
      </c>
      <c r="R209" s="118" t="n">
        <f aca="false">F209/R$3</f>
        <v>0</v>
      </c>
      <c r="S209" s="120" t="n">
        <f aca="false">J209/$R$3</f>
        <v>6.701</v>
      </c>
      <c r="T209" s="120" t="n">
        <f aca="false">L209/$R$3</f>
        <v>0</v>
      </c>
      <c r="U209" s="120" t="n">
        <f aca="false">I209/$R$3</f>
        <v>-1038.263</v>
      </c>
      <c r="V209" s="120" t="n">
        <f aca="false">M209/$R$3</f>
        <v>-1038.263</v>
      </c>
      <c r="W209" s="120" t="n">
        <f aca="false">N209/$R$3</f>
        <v>23403.9423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Power'!A210,3),'Master Data'!$A$2:$A$8,0),2)</f>
        <v>T</v>
      </c>
      <c r="D210" s="118" t="n">
        <v>179827.996613446</v>
      </c>
      <c r="E210" s="118" t="n">
        <v>50563.5934010086</v>
      </c>
      <c r="F210" s="118" t="n">
        <v>0</v>
      </c>
      <c r="G210" s="118" t="n">
        <v>-2087650</v>
      </c>
      <c r="I210" s="118" t="n">
        <f aca="false">IF(MONTH($A210)=MONTH($A209),IF(G210=0,I209,G210),G210)</f>
        <v>-2087650</v>
      </c>
      <c r="J210" s="118" t="n">
        <f aca="false">IF(MONTH($A210)=MONTH($A209),SUM(I210-I209),I210)</f>
        <v>-1049387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-2087650</v>
      </c>
      <c r="N210" s="118" t="n">
        <f aca="false">SUM(J$6:J210)</f>
        <v>22354555.3</v>
      </c>
      <c r="P210" s="118" t="n">
        <f aca="false">D210/P$3</f>
        <v>0.179827996613446</v>
      </c>
      <c r="Q210" s="118" t="n">
        <f aca="false">E210/P$3</f>
        <v>0.0505635934010086</v>
      </c>
      <c r="R210" s="118" t="n">
        <f aca="false">F210/R$3</f>
        <v>0</v>
      </c>
      <c r="S210" s="120" t="n">
        <f aca="false">J210/$R$3</f>
        <v>-1049.387</v>
      </c>
      <c r="T210" s="120" t="n">
        <f aca="false">L210/$R$3</f>
        <v>-0</v>
      </c>
      <c r="U210" s="120" t="n">
        <f aca="false">I210/$R$3</f>
        <v>-2087.65</v>
      </c>
      <c r="V210" s="120" t="n">
        <f aca="false">M210/$R$3</f>
        <v>-2087.65</v>
      </c>
      <c r="W210" s="120" t="n">
        <f aca="false">N210/$R$3</f>
        <v>22354.5553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Power'!A211,3),'Master Data'!$A$2:$A$8,0),2)</f>
        <v>W</v>
      </c>
      <c r="D211" s="118" t="n">
        <v>179935</v>
      </c>
      <c r="E211" s="118" t="n">
        <v>50593.2909173785</v>
      </c>
      <c r="F211" s="118" t="n">
        <v>0</v>
      </c>
      <c r="G211" s="118" t="n">
        <v>-2087507</v>
      </c>
      <c r="I211" s="118" t="n">
        <f aca="false">IF(MONTH($A211)=MONTH($A210),IF(G211=0,I210,G211),G211)</f>
        <v>-2087507</v>
      </c>
      <c r="J211" s="118" t="n">
        <f aca="false">IF(MONTH($A211)=MONTH($A210),SUM(I211-I210),I211)</f>
        <v>143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-2087507</v>
      </c>
      <c r="N211" s="118" t="n">
        <f aca="false">SUM(J$6:J211)</f>
        <v>22354698.3</v>
      </c>
      <c r="P211" s="118" t="n">
        <f aca="false">D211/P$3</f>
        <v>0.179935</v>
      </c>
      <c r="Q211" s="118" t="n">
        <f aca="false">E211/P$3</f>
        <v>0.0505932909173785</v>
      </c>
      <c r="R211" s="118" t="n">
        <f aca="false">F211/R$3</f>
        <v>0</v>
      </c>
      <c r="S211" s="120" t="n">
        <f aca="false">J211/$R$3</f>
        <v>0.143</v>
      </c>
      <c r="T211" s="120" t="n">
        <f aca="false">L211/$R$3</f>
        <v>0</v>
      </c>
      <c r="U211" s="120" t="n">
        <f aca="false">I211/$R$3</f>
        <v>-2087.507</v>
      </c>
      <c r="V211" s="120" t="n">
        <f aca="false">M211/$R$3</f>
        <v>-2087.507</v>
      </c>
      <c r="W211" s="120" t="n">
        <f aca="false">N211/$R$3</f>
        <v>22354.6983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Power'!A212,3),'Master Data'!$A$2:$A$8,0),2)</f>
        <v>Th</v>
      </c>
      <c r="D212" s="118" t="n">
        <v>180042</v>
      </c>
      <c r="E212" s="118" t="n">
        <v>50623.0058925571</v>
      </c>
      <c r="F212" s="118" t="n">
        <v>0</v>
      </c>
      <c r="G212" s="118" t="n">
        <v>-2085940</v>
      </c>
      <c r="I212" s="118" t="n">
        <f aca="false">IF(MONTH($A212)=MONTH($A211),IF(G212=0,I211,G212),G212)</f>
        <v>-2085940</v>
      </c>
      <c r="J212" s="118" t="n">
        <f aca="false">IF(MONTH($A212)=MONTH($A211),SUM(I212-I211),I212)</f>
        <v>1567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-2085940</v>
      </c>
      <c r="N212" s="118" t="n">
        <f aca="false">SUM(J$6:J212)</f>
        <v>22356265.3</v>
      </c>
      <c r="P212" s="118" t="n">
        <f aca="false">D212/P$3</f>
        <v>0.180042</v>
      </c>
      <c r="Q212" s="118" t="n">
        <f aca="false">E212/P$3</f>
        <v>0.0506230058925571</v>
      </c>
      <c r="R212" s="118" t="n">
        <f aca="false">F212/R$3</f>
        <v>0</v>
      </c>
      <c r="S212" s="120" t="n">
        <f aca="false">J212/$R$3</f>
        <v>1.567</v>
      </c>
      <c r="T212" s="120" t="n">
        <f aca="false">L212/$R$3</f>
        <v>0</v>
      </c>
      <c r="U212" s="120" t="n">
        <f aca="false">I212/$R$3</f>
        <v>-2085.94</v>
      </c>
      <c r="V212" s="120" t="n">
        <f aca="false">M212/$R$3</f>
        <v>-2085.94</v>
      </c>
      <c r="W212" s="120" t="n">
        <f aca="false">N212/$R$3</f>
        <v>22356.2653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Power'!A213,3),'Master Data'!$A$2:$A$8,0),2)</f>
        <v>F</v>
      </c>
      <c r="D213" s="118" t="n">
        <v>180149.844883376</v>
      </c>
      <c r="E213" s="118" t="n">
        <v>50652.7383368179</v>
      </c>
      <c r="F213" s="118" t="n">
        <v>0</v>
      </c>
      <c r="G213" s="118" t="n">
        <v>-2084371</v>
      </c>
      <c r="I213" s="118" t="n">
        <f aca="false">IF(MONTH($A213)=MONTH($A212),IF(G213=0,I212,G213),G213)</f>
        <v>-2084371</v>
      </c>
      <c r="J213" s="118" t="n">
        <f aca="false">IF(MONTH($A213)=MONTH($A212),SUM(I213-I212),I213)</f>
        <v>1569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-2084371</v>
      </c>
      <c r="N213" s="118" t="n">
        <f aca="false">SUM(J$6:J213)</f>
        <v>22357834.3</v>
      </c>
      <c r="P213" s="118" t="n">
        <f aca="false">D213/P$3</f>
        <v>0.180149844883376</v>
      </c>
      <c r="Q213" s="118" t="n">
        <f aca="false">E213/P$3</f>
        <v>0.0506527383368179</v>
      </c>
      <c r="R213" s="118" t="n">
        <f aca="false">F213/R$3</f>
        <v>0</v>
      </c>
      <c r="S213" s="120" t="n">
        <f aca="false">J213/$R$3</f>
        <v>1.569</v>
      </c>
      <c r="T213" s="120" t="n">
        <f aca="false">L213/$R$3</f>
        <v>0</v>
      </c>
      <c r="U213" s="120" t="n">
        <f aca="false">I213/$R$3</f>
        <v>-2084.371</v>
      </c>
      <c r="V213" s="120" t="n">
        <f aca="false">M213/$R$3</f>
        <v>-2084.371</v>
      </c>
      <c r="W213" s="120" t="n">
        <f aca="false">N213/$R$3</f>
        <v>22357.8343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-2084371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-2084371</v>
      </c>
      <c r="N214" s="118" t="n">
        <f aca="false">SUM(J$6:J214)</f>
        <v>22357834.3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-2084.371</v>
      </c>
      <c r="V214" s="120" t="n">
        <f aca="false">M214/$R$3</f>
        <v>-2084.371</v>
      </c>
      <c r="W214" s="120" t="n">
        <f aca="false">N214/$R$3</f>
        <v>22357.8343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-2084371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-2084371</v>
      </c>
      <c r="N215" s="118" t="n">
        <f aca="false">SUM(J$6:J215)</f>
        <v>22357834.3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-2084.371</v>
      </c>
      <c r="V215" s="120" t="n">
        <f aca="false">M215/$R$3</f>
        <v>-2084.371</v>
      </c>
      <c r="W215" s="120" t="n">
        <f aca="false">N215/$R$3</f>
        <v>22357.8343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Power'!A216,3),'Master Data'!$A$2:$A$8,0),2)</f>
        <v>M</v>
      </c>
      <c r="D216" s="118" t="n">
        <v>180472.291548412</v>
      </c>
      <c r="E216" s="118" t="n">
        <v>50742.0405869189</v>
      </c>
      <c r="F216" s="118" t="n">
        <v>0</v>
      </c>
      <c r="G216" s="118" t="n">
        <v>-3735296</v>
      </c>
      <c r="I216" s="118" t="n">
        <f aca="false">IF(MONTH($A216)=MONTH($A215),IF(G216=0,I215,G216),G216)</f>
        <v>-3735296</v>
      </c>
      <c r="J216" s="118" t="n">
        <f aca="false">IF(MONTH($A216)=MONTH($A215),SUM(I216-I215),I216)</f>
        <v>-1650925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-3735296</v>
      </c>
      <c r="N216" s="118" t="n">
        <f aca="false">SUM(J$6:J216)</f>
        <v>20706909.3</v>
      </c>
      <c r="P216" s="118" t="n">
        <f aca="false">D216/P$3</f>
        <v>0.180472291548412</v>
      </c>
      <c r="Q216" s="118" t="n">
        <f aca="false">E216/P$3</f>
        <v>0.0507420405869189</v>
      </c>
      <c r="R216" s="118" t="n">
        <f aca="false">F216/R$3</f>
        <v>0</v>
      </c>
      <c r="S216" s="120" t="n">
        <f aca="false">J216/$R$3</f>
        <v>-1650.925</v>
      </c>
      <c r="T216" s="120" t="n">
        <f aca="false">L216/$R$3</f>
        <v>-0</v>
      </c>
      <c r="U216" s="120" t="n">
        <f aca="false">I216/$R$3</f>
        <v>-3735.296</v>
      </c>
      <c r="V216" s="120" t="n">
        <f aca="false">M216/$R$3</f>
        <v>-3735.296</v>
      </c>
      <c r="W216" s="120" t="n">
        <f aca="false">N216/$R$3</f>
        <v>20706.9093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Power'!A217,3),'Master Data'!$A$2:$A$8,0),2)</f>
        <v>T</v>
      </c>
      <c r="D217" s="118" t="n">
        <v>174054.487802508</v>
      </c>
      <c r="E217" s="118" t="n">
        <v>50372.0214198327</v>
      </c>
      <c r="F217" s="118" t="n">
        <v>0</v>
      </c>
      <c r="G217" s="118" t="n">
        <v>-4502526.25888889</v>
      </c>
      <c r="I217" s="118" t="n">
        <f aca="false">IF(MONTH($A217)=MONTH($A216),IF(G217=0,I216,G217),G217)</f>
        <v>-4502526.25888889</v>
      </c>
      <c r="J217" s="118" t="n">
        <f aca="false">IF(MONTH($A217)=MONTH($A216),SUM(I217-I216),I217)</f>
        <v>-767230.258888889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-4502526.25888889</v>
      </c>
      <c r="N217" s="118" t="n">
        <f aca="false">SUM(J$6:J217)</f>
        <v>19939679.0411111</v>
      </c>
      <c r="P217" s="118" t="n">
        <f aca="false">D217/P$3</f>
        <v>0.174054487802508</v>
      </c>
      <c r="Q217" s="118" t="n">
        <f aca="false">E217/P$3</f>
        <v>0.0503720214198327</v>
      </c>
      <c r="R217" s="118" t="n">
        <f aca="false">F217/R$3</f>
        <v>0</v>
      </c>
      <c r="S217" s="120" t="n">
        <f aca="false">J217/$R$3</f>
        <v>-767.230258888889</v>
      </c>
      <c r="T217" s="120" t="n">
        <f aca="false">L217/$R$3</f>
        <v>-0</v>
      </c>
      <c r="U217" s="120" t="n">
        <f aca="false">I217/$R$3</f>
        <v>-4502.52625888889</v>
      </c>
      <c r="V217" s="120" t="n">
        <f aca="false">M217/$R$3</f>
        <v>-4502.52625888889</v>
      </c>
      <c r="W217" s="120" t="n">
        <f aca="false">N217/$R$3</f>
        <v>19939.6790411111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Data'!$A$2:$B$8,MATCH(WEEKDAY('BRA Power'!A218,3),'Master Data'!$A$2:$A$8,0),2)</f>
        <v>W</v>
      </c>
      <c r="D218" s="118" t="n">
        <v>174161.975889358</v>
      </c>
      <c r="E218" s="118" t="n">
        <v>50402.9219785323</v>
      </c>
      <c r="F218" s="118" t="n">
        <v>0</v>
      </c>
      <c r="G218" s="118" t="n">
        <v>380.11</v>
      </c>
      <c r="I218" s="118" t="n">
        <f aca="false">IF(MONTH($A218)=MONTH($A217),IF(G218=0,I217,G218),G218)</f>
        <v>380.11</v>
      </c>
      <c r="J218" s="118" t="n">
        <f aca="false">IF(MONTH($A218)=MONTH($A217),SUM(I218-I217),I218)</f>
        <v>380.11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-4502146.14888889</v>
      </c>
      <c r="N218" s="118" t="n">
        <f aca="false">SUM(J$6:J218)</f>
        <v>19940059.1511111</v>
      </c>
      <c r="P218" s="118" t="n">
        <f aca="false">D218/P$3</f>
        <v>0.174161975889358</v>
      </c>
      <c r="Q218" s="118" t="n">
        <f aca="false">E218/P$3</f>
        <v>0.0504029219785323</v>
      </c>
      <c r="R218" s="118" t="n">
        <f aca="false">F218/R$3</f>
        <v>0</v>
      </c>
      <c r="S218" s="120" t="n">
        <f aca="false">J218/$R$3</f>
        <v>0.38011</v>
      </c>
      <c r="T218" s="120" t="n">
        <f aca="false">L218/$R$3</f>
        <v>0</v>
      </c>
      <c r="U218" s="120" t="n">
        <f aca="false">I218/$R$3</f>
        <v>0.38011</v>
      </c>
      <c r="V218" s="120" t="n">
        <f aca="false">M218/$R$3</f>
        <v>-4502.14614888889</v>
      </c>
      <c r="W218" s="120" t="n">
        <f aca="false">N218/$R$3</f>
        <v>19940.0591511111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Power'!A219,3),'Master Data'!$A$2:$A$8,0),2)</f>
        <v>Th</v>
      </c>
      <c r="D219" s="118" t="n">
        <v>174269.533744032</v>
      </c>
      <c r="E219" s="118" t="n">
        <v>50433.8415061066</v>
      </c>
      <c r="F219" s="118" t="n">
        <v>0</v>
      </c>
      <c r="G219" s="118" t="n">
        <v>43329.5</v>
      </c>
      <c r="I219" s="118" t="n">
        <f aca="false">IF(MONTH($A219)=MONTH($A218),IF(G219=0,I218,G219),G219)</f>
        <v>43329.5</v>
      </c>
      <c r="J219" s="118" t="n">
        <f aca="false">IF(MONTH($A219)=MONTH($A218),SUM(I219-I218),I219)</f>
        <v>42949.39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-4459196.75888889</v>
      </c>
      <c r="N219" s="118" t="n">
        <f aca="false">SUM(J$6:J219)</f>
        <v>19983008.5411111</v>
      </c>
      <c r="P219" s="118" t="n">
        <f aca="false">D219/P$3</f>
        <v>0.174269533744032</v>
      </c>
      <c r="Q219" s="118" t="n">
        <f aca="false">E219/P$3</f>
        <v>0.0504338415061066</v>
      </c>
      <c r="R219" s="118" t="n">
        <f aca="false">F219/R$3</f>
        <v>0</v>
      </c>
      <c r="S219" s="120" t="n">
        <f aca="false">J219/$R$3</f>
        <v>42.94939</v>
      </c>
      <c r="T219" s="120" t="n">
        <f aca="false">L219/$R$3</f>
        <v>0</v>
      </c>
      <c r="U219" s="120" t="n">
        <f aca="false">I219/$R$3</f>
        <v>43.3295</v>
      </c>
      <c r="V219" s="120" t="n">
        <f aca="false">M219/$R$3</f>
        <v>-4459.19675888889</v>
      </c>
      <c r="W219" s="120" t="n">
        <f aca="false">N219/$R$3</f>
        <v>19983.0085411111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Power'!A220,3),'Master Data'!$A$2:$A$8,0),2)</f>
        <v>F</v>
      </c>
      <c r="D220" s="118" t="n">
        <v>174377.161412219</v>
      </c>
      <c r="E220" s="118" t="n">
        <v>50464.7800142082</v>
      </c>
      <c r="F220" s="118" t="n">
        <v>0</v>
      </c>
      <c r="G220" s="118" t="n">
        <v>43710</v>
      </c>
      <c r="I220" s="118" t="n">
        <f aca="false">IF(MONTH($A220)=MONTH($A219),IF(G220=0,I219,G220),G220)</f>
        <v>43710</v>
      </c>
      <c r="J220" s="118" t="n">
        <f aca="false">IF(MONTH($A220)=MONTH($A219),SUM(I220-I219),I220)</f>
        <v>380.5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-4458816.25888889</v>
      </c>
      <c r="N220" s="118" t="n">
        <f aca="false">SUM(J$6:J220)</f>
        <v>19983389.0411111</v>
      </c>
      <c r="P220" s="118" t="n">
        <f aca="false">D220/P$3</f>
        <v>0.174377161412219</v>
      </c>
      <c r="Q220" s="118" t="n">
        <f aca="false">E220/P$3</f>
        <v>0.0504647800142082</v>
      </c>
      <c r="R220" s="118" t="n">
        <f aca="false">F220/R$3</f>
        <v>0</v>
      </c>
      <c r="S220" s="120" t="n">
        <f aca="false">J220/$R$3</f>
        <v>0.3805</v>
      </c>
      <c r="T220" s="120" t="n">
        <f aca="false">L220/$R$3</f>
        <v>0</v>
      </c>
      <c r="U220" s="120" t="n">
        <f aca="false">I220/$R$3</f>
        <v>43.71</v>
      </c>
      <c r="V220" s="120" t="n">
        <f aca="false">M220/$R$3</f>
        <v>-4458.81625888889</v>
      </c>
      <c r="W220" s="120" t="n">
        <f aca="false">N220/$R$3</f>
        <v>19983.3890411111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43710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-4458816.25888889</v>
      </c>
      <c r="N221" s="118" t="n">
        <f aca="false">SUM(J$6:J221)</f>
        <v>19983389.0411111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43.71</v>
      </c>
      <c r="V221" s="120" t="n">
        <f aca="false">M221/$R$3</f>
        <v>-4458.81625888889</v>
      </c>
      <c r="W221" s="120" t="n">
        <f aca="false">N221/$R$3</f>
        <v>19983.3890411111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43710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-4458816.25888889</v>
      </c>
      <c r="N222" s="118" t="n">
        <f aca="false">SUM(J$6:J222)</f>
        <v>19983389.0411111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43.71</v>
      </c>
      <c r="V222" s="120" t="n">
        <f aca="false">M222/$R$3</f>
        <v>-4458.81625888889</v>
      </c>
      <c r="W222" s="120" t="n">
        <f aca="false">N222/$R$3</f>
        <v>19983.3890411111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Power'!A223,3),'Master Data'!$A$2:$A$8,0),2)</f>
        <v>M</v>
      </c>
      <c r="D223" s="118" t="n">
        <v>174700.463755225</v>
      </c>
      <c r="E223" s="118" t="n">
        <v>50557.7095383086</v>
      </c>
      <c r="F223" s="118" t="n">
        <v>0</v>
      </c>
      <c r="G223" s="118" t="n">
        <v>44852</v>
      </c>
      <c r="I223" s="118" t="n">
        <f aca="false">IF(MONTH($A223)=MONTH($A222),IF(G223=0,I222,G223),G223)</f>
        <v>44852</v>
      </c>
      <c r="J223" s="118" t="n">
        <f aca="false">IF(MONTH($A223)=MONTH($A222),SUM(I223-I222),I223)</f>
        <v>1142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-4457674.25888889</v>
      </c>
      <c r="N223" s="118" t="n">
        <f aca="false">SUM(J$6:J223)</f>
        <v>19984531.0411111</v>
      </c>
      <c r="P223" s="118" t="n">
        <f aca="false">D223/P$3</f>
        <v>0.174700463755225</v>
      </c>
      <c r="Q223" s="118" t="n">
        <f aca="false">E223/P$3</f>
        <v>0.0505577095383086</v>
      </c>
      <c r="R223" s="118" t="n">
        <f aca="false">F223/R$3</f>
        <v>0</v>
      </c>
      <c r="S223" s="120" t="n">
        <f aca="false">J223/$R$3</f>
        <v>1.142</v>
      </c>
      <c r="T223" s="120" t="n">
        <f aca="false">L223/$R$3</f>
        <v>0</v>
      </c>
      <c r="U223" s="120" t="n">
        <f aca="false">I223/$R$3</f>
        <v>44.852</v>
      </c>
      <c r="V223" s="120" t="n">
        <f aca="false">M223/$R$3</f>
        <v>-4457.67425888889</v>
      </c>
      <c r="W223" s="120" t="n">
        <f aca="false">N223/$R$3</f>
        <v>19984.5310411111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Power'!A224,3),'Master Data'!$A$2:$A$8,0),2)</f>
        <v>T</v>
      </c>
      <c r="D224" s="118" t="n">
        <v>174808.371134981</v>
      </c>
      <c r="E224" s="118" t="n">
        <v>50588.7240851872</v>
      </c>
      <c r="F224" s="118" t="n">
        <v>0</v>
      </c>
      <c r="G224" s="118" t="n">
        <v>45233.61</v>
      </c>
      <c r="I224" s="118" t="n">
        <f aca="false">IF(MONTH($A224)=MONTH($A223),IF(G224=0,I223,G224),G224)</f>
        <v>45233.61</v>
      </c>
      <c r="J224" s="118" t="n">
        <f aca="false">IF(MONTH($A224)=MONTH($A223),SUM(I224-I223),I224)</f>
        <v>381.610000000001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-4457292.64888889</v>
      </c>
      <c r="N224" s="118" t="n">
        <f aca="false">SUM(J$6:J224)</f>
        <v>19984912.6511111</v>
      </c>
      <c r="P224" s="118" t="n">
        <f aca="false">D224/P$3</f>
        <v>0.174808371134981</v>
      </c>
      <c r="Q224" s="118" t="n">
        <f aca="false">E224/P$3</f>
        <v>0.0505887240851872</v>
      </c>
      <c r="R224" s="118" t="n">
        <f aca="false">F224/R$3</f>
        <v>0</v>
      </c>
      <c r="S224" s="120" t="n">
        <f aca="false">J224/$R$3</f>
        <v>0.381610000000001</v>
      </c>
      <c r="T224" s="120" t="n">
        <f aca="false">L224/$R$3</f>
        <v>0</v>
      </c>
      <c r="U224" s="120" t="n">
        <f aca="false">I224/$R$3</f>
        <v>45.23361</v>
      </c>
      <c r="V224" s="120" t="n">
        <f aca="false">M224/$R$3</f>
        <v>-4457.29264888889</v>
      </c>
      <c r="W224" s="120" t="n">
        <f aca="false">N224/$R$3</f>
        <v>19984.9126511111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Power'!A225,3),'Master Data'!$A$2:$A$8,0),2)</f>
        <v>W</v>
      </c>
      <c r="D225" s="118" t="n">
        <v>108987</v>
      </c>
      <c r="E225" s="118" t="n">
        <v>45740.7007777465</v>
      </c>
      <c r="F225" s="118" t="n">
        <v>0</v>
      </c>
      <c r="G225" s="118" t="n">
        <v>1373643</v>
      </c>
      <c r="I225" s="118" t="n">
        <f aca="false">IF(MONTH($A225)=MONTH($A224),IF(G225=0,I224,G225),G225)</f>
        <v>1373643</v>
      </c>
      <c r="J225" s="118" t="n">
        <f aca="false">IF(MONTH($A225)=MONTH($A224),SUM(I225-I224),I225)</f>
        <v>1328409.39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-3128883.25888889</v>
      </c>
      <c r="N225" s="118" t="n">
        <f aca="false">SUM(J$6:J225)</f>
        <v>21313322.0411111</v>
      </c>
      <c r="P225" s="118" t="n">
        <f aca="false">D225/P$3</f>
        <v>0.108987</v>
      </c>
      <c r="Q225" s="118" t="n">
        <f aca="false">E225/P$3</f>
        <v>0.0457407007777465</v>
      </c>
      <c r="R225" s="118" t="n">
        <f aca="false">F225/R$3</f>
        <v>0</v>
      </c>
      <c r="S225" s="120" t="n">
        <f aca="false">J225/$R$3</f>
        <v>1328.40939</v>
      </c>
      <c r="T225" s="120" t="n">
        <f aca="false">L225/$R$3</f>
        <v>0</v>
      </c>
      <c r="U225" s="120" t="n">
        <f aca="false">I225/$R$3</f>
        <v>1373.643</v>
      </c>
      <c r="V225" s="120" t="n">
        <f aca="false">M225/$R$3</f>
        <v>-3128.88325888889</v>
      </c>
      <c r="W225" s="120" t="n">
        <f aca="false">N225/$R$3</f>
        <v>21313.3220411111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Power'!A226,3),'Master Data'!$A$2:$A$8,0),2)</f>
        <v>Th</v>
      </c>
      <c r="D226" s="118" t="n">
        <v>109059.145733205</v>
      </c>
      <c r="E226" s="118" t="n">
        <v>45769.6886292553</v>
      </c>
      <c r="F226" s="118" t="n">
        <v>0</v>
      </c>
      <c r="G226" s="118" t="n">
        <v>1376123.42</v>
      </c>
      <c r="I226" s="118" t="n">
        <f aca="false">IF(MONTH($A226)=MONTH($A225),IF(G226=0,I225,G226),G226)</f>
        <v>1376123.42</v>
      </c>
      <c r="J226" s="118" t="n">
        <f aca="false">IF(MONTH($A226)=MONTH($A225),SUM(I226-I225),I226)</f>
        <v>2480.41999999993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-3126402.83888889</v>
      </c>
      <c r="N226" s="118" t="n">
        <f aca="false">SUM(J$6:J226)</f>
        <v>21315802.4611111</v>
      </c>
      <c r="P226" s="118" t="n">
        <f aca="false">D226/P$3</f>
        <v>0.109059145733205</v>
      </c>
      <c r="Q226" s="118" t="n">
        <f aca="false">E226/P$3</f>
        <v>0.0457696886292553</v>
      </c>
      <c r="R226" s="118" t="n">
        <f aca="false">F226/R$3</f>
        <v>0</v>
      </c>
      <c r="S226" s="120" t="n">
        <f aca="false">J226/$R$3</f>
        <v>2.48041999999993</v>
      </c>
      <c r="T226" s="120" t="n">
        <f aca="false">L226/$R$3</f>
        <v>0</v>
      </c>
      <c r="U226" s="120" t="n">
        <f aca="false">I226/$R$3</f>
        <v>1376.12342</v>
      </c>
      <c r="V226" s="120" t="n">
        <f aca="false">M226/$R$3</f>
        <v>-3126.40283888889</v>
      </c>
      <c r="W226" s="120" t="n">
        <f aca="false">N226/$R$3</f>
        <v>21315.8024611111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Power'!A227,3),'Master Data'!$A$2:$A$8,0),2)</f>
        <v>F</v>
      </c>
      <c r="D227" s="118" t="n">
        <v>109131.400138546</v>
      </c>
      <c r="E227" s="118" t="n">
        <v>45798.6948845825</v>
      </c>
      <c r="F227" s="118" t="n">
        <v>0</v>
      </c>
      <c r="G227" s="118" t="n">
        <v>1378105</v>
      </c>
      <c r="I227" s="118" t="n">
        <f aca="false">IF(MONTH($A227)=MONTH($A226),IF(G227=0,I226,G227),G227)</f>
        <v>1378105</v>
      </c>
      <c r="J227" s="118" t="n">
        <f aca="false">IF(MONTH($A227)=MONTH($A226),SUM(I227-I226),I227)</f>
        <v>1981.58000000007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-3124421.25888889</v>
      </c>
      <c r="N227" s="118" t="n">
        <f aca="false">SUM(J$6:J227)</f>
        <v>21317784.0411111</v>
      </c>
      <c r="P227" s="118" t="n">
        <f aca="false">D227/P$3</f>
        <v>0.109131400138546</v>
      </c>
      <c r="Q227" s="118" t="n">
        <f aca="false">E227/P$3</f>
        <v>0.0457986948845825</v>
      </c>
      <c r="R227" s="118" t="n">
        <f aca="false">F227/R$3</f>
        <v>0</v>
      </c>
      <c r="S227" s="120" t="n">
        <f aca="false">J227/$R$3</f>
        <v>1.98158000000007</v>
      </c>
      <c r="T227" s="120" t="n">
        <f aca="false">L227/$R$3</f>
        <v>0</v>
      </c>
      <c r="U227" s="120" t="n">
        <f aca="false">I227/$R$3</f>
        <v>1378.105</v>
      </c>
      <c r="V227" s="120" t="n">
        <f aca="false">M227/$R$3</f>
        <v>-3124.42125888889</v>
      </c>
      <c r="W227" s="120" t="n">
        <f aca="false">N227/$R$3</f>
        <v>21317.7840411111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1378105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-3124421.25888889</v>
      </c>
      <c r="N228" s="118" t="n">
        <f aca="false">SUM(J$6:J228)</f>
        <v>21317784.0411111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1378.105</v>
      </c>
      <c r="V228" s="120" t="n">
        <f aca="false">M228/$R$3</f>
        <v>-3124.42125888889</v>
      </c>
      <c r="W228" s="120" t="n">
        <f aca="false">N228/$R$3</f>
        <v>21317.7840411111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1378105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-3124421.25888889</v>
      </c>
      <c r="N229" s="118" t="n">
        <f aca="false">SUM(J$6:J229)</f>
        <v>21317784.0411111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1378.105</v>
      </c>
      <c r="V229" s="120" t="n">
        <f aca="false">M229/$R$3</f>
        <v>-3124.42125888889</v>
      </c>
      <c r="W229" s="120" t="n">
        <f aca="false">N229/$R$3</f>
        <v>21317.7840411111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Power'!A230,3),'Master Data'!$A$2:$A$8,0),2)</f>
        <v>M</v>
      </c>
      <c r="D230" s="118" t="n">
        <v>-22871.0574280085</v>
      </c>
      <c r="E230" s="118" t="n">
        <v>142380.332661886</v>
      </c>
      <c r="F230" s="118" t="n">
        <v>0</v>
      </c>
      <c r="G230" s="118" t="n">
        <v>3457219</v>
      </c>
      <c r="I230" s="118" t="n">
        <f aca="false">IF(MONTH($A230)=MONTH($A229),IF(G230=0,I229,G230),G230)</f>
        <v>3457219</v>
      </c>
      <c r="J230" s="118" t="n">
        <f aca="false">IF(MONTH($A230)=MONTH($A229),SUM(I230-I229),I230)</f>
        <v>2079114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-1045307.25888889</v>
      </c>
      <c r="N230" s="118" t="n">
        <f aca="false">SUM(J$6:J230)</f>
        <v>23396898.0411111</v>
      </c>
      <c r="P230" s="118" t="n">
        <f aca="false">D230/P$3</f>
        <v>-0.0228710574280085</v>
      </c>
      <c r="Q230" s="118" t="n">
        <f aca="false">E230/P$3</f>
        <v>0.142380332661886</v>
      </c>
      <c r="R230" s="118" t="n">
        <f aca="false">F230/R$3</f>
        <v>0</v>
      </c>
      <c r="S230" s="120" t="n">
        <f aca="false">J230/$R$3</f>
        <v>2079.114</v>
      </c>
      <c r="T230" s="120" t="n">
        <f aca="false">L230/$R$3</f>
        <v>0</v>
      </c>
      <c r="U230" s="120" t="n">
        <f aca="false">I230/$R$3</f>
        <v>3457.219</v>
      </c>
      <c r="V230" s="120" t="n">
        <f aca="false">M230/$R$3</f>
        <v>-1045.30725888889</v>
      </c>
      <c r="W230" s="120" t="n">
        <f aca="false">N230/$R$3</f>
        <v>23396.8980411111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Data'!$A$2:$B$8,MATCH(WEEKDAY('BRA Power'!A231,3),'Master Data'!$A$2:$A$8,0),2)</f>
        <v>T</v>
      </c>
      <c r="D231" s="118" t="n">
        <v>-22981.2593724211</v>
      </c>
      <c r="E231" s="118" t="n">
        <v>142570.259109621</v>
      </c>
      <c r="F231" s="118" t="n">
        <v>0</v>
      </c>
      <c r="G231" s="118" t="n">
        <v>3419907.23</v>
      </c>
      <c r="I231" s="118" t="n">
        <f aca="false">IF(MONTH($A231)=MONTH($A230),IF(G231=0,I230,G231),G231)</f>
        <v>3419907.23</v>
      </c>
      <c r="J231" s="118" t="n">
        <f aca="false">IF(MONTH($A231)=MONTH($A230),SUM(I231-I230),I231)</f>
        <v>-37311.77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-1082619.02888889</v>
      </c>
      <c r="N231" s="118" t="n">
        <f aca="false">SUM(J$6:J231)</f>
        <v>23359586.2711111</v>
      </c>
      <c r="P231" s="118" t="n">
        <f aca="false">D231/P$3</f>
        <v>-0.0229812593724211</v>
      </c>
      <c r="Q231" s="118" t="n">
        <f aca="false">E231/P$3</f>
        <v>0.142570259109621</v>
      </c>
      <c r="R231" s="118" t="n">
        <f aca="false">F231/R$3</f>
        <v>0</v>
      </c>
      <c r="S231" s="120" t="n">
        <f aca="false">J231/$R$3</f>
        <v>-37.31177</v>
      </c>
      <c r="T231" s="120" t="n">
        <f aca="false">L231/$R$3</f>
        <v>-0</v>
      </c>
      <c r="U231" s="120" t="n">
        <f aca="false">I231/$R$3</f>
        <v>3419.90723</v>
      </c>
      <c r="V231" s="120" t="n">
        <f aca="false">M231/$R$3</f>
        <v>-1082.61902888889</v>
      </c>
      <c r="W231" s="120" t="n">
        <f aca="false">N231/$R$3</f>
        <v>23359.5862711111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Power'!A232,3),'Master Data'!$A$2:$A$8,0),2)</f>
        <v>W</v>
      </c>
      <c r="D232" s="118" t="n">
        <v>-22872.7903671761</v>
      </c>
      <c r="E232" s="118" t="n">
        <v>142541.568186215</v>
      </c>
      <c r="F232" s="118" t="n">
        <v>0</v>
      </c>
      <c r="G232" s="118" t="n">
        <v>3425184.76</v>
      </c>
      <c r="I232" s="118" t="n">
        <f aca="false">IF(MONTH($A232)=MONTH($A231),IF(G232=0,I231,G232),G232)</f>
        <v>3425184.76</v>
      </c>
      <c r="J232" s="118" t="n">
        <f aca="false">IF(MONTH($A232)=MONTH($A231),SUM(I232-I231),I232)</f>
        <v>5277.5299999998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-1077341.49888889</v>
      </c>
      <c r="N232" s="118" t="n">
        <f aca="false">SUM(J$6:J232)</f>
        <v>23364863.8011111</v>
      </c>
      <c r="P232" s="118" t="n">
        <f aca="false">D232/P$3</f>
        <v>-0.0228727903671761</v>
      </c>
      <c r="Q232" s="118" t="n">
        <f aca="false">E232/P$3</f>
        <v>0.142541568186215</v>
      </c>
      <c r="R232" s="118" t="n">
        <f aca="false">F232/R$3</f>
        <v>0</v>
      </c>
      <c r="S232" s="120" t="n">
        <f aca="false">J232/$R$3</f>
        <v>5.2775299999998</v>
      </c>
      <c r="T232" s="120" t="n">
        <f aca="false">L232/$R$3</f>
        <v>0</v>
      </c>
      <c r="U232" s="120" t="n">
        <f aca="false">I232/$R$3</f>
        <v>3425.18476</v>
      </c>
      <c r="V232" s="120" t="n">
        <f aca="false">M232/$R$3</f>
        <v>-1077.34149888889</v>
      </c>
      <c r="W232" s="120" t="n">
        <f aca="false">N232/$R$3</f>
        <v>23364.8638011111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Power'!A233,3),'Master Data'!$A$2:$A$8,0),2)</f>
        <v>Th</v>
      </c>
      <c r="D233" s="118" t="n">
        <v>-22874.1518008816</v>
      </c>
      <c r="E233" s="118" t="n">
        <v>142622.76131651</v>
      </c>
      <c r="F233" s="118" t="n">
        <v>0</v>
      </c>
      <c r="G233" s="118" t="n">
        <v>3430479.94</v>
      </c>
      <c r="I233" s="118" t="n">
        <f aca="false">IF(MONTH($A233)=MONTH($A232),IF(G233=0,I232,G233),G233)</f>
        <v>3430479.94</v>
      </c>
      <c r="J233" s="118" t="n">
        <f aca="false">IF(MONTH($A233)=MONTH($A232),SUM(I233-I232),I233)</f>
        <v>5295.18000000017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-1072046.31888889</v>
      </c>
      <c r="N233" s="118" t="n">
        <f aca="false">SUM(J$6:J233)</f>
        <v>23370158.9811111</v>
      </c>
      <c r="P233" s="118" t="n">
        <f aca="false">D233/P$3</f>
        <v>-0.0228741518008816</v>
      </c>
      <c r="Q233" s="118" t="n">
        <f aca="false">E233/P$3</f>
        <v>0.14262276131651</v>
      </c>
      <c r="R233" s="118" t="n">
        <f aca="false">F233/R$3</f>
        <v>0</v>
      </c>
      <c r="S233" s="120" t="n">
        <f aca="false">J233/$R$3</f>
        <v>5.29518000000017</v>
      </c>
      <c r="T233" s="120" t="n">
        <f aca="false">L233/$R$3</f>
        <v>0</v>
      </c>
      <c r="U233" s="120" t="n">
        <f aca="false">I233/$R$3</f>
        <v>3430.47994</v>
      </c>
      <c r="V233" s="120" t="n">
        <f aca="false">M233/$R$3</f>
        <v>-1072.04631888889</v>
      </c>
      <c r="W233" s="120" t="n">
        <f aca="false">N233/$R$3</f>
        <v>23370.1589811111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Power'!A234,3),'Master Data'!$A$2:$A$8,0),2)</f>
        <v>F</v>
      </c>
      <c r="D234" s="118" t="n">
        <v>-22875.8530476287</v>
      </c>
      <c r="E234" s="118" t="n">
        <v>142704.347910858</v>
      </c>
      <c r="F234" s="118" t="n">
        <v>0</v>
      </c>
      <c r="G234" s="118" t="n">
        <v>3435794.79</v>
      </c>
      <c r="I234" s="118" t="n">
        <f aca="false">IF(MONTH($A234)=MONTH($A233),IF(G234=0,I233,G234),G234)</f>
        <v>3435794.79</v>
      </c>
      <c r="J234" s="118" t="n">
        <f aca="false">IF(MONTH($A234)=MONTH($A233),SUM(I234-I233),I234)</f>
        <v>5314.85000000009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-1066731.46888889</v>
      </c>
      <c r="N234" s="118" t="n">
        <f aca="false">SUM(J$6:J234)</f>
        <v>23375473.8311111</v>
      </c>
      <c r="P234" s="118" t="n">
        <f aca="false">D234/P$3</f>
        <v>-0.0228758530476287</v>
      </c>
      <c r="Q234" s="118" t="n">
        <f aca="false">E234/P$3</f>
        <v>0.142704347910858</v>
      </c>
      <c r="R234" s="118" t="n">
        <f aca="false">F234/R$3</f>
        <v>0</v>
      </c>
      <c r="S234" s="120" t="n">
        <f aca="false">J234/$R$3</f>
        <v>5.31485000000009</v>
      </c>
      <c r="T234" s="120" t="n">
        <f aca="false">L234/$R$3</f>
        <v>0</v>
      </c>
      <c r="U234" s="120" t="n">
        <f aca="false">I234/$R$3</f>
        <v>3435.79479</v>
      </c>
      <c r="V234" s="120" t="n">
        <f aca="false">M234/$R$3</f>
        <v>-1066.73146888889</v>
      </c>
      <c r="W234" s="120" t="n">
        <f aca="false">N234/$R$3</f>
        <v>23375.4738311111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3435794.79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-1066731.46888889</v>
      </c>
      <c r="N235" s="118" t="n">
        <f aca="false">SUM(J$6:J235)</f>
        <v>23375473.8311111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3435.79479</v>
      </c>
      <c r="V235" s="120" t="n">
        <f aca="false">M235/$R$3</f>
        <v>-1066.73146888889</v>
      </c>
      <c r="W235" s="120" t="n">
        <f aca="false">N235/$R$3</f>
        <v>23375.4738311111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3435794.79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-1066731.46888889</v>
      </c>
      <c r="N236" s="118" t="n">
        <f aca="false">SUM(J$6:J236)</f>
        <v>23375473.8311111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3435.79479</v>
      </c>
      <c r="V236" s="120" t="n">
        <f aca="false">M236/$R$3</f>
        <v>-1066.73146888889</v>
      </c>
      <c r="W236" s="120" t="n">
        <f aca="false">N236/$R$3</f>
        <v>23375.4738311111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Power'!A237,3),'Master Data'!$A$2:$A$8,0),2)</f>
        <v>M</v>
      </c>
      <c r="D237" s="118" t="n">
        <v>-22883.0728863428</v>
      </c>
      <c r="E237" s="118" t="n">
        <v>142951.546061408</v>
      </c>
      <c r="F237" s="118" t="n">
        <v>0</v>
      </c>
      <c r="G237" s="118" t="n">
        <v>3451855</v>
      </c>
      <c r="I237" s="118" t="n">
        <f aca="false">IF(MONTH($A237)=MONTH($A236),IF(G237=0,I236,G237),G237)</f>
        <v>3451855</v>
      </c>
      <c r="J237" s="118" t="n">
        <f aca="false">IF(MONTH($A237)=MONTH($A236),SUM(I237-I236),I237)</f>
        <v>16060.21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-1050671.25888889</v>
      </c>
      <c r="N237" s="118" t="n">
        <f aca="false">SUM(J$6:J237)</f>
        <v>23391534.0411111</v>
      </c>
      <c r="P237" s="118" t="n">
        <f aca="false">D237/P$3</f>
        <v>-0.0228830728863428</v>
      </c>
      <c r="Q237" s="118" t="n">
        <f aca="false">E237/P$3</f>
        <v>0.142951546061408</v>
      </c>
      <c r="R237" s="118" t="n">
        <f aca="false">F237/R$3</f>
        <v>0</v>
      </c>
      <c r="S237" s="120" t="n">
        <f aca="false">J237/$R$3</f>
        <v>16.06021</v>
      </c>
      <c r="T237" s="120" t="n">
        <f aca="false">L237/$R$3</f>
        <v>0</v>
      </c>
      <c r="U237" s="120" t="n">
        <f aca="false">I237/$R$3</f>
        <v>3451.855</v>
      </c>
      <c r="V237" s="120" t="n">
        <f aca="false">M237/$R$3</f>
        <v>-1050.67125888889</v>
      </c>
      <c r="W237" s="120" t="n">
        <f aca="false">N237/$R$3</f>
        <v>23391.5340411111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Power'!A238,3),'Master Data'!$A$2:$A$8,0),2)</f>
        <v>T</v>
      </c>
      <c r="D238" s="118" t="n">
        <v>-22886.2116433591</v>
      </c>
      <c r="E238" s="118" t="n">
        <v>143034.785133158</v>
      </c>
      <c r="F238" s="118" t="n">
        <v>0</v>
      </c>
      <c r="G238" s="118" t="n">
        <v>3457248.04</v>
      </c>
      <c r="I238" s="118" t="n">
        <f aca="false">IF(MONTH($A238)=MONTH($A237),IF(G238=0,I237,G238),G238)</f>
        <v>3457248.04</v>
      </c>
      <c r="J238" s="118" t="n">
        <f aca="false">IF(MONTH($A238)=MONTH($A237),SUM(I238-I237),I238)</f>
        <v>5393.04000000004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-1045278.21888889</v>
      </c>
      <c r="N238" s="118" t="n">
        <f aca="false">SUM(J$6:J238)</f>
        <v>23396927.0811111</v>
      </c>
      <c r="P238" s="118" t="n">
        <f aca="false">D238/P$3</f>
        <v>-0.0228862116433591</v>
      </c>
      <c r="Q238" s="118" t="n">
        <f aca="false">E238/P$3</f>
        <v>0.143034785133158</v>
      </c>
      <c r="R238" s="118" t="n">
        <f aca="false">F238/R$3</f>
        <v>0</v>
      </c>
      <c r="S238" s="120" t="n">
        <f aca="false">J238/$R$3</f>
        <v>5.39304000000004</v>
      </c>
      <c r="T238" s="120" t="n">
        <f aca="false">L238/$R$3</f>
        <v>0</v>
      </c>
      <c r="U238" s="120" t="n">
        <f aca="false">I238/$R$3</f>
        <v>3457.24804</v>
      </c>
      <c r="V238" s="120" t="n">
        <f aca="false">M238/$R$3</f>
        <v>-1045.27821888889</v>
      </c>
      <c r="W238" s="120" t="n">
        <f aca="false">N238/$R$3</f>
        <v>23396.9270811111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Power'!A239,3),'Master Data'!$A$2:$A$8,0),2)</f>
        <v>W</v>
      </c>
      <c r="D239" s="118" t="n">
        <v>-22889.7304055733</v>
      </c>
      <c r="E239" s="118" t="n">
        <v>143118.458042786</v>
      </c>
      <c r="F239" s="118" t="n">
        <v>0</v>
      </c>
      <c r="G239" s="118" t="n">
        <v>3462660.39</v>
      </c>
      <c r="I239" s="118" t="n">
        <f aca="false">IF(MONTH($A239)=MONTH($A238),IF(G239=0,I238,G239),G239)</f>
        <v>3462660.39</v>
      </c>
      <c r="J239" s="118" t="n">
        <f aca="false">IF(MONTH($A239)=MONTH($A238),SUM(I239-I238),I239)</f>
        <v>5412.35000000009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-1039865.86888889</v>
      </c>
      <c r="N239" s="118" t="n">
        <f aca="false">SUM(J$6:J239)</f>
        <v>23402339.4311111</v>
      </c>
      <c r="P239" s="118" t="n">
        <f aca="false">D239/P$3</f>
        <v>-0.0228897304055733</v>
      </c>
      <c r="Q239" s="118" t="n">
        <f aca="false">E239/P$3</f>
        <v>0.143118458042786</v>
      </c>
      <c r="R239" s="118" t="n">
        <f aca="false">F239/R$3</f>
        <v>0</v>
      </c>
      <c r="S239" s="120" t="n">
        <f aca="false">J239/$R$3</f>
        <v>5.41235000000009</v>
      </c>
      <c r="T239" s="120" t="n">
        <f aca="false">L239/$R$3</f>
        <v>0</v>
      </c>
      <c r="U239" s="120" t="n">
        <f aca="false">I239/$R$3</f>
        <v>3462.66039</v>
      </c>
      <c r="V239" s="120" t="n">
        <f aca="false">M239/$R$3</f>
        <v>-1039.86586888889</v>
      </c>
      <c r="W239" s="120" t="n">
        <f aca="false">N239/$R$3</f>
        <v>23402.3394311111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Power'!A240,3),'Master Data'!$A$2:$A$8,0),2)</f>
        <v>Th</v>
      </c>
      <c r="D240" s="118" t="n">
        <v>-22780.6968254131</v>
      </c>
      <c r="E240" s="118" t="n">
        <v>143089.632479127</v>
      </c>
      <c r="F240" s="118" t="n">
        <v>0</v>
      </c>
      <c r="G240" s="118" t="n">
        <v>3468092.55</v>
      </c>
      <c r="I240" s="118" t="n">
        <f aca="false">IF(MONTH($A240)=MONTH($A239),IF(G240=0,I239,G240),G240)</f>
        <v>3468092.55</v>
      </c>
      <c r="J240" s="118" t="n">
        <f aca="false">IF(MONTH($A240)=MONTH($A239),SUM(I240-I239),I240)</f>
        <v>5432.15999999968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-1034433.70888889</v>
      </c>
      <c r="N240" s="118" t="n">
        <f aca="false">SUM(J$6:J240)</f>
        <v>23407771.5911111</v>
      </c>
      <c r="P240" s="118" t="n">
        <f aca="false">D240/P$3</f>
        <v>-0.0227806968254131</v>
      </c>
      <c r="Q240" s="118" t="n">
        <f aca="false">E240/P$3</f>
        <v>0.143089632479127</v>
      </c>
      <c r="R240" s="118" t="n">
        <f aca="false">F240/R$3</f>
        <v>0</v>
      </c>
      <c r="S240" s="120" t="n">
        <f aca="false">J240/$R$3</f>
        <v>5.43215999999968</v>
      </c>
      <c r="T240" s="120" t="n">
        <f aca="false">L240/$R$3</f>
        <v>0</v>
      </c>
      <c r="U240" s="120" t="n">
        <f aca="false">I240/$R$3</f>
        <v>3468.09255</v>
      </c>
      <c r="V240" s="120" t="n">
        <f aca="false">M240/$R$3</f>
        <v>-1034.43370888889</v>
      </c>
      <c r="W240" s="120" t="n">
        <f aca="false">N240/$R$3</f>
        <v>23407.7715911111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Power'!A241,3),'Master Data'!$A$2:$A$8,0),2)</f>
        <v>F</v>
      </c>
      <c r="D241" s="118" t="n">
        <v>-22671.5924652301</v>
      </c>
      <c r="E241" s="118" t="n">
        <v>143060.790040964</v>
      </c>
      <c r="F241" s="118" t="n">
        <v>0</v>
      </c>
      <c r="G241" s="118" t="n">
        <v>3473544.64</v>
      </c>
      <c r="I241" s="118" t="n">
        <f aca="false">IF(MONTH($A241)=MONTH($A240),IF(G241=0,I240,G241),G241)</f>
        <v>3473544.64</v>
      </c>
      <c r="J241" s="118" t="n">
        <f aca="false">IF(MONTH($A241)=MONTH($A240),SUM(I241-I240),I241)</f>
        <v>5452.09000000032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-1028981.61888889</v>
      </c>
      <c r="N241" s="118" t="n">
        <f aca="false">SUM(J$6:J241)</f>
        <v>23413223.6811111</v>
      </c>
      <c r="P241" s="118" t="n">
        <f aca="false">D241/P$3</f>
        <v>-0.0226715924652301</v>
      </c>
      <c r="Q241" s="118" t="n">
        <f aca="false">E241/P$3</f>
        <v>0.143060790040964</v>
      </c>
      <c r="R241" s="118" t="n">
        <f aca="false">F241/R$3</f>
        <v>0</v>
      </c>
      <c r="S241" s="120" t="n">
        <f aca="false">J241/$R$3</f>
        <v>5.45209000000032</v>
      </c>
      <c r="T241" s="120" t="n">
        <f aca="false">L241/$R$3</f>
        <v>0</v>
      </c>
      <c r="U241" s="120" t="n">
        <f aca="false">I241/$R$3</f>
        <v>3473.54464</v>
      </c>
      <c r="V241" s="120" t="n">
        <f aca="false">M241/$R$3</f>
        <v>-1028.98161888889</v>
      </c>
      <c r="W241" s="120" t="n">
        <f aca="false">N241/$R$3</f>
        <v>23413.2236811111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3473544.64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-1028981.61888889</v>
      </c>
      <c r="N242" s="118" t="n">
        <f aca="false">SUM(J$6:J242)</f>
        <v>23413223.6811111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3473.54464</v>
      </c>
      <c r="V242" s="120" t="n">
        <f aca="false">M242/$R$3</f>
        <v>-1028.98161888889</v>
      </c>
      <c r="W242" s="120" t="n">
        <f aca="false">N242/$R$3</f>
        <v>23413.2236811111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3473544.64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-1028981.61888889</v>
      </c>
      <c r="N243" s="118" t="n">
        <f aca="false">SUM(J$6:J243)</f>
        <v>23413223.6811111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3473.54464</v>
      </c>
      <c r="V243" s="120" t="n">
        <f aca="false">M243/$R$3</f>
        <v>-1028.98161888889</v>
      </c>
      <c r="W243" s="120" t="n">
        <f aca="false">N243/$R$3</f>
        <v>23413.2236811111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Power'!A244,3),'Master Data'!$A$2:$A$8,0),2)</f>
        <v>M</v>
      </c>
      <c r="D244" s="118" t="n">
        <v>-22913.3374480193</v>
      </c>
      <c r="E244" s="118" t="n">
        <v>143543.644587628</v>
      </c>
      <c r="F244" s="118" t="n">
        <v>0</v>
      </c>
      <c r="G244" s="118" t="n">
        <v>3490021.6</v>
      </c>
      <c r="I244" s="118" t="n">
        <f aca="false">IF(MONTH($A244)=MONTH($A243),IF(G244=0,I243,G244),G244)</f>
        <v>3490021.6</v>
      </c>
      <c r="J244" s="118" t="n">
        <f aca="false">IF(MONTH($A244)=MONTH($A243),SUM(I244-I243),I244)</f>
        <v>16476.96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-1012504.65888889</v>
      </c>
      <c r="N244" s="118" t="n">
        <f aca="false">SUM(J$6:J244)</f>
        <v>23429700.6411111</v>
      </c>
      <c r="P244" s="118" t="n">
        <f aca="false">D244/P$3</f>
        <v>-0.0229133374480193</v>
      </c>
      <c r="Q244" s="118" t="n">
        <f aca="false">E244/P$3</f>
        <v>0.143543644587628</v>
      </c>
      <c r="R244" s="118" t="n">
        <f aca="false">F244/R$3</f>
        <v>0</v>
      </c>
      <c r="S244" s="120" t="n">
        <f aca="false">J244/$R$3</f>
        <v>16.47696</v>
      </c>
      <c r="T244" s="120" t="n">
        <f aca="false">L244/$R$3</f>
        <v>0</v>
      </c>
      <c r="U244" s="120" t="n">
        <f aca="false">I244/$R$3</f>
        <v>3490.0216</v>
      </c>
      <c r="V244" s="120" t="n">
        <f aca="false">M244/$R$3</f>
        <v>-1012.50465888889</v>
      </c>
      <c r="W244" s="120" t="n">
        <f aca="false">N244/$R$3</f>
        <v>23429.7006411111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Power'!A245,3),'Master Data'!$A$2:$A$8,0),2)</f>
        <v>T</v>
      </c>
      <c r="D245" s="118" t="n">
        <v>-25657.8543138615</v>
      </c>
      <c r="E245" s="118" t="n">
        <v>146368.63936239</v>
      </c>
      <c r="F245" s="118" t="n">
        <v>0</v>
      </c>
      <c r="G245" s="118" t="n">
        <v>3737796.15</v>
      </c>
      <c r="I245" s="118" t="n">
        <f aca="false">IF(MONTH($A245)=MONTH($A244),IF(G245=0,I244,G245),G245)</f>
        <v>3737796.15</v>
      </c>
      <c r="J245" s="118" t="n">
        <f aca="false">IF(MONTH($A245)=MONTH($A244),SUM(I245-I244),I245)</f>
        <v>247774.55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-764730.108888889</v>
      </c>
      <c r="N245" s="118" t="n">
        <f aca="false">SUM(J$6:J245)</f>
        <v>23677475.1911111</v>
      </c>
      <c r="P245" s="118" t="n">
        <f aca="false">D245/P$3</f>
        <v>-0.0256578543138615</v>
      </c>
      <c r="Q245" s="118" t="n">
        <f aca="false">E245/P$3</f>
        <v>0.14636863936239</v>
      </c>
      <c r="R245" s="118" t="n">
        <f aca="false">F245/R$3</f>
        <v>0</v>
      </c>
      <c r="S245" s="120" t="n">
        <f aca="false">J245/$R$3</f>
        <v>247.77455</v>
      </c>
      <c r="T245" s="120" t="n">
        <f aca="false">L245/$R$3</f>
        <v>0</v>
      </c>
      <c r="U245" s="120" t="n">
        <f aca="false">I245/$R$3</f>
        <v>3737.79615</v>
      </c>
      <c r="V245" s="120" t="n">
        <f aca="false">M245/$R$3</f>
        <v>-764.730108888889</v>
      </c>
      <c r="W245" s="120" t="n">
        <f aca="false">N245/$R$3</f>
        <v>23677.4751911111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Power'!A246,3),'Master Data'!$A$2:$A$8,0),2)</f>
        <v>W</v>
      </c>
      <c r="D246" s="118" t="n">
        <v>-25673.1389944104</v>
      </c>
      <c r="E246" s="118" t="n">
        <v>146464.456039913</v>
      </c>
      <c r="F246" s="118" t="n">
        <v>0</v>
      </c>
      <c r="G246" s="118" t="n">
        <v>3743517.85</v>
      </c>
      <c r="I246" s="118" t="n">
        <f aca="false">IF(MONTH($A246)=MONTH($A245),IF(G246=0,I245,G246),G246)</f>
        <v>3743517.85</v>
      </c>
      <c r="J246" s="118" t="n">
        <f aca="false">IF(MONTH($A246)=MONTH($A245),SUM(I246-I245),I246)</f>
        <v>5721.70000000019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-759008.408888889</v>
      </c>
      <c r="N246" s="118" t="n">
        <f aca="false">SUM(J$6:J246)</f>
        <v>23683196.8911111</v>
      </c>
      <c r="P246" s="118" t="n">
        <f aca="false">D246/P$3</f>
        <v>-0.0256731389944104</v>
      </c>
      <c r="Q246" s="118" t="n">
        <f aca="false">E246/P$3</f>
        <v>0.146464456039913</v>
      </c>
      <c r="R246" s="118" t="n">
        <f aca="false">F246/R$3</f>
        <v>0</v>
      </c>
      <c r="S246" s="120" t="n">
        <f aca="false">J246/$R$3</f>
        <v>5.72170000000019</v>
      </c>
      <c r="T246" s="120" t="n">
        <f aca="false">L246/$R$3</f>
        <v>0</v>
      </c>
      <c r="U246" s="120" t="n">
        <f aca="false">I246/$R$3</f>
        <v>3743.51785</v>
      </c>
      <c r="V246" s="120" t="n">
        <f aca="false">M246/$R$3</f>
        <v>-759.008408888889</v>
      </c>
      <c r="W246" s="120" t="n">
        <f aca="false">N246/$R$3</f>
        <v>23683.1968911111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Data'!$A$2:$B$8,MATCH(WEEKDAY('BRA Power'!A247,3),'Master Data'!$A$2:$A$8,0),2)</f>
        <v>Th</v>
      </c>
      <c r="D247" s="118" t="n">
        <v>-25563.6089794735</v>
      </c>
      <c r="E247" s="118" t="n">
        <v>146435.512146585</v>
      </c>
      <c r="F247" s="118" t="n">
        <v>0</v>
      </c>
      <c r="G247" s="118" t="n">
        <v>3749258.66</v>
      </c>
      <c r="I247" s="118" t="n">
        <f aca="false">IF(MONTH($A247)=MONTH($A246),IF(G247=0,I246,G247),G247)</f>
        <v>3749258.66</v>
      </c>
      <c r="J247" s="118" t="n">
        <f aca="false">IF(MONTH($A247)=MONTH($A246),SUM(I247-I246),I247)</f>
        <v>5740.81000000006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-753267.598888889</v>
      </c>
      <c r="N247" s="118" t="n">
        <f aca="false">SUM(J$6:J247)</f>
        <v>23688937.7011111</v>
      </c>
      <c r="P247" s="118" t="n">
        <f aca="false">D247/P$3</f>
        <v>-0.0255636089794735</v>
      </c>
      <c r="Q247" s="118" t="n">
        <f aca="false">E247/P$3</f>
        <v>0.146435512146585</v>
      </c>
      <c r="R247" s="118" t="n">
        <f aca="false">F247/R$3</f>
        <v>0</v>
      </c>
      <c r="S247" s="120" t="n">
        <f aca="false">J247/$R$3</f>
        <v>5.74081000000006</v>
      </c>
      <c r="T247" s="120" t="n">
        <f aca="false">L247/$R$3</f>
        <v>0</v>
      </c>
      <c r="U247" s="120" t="n">
        <f aca="false">I247/$R$3</f>
        <v>3749.25866</v>
      </c>
      <c r="V247" s="120" t="n">
        <f aca="false">M247/$R$3</f>
        <v>-753.267598888889</v>
      </c>
      <c r="W247" s="120" t="n">
        <f aca="false">N247/$R$3</f>
        <v>23688.9377011111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Power'!A248,3),'Master Data'!$A$2:$A$8,0),2)</f>
        <v>F</v>
      </c>
      <c r="D248" s="118" t="n">
        <v>-11247.7931612298</v>
      </c>
      <c r="E248" s="118" t="n">
        <v>131062.439830184</v>
      </c>
      <c r="F248" s="118" t="n">
        <v>0</v>
      </c>
      <c r="G248" s="118" t="n">
        <v>3801913.16266652</v>
      </c>
      <c r="I248" s="118" t="n">
        <f aca="false">IF(MONTH($A248)=MONTH($A247),IF(G248=0,I247,G248),G248)</f>
        <v>3801913.16266652</v>
      </c>
      <c r="J248" s="118" t="n">
        <f aca="false">IF(MONTH($A248)=MONTH($A247),SUM(I248-I247),I248)</f>
        <v>52654.5026665167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-700613.096222372</v>
      </c>
      <c r="N248" s="118" t="n">
        <f aca="false">SUM(J$6:J248)</f>
        <v>23741592.2037776</v>
      </c>
      <c r="P248" s="118" t="n">
        <f aca="false">D248/P$3</f>
        <v>-0.0112477931612298</v>
      </c>
      <c r="Q248" s="118" t="n">
        <f aca="false">E248/P$3</f>
        <v>0.131062439830184</v>
      </c>
      <c r="R248" s="118" t="n">
        <f aca="false">F248/R$3</f>
        <v>0</v>
      </c>
      <c r="S248" s="120" t="n">
        <f aca="false">J248/$R$3</f>
        <v>52.6545026665167</v>
      </c>
      <c r="T248" s="120" t="n">
        <f aca="false">L248/$R$3</f>
        <v>0</v>
      </c>
      <c r="U248" s="120" t="n">
        <f aca="false">I248/$R$3</f>
        <v>3801.91316266652</v>
      </c>
      <c r="V248" s="120" t="n">
        <f aca="false">M248/$R$3</f>
        <v>-700.613096222372</v>
      </c>
      <c r="W248" s="120" t="n">
        <f aca="false">N248/$R$3</f>
        <v>23741.5922037776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-700613.096222372</v>
      </c>
      <c r="N249" s="118" t="n">
        <f aca="false">SUM(J$6:J249)</f>
        <v>23741592.2037776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-700.613096222372</v>
      </c>
      <c r="W249" s="120" t="n">
        <f aca="false">N249/$R$3</f>
        <v>23741.5922037776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-700613.096222372</v>
      </c>
      <c r="N250" s="118" t="n">
        <f aca="false">SUM(J$6:J250)</f>
        <v>23741592.2037776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-700.613096222372</v>
      </c>
      <c r="W250" s="120" t="n">
        <f aca="false">N250/$R$3</f>
        <v>23741.5922037776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-700613.096222372</v>
      </c>
      <c r="N251" s="118" t="n">
        <f aca="false">SUM(J$6:J251)</f>
        <v>23741592.2037776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-700.613096222372</v>
      </c>
      <c r="W251" s="120" t="n">
        <f aca="false">N251/$R$3</f>
        <v>23741.5922037776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Power'!A252,3),'Master Data'!$A$2:$A$8,0),2)</f>
        <v>T</v>
      </c>
      <c r="D252" s="118" t="n">
        <v>-11285.2751584707</v>
      </c>
      <c r="E252" s="118" t="n">
        <v>131420.574957458</v>
      </c>
      <c r="F252" s="118" t="n">
        <v>0</v>
      </c>
      <c r="G252" s="118" t="n">
        <v>23720</v>
      </c>
      <c r="I252" s="118" t="n">
        <f aca="false">IF(MONTH($A252)=MONTH($A251),IF(G252=0,I251,G252),G252)</f>
        <v>23720</v>
      </c>
      <c r="J252" s="118" t="n">
        <f aca="false">IF(MONTH($A252)=MONTH($A251),SUM(I252-I251),I252)</f>
        <v>23720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-676893.096222372</v>
      </c>
      <c r="N252" s="118" t="n">
        <f aca="false">SUM(J$6:J252)</f>
        <v>23765312.2037776</v>
      </c>
      <c r="P252" s="118" t="n">
        <f aca="false">D252/P$3</f>
        <v>-0.0112852751584707</v>
      </c>
      <c r="Q252" s="118" t="n">
        <f aca="false">E252/P$3</f>
        <v>0.131420574957458</v>
      </c>
      <c r="R252" s="118" t="n">
        <f aca="false">F252/R$3</f>
        <v>0</v>
      </c>
      <c r="S252" s="120" t="n">
        <f aca="false">J252/$R$3</f>
        <v>23.72</v>
      </c>
      <c r="T252" s="120" t="n">
        <f aca="false">L252/$R$3</f>
        <v>0</v>
      </c>
      <c r="U252" s="120" t="n">
        <f aca="false">I252/$R$3</f>
        <v>23.72</v>
      </c>
      <c r="V252" s="120" t="n">
        <f aca="false">M252/$R$3</f>
        <v>-676.893096222372</v>
      </c>
      <c r="W252" s="120" t="n">
        <f aca="false">N252/$R$3</f>
        <v>23765.3122037776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Power'!A253,3),'Master Data'!$A$2:$A$8,0),2)</f>
        <v>W</v>
      </c>
      <c r="D253" s="118" t="n">
        <v>-11181.0872413638</v>
      </c>
      <c r="E253" s="118" t="n">
        <v>131396.685526</v>
      </c>
      <c r="F253" s="118" t="n">
        <v>0</v>
      </c>
      <c r="G253" s="118" t="n">
        <v>29698</v>
      </c>
      <c r="I253" s="118" t="n">
        <f aca="false">IF(MONTH($A253)=MONTH($A252),IF(G253=0,I252,G253),G253)</f>
        <v>29698</v>
      </c>
      <c r="J253" s="118" t="n">
        <f aca="false">IF(MONTH($A253)=MONTH($A252),SUM(I253-I252),I253)</f>
        <v>5978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-670915.096222372</v>
      </c>
      <c r="N253" s="118" t="n">
        <f aca="false">SUM(J$6:J253)</f>
        <v>23771290.2037776</v>
      </c>
      <c r="P253" s="118" t="n">
        <f aca="false">D253/P$3</f>
        <v>-0.0111810872413638</v>
      </c>
      <c r="Q253" s="118" t="n">
        <f aca="false">E253/P$3</f>
        <v>0.131396685526</v>
      </c>
      <c r="R253" s="118" t="n">
        <f aca="false">F253/R$3</f>
        <v>0</v>
      </c>
      <c r="S253" s="120" t="n">
        <f aca="false">J253/$R$3</f>
        <v>5.978</v>
      </c>
      <c r="T253" s="120" t="n">
        <f aca="false">L253/$R$3</f>
        <v>0</v>
      </c>
      <c r="U253" s="120" t="n">
        <f aca="false">I253/$R$3</f>
        <v>29.698</v>
      </c>
      <c r="V253" s="120" t="n">
        <f aca="false">M253/$R$3</f>
        <v>-670.915096222372</v>
      </c>
      <c r="W253" s="120" t="n">
        <f aca="false">N253/$R$3</f>
        <v>23771.2902037776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Power'!A254,3),'Master Data'!$A$2:$A$8,0),2)</f>
        <v>Th</v>
      </c>
      <c r="D254" s="118" t="n">
        <v>-11076.8319566905</v>
      </c>
      <c r="E254" s="118" t="n">
        <v>131372.782881774</v>
      </c>
      <c r="F254" s="118" t="n">
        <v>0</v>
      </c>
      <c r="G254" s="118" t="n">
        <v>35695</v>
      </c>
      <c r="I254" s="118" t="n">
        <f aca="false">IF(MONTH($A254)=MONTH($A253),IF(G254=0,I253,G254),G254)</f>
        <v>35695</v>
      </c>
      <c r="J254" s="118" t="n">
        <f aca="false">IF(MONTH($A254)=MONTH($A253),SUM(I254-I253),I254)</f>
        <v>5997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-664918.096222372</v>
      </c>
      <c r="N254" s="118" t="n">
        <f aca="false">SUM(J$6:J254)</f>
        <v>23777287.2037776</v>
      </c>
      <c r="P254" s="118" t="n">
        <f aca="false">D254/P$3</f>
        <v>-0.0110768319566905</v>
      </c>
      <c r="Q254" s="118" t="n">
        <f aca="false">E254/P$3</f>
        <v>0.131372782881774</v>
      </c>
      <c r="R254" s="118" t="n">
        <f aca="false">F254/R$3</f>
        <v>0</v>
      </c>
      <c r="S254" s="120" t="n">
        <f aca="false">J254/$R$3</f>
        <v>5.997</v>
      </c>
      <c r="T254" s="120" t="n">
        <f aca="false">L254/$R$3</f>
        <v>0</v>
      </c>
      <c r="U254" s="120" t="n">
        <f aca="false">I254/$R$3</f>
        <v>35.695</v>
      </c>
      <c r="V254" s="120" t="n">
        <f aca="false">M254/$R$3</f>
        <v>-664.918096222372</v>
      </c>
      <c r="W254" s="120" t="n">
        <f aca="false">N254/$R$3</f>
        <v>23777.2872037776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Power'!A255,3),'Master Data'!$A$2:$A$8,0),2)</f>
        <v>F</v>
      </c>
      <c r="D255" s="118" t="n">
        <v>-10972.5092603017</v>
      </c>
      <c r="E255" s="118" t="n">
        <v>131348.867017446</v>
      </c>
      <c r="F255" s="118" t="n">
        <v>0</v>
      </c>
      <c r="G255" s="118" t="n">
        <v>41711.29</v>
      </c>
      <c r="I255" s="118" t="n">
        <f aca="false">IF(MONTH($A255)=MONTH($A254),IF(G255=0,I254,G255),G255)</f>
        <v>41711.29</v>
      </c>
      <c r="J255" s="118" t="n">
        <f aca="false">IF(MONTH($A255)=MONTH($A254),SUM(I255-I254),I255)</f>
        <v>6016.29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-658901.806222372</v>
      </c>
      <c r="N255" s="118" t="n">
        <f aca="false">SUM(J$6:J255)</f>
        <v>23783303.4937776</v>
      </c>
      <c r="P255" s="118" t="n">
        <f aca="false">D255/P$3</f>
        <v>-0.0109725092603017</v>
      </c>
      <c r="Q255" s="118" t="n">
        <f aca="false">E255/P$3</f>
        <v>0.131348867017446</v>
      </c>
      <c r="R255" s="118" t="n">
        <f aca="false">F255/R$3</f>
        <v>0</v>
      </c>
      <c r="S255" s="120" t="n">
        <f aca="false">J255/$R$3</f>
        <v>6.01629</v>
      </c>
      <c r="T255" s="120" t="n">
        <f aca="false">L255/$R$3</f>
        <v>0</v>
      </c>
      <c r="U255" s="120" t="n">
        <f aca="false">I255/$R$3</f>
        <v>41.71129</v>
      </c>
      <c r="V255" s="120" t="n">
        <f aca="false">M255/$R$3</f>
        <v>-658.901806222372</v>
      </c>
      <c r="W255" s="120" t="n">
        <f aca="false">N255/$R$3</f>
        <v>23783.3034937776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41711.29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-658901.806222372</v>
      </c>
      <c r="N256" s="118" t="n">
        <f aca="false">SUM(J$6:J256)</f>
        <v>23783303.4937776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41.71129</v>
      </c>
      <c r="V256" s="120" t="n">
        <f aca="false">M256/$R$3</f>
        <v>-658.901806222372</v>
      </c>
      <c r="W256" s="120" t="n">
        <f aca="false">N256/$R$3</f>
        <v>23783.3034937776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41711.29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-658901.806222372</v>
      </c>
      <c r="N257" s="118" t="n">
        <f aca="false">SUM(J$6:J257)</f>
        <v>23783303.4937776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41.71129</v>
      </c>
      <c r="V257" s="120" t="n">
        <f aca="false">M257/$R$3</f>
        <v>-658.901806222372</v>
      </c>
      <c r="W257" s="120" t="n">
        <f aca="false">N257/$R$3</f>
        <v>23783.3034937776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Power'!A258,3),'Master Data'!$A$2:$A$8,0),2)</f>
        <v>M</v>
      </c>
      <c r="D258" s="118" t="n">
        <v>-10659.1362589161</v>
      </c>
      <c r="E258" s="118" t="n">
        <v>131277.040030452</v>
      </c>
      <c r="F258" s="118" t="n">
        <v>0</v>
      </c>
      <c r="G258" s="118" t="n">
        <v>59876.63</v>
      </c>
      <c r="I258" s="118" t="n">
        <f aca="false">IF(MONTH($A258)=MONTH($A257),IF(G258=0,I257,G258),G258)</f>
        <v>59876.63</v>
      </c>
      <c r="J258" s="118" t="n">
        <f aca="false">IF(MONTH($A258)=MONTH($A257),SUM(I258-I257),I258)</f>
        <v>18165.34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-640736.466222372</v>
      </c>
      <c r="N258" s="118" t="n">
        <f aca="false">SUM(J$6:J258)</f>
        <v>23801468.8337776</v>
      </c>
      <c r="P258" s="118" t="n">
        <f aca="false">D258/P$3</f>
        <v>-0.0106591362589161</v>
      </c>
      <c r="Q258" s="118" t="n">
        <f aca="false">E258/P$3</f>
        <v>0.131277040030452</v>
      </c>
      <c r="R258" s="118" t="n">
        <f aca="false">F258/R$3</f>
        <v>0</v>
      </c>
      <c r="S258" s="120" t="n">
        <f aca="false">J258/$R$3</f>
        <v>18.16534</v>
      </c>
      <c r="T258" s="120" t="n">
        <f aca="false">L258/$R$3</f>
        <v>0</v>
      </c>
      <c r="U258" s="120" t="n">
        <f aca="false">I258/$R$3</f>
        <v>59.87663</v>
      </c>
      <c r="V258" s="120" t="n">
        <f aca="false">M258/$R$3</f>
        <v>-640.736466222372</v>
      </c>
      <c r="W258" s="120" t="n">
        <f aca="false">N258/$R$3</f>
        <v>23801.4688337776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59876.63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-640736.466222372</v>
      </c>
      <c r="N259" s="118" t="n">
        <f aca="false">SUM(J$6:J259)</f>
        <v>23801468.8337776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59.87663</v>
      </c>
      <c r="V259" s="120" t="n">
        <f aca="false">M259/$R$3</f>
        <v>-640.736466222372</v>
      </c>
      <c r="W259" s="120" t="n">
        <f aca="false">N259/$R$3</f>
        <v>23801.4688337776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Power'!A260,3),'Master Data'!$A$2:$A$8,0),2)</f>
        <v>W</v>
      </c>
      <c r="D260" s="118" t="n">
        <v>-10449.8830553686</v>
      </c>
      <c r="E260" s="118" t="n">
        <v>131229.089137311</v>
      </c>
      <c r="F260" s="118" t="n">
        <v>0</v>
      </c>
      <c r="G260" s="118" t="n">
        <v>72084.59</v>
      </c>
      <c r="I260" s="118" t="n">
        <f aca="false">IF(MONTH($A260)=MONTH($A259),IF(G260=0,I259,G260),G260)</f>
        <v>72084.59</v>
      </c>
      <c r="J260" s="118" t="n">
        <f aca="false">IF(MONTH($A260)=MONTH($A259),SUM(I260-I259),I260)</f>
        <v>12207.96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-628528.506222372</v>
      </c>
      <c r="N260" s="118" t="n">
        <f aca="false">SUM(J$6:J260)</f>
        <v>23813676.7937776</v>
      </c>
      <c r="P260" s="118" t="n">
        <f aca="false">D260/P$3</f>
        <v>-0.0104498830553686</v>
      </c>
      <c r="Q260" s="118" t="n">
        <f aca="false">E260/P$3</f>
        <v>0.131229089137311</v>
      </c>
      <c r="R260" s="118" t="n">
        <f aca="false">F260/R$3</f>
        <v>0</v>
      </c>
      <c r="S260" s="120" t="n">
        <f aca="false">J260/$R$3</f>
        <v>12.20796</v>
      </c>
      <c r="T260" s="120" t="n">
        <f aca="false">L260/$R$3</f>
        <v>0</v>
      </c>
      <c r="U260" s="120" t="n">
        <f aca="false">I260/$R$3</f>
        <v>72.08459</v>
      </c>
      <c r="V260" s="120" t="n">
        <f aca="false">M260/$R$3</f>
        <v>-628.528506222372</v>
      </c>
      <c r="W260" s="120" t="n">
        <f aca="false">N260/$R$3</f>
        <v>23813.6767937776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Power'!A261,3),'Master Data'!$A$2:$A$8,0),2)</f>
        <v>Th</v>
      </c>
      <c r="D261" s="118" t="n">
        <v>-11404.1029352792</v>
      </c>
      <c r="E261" s="118" t="n">
        <v>132264.041773492</v>
      </c>
      <c r="F261" s="118" t="n">
        <v>0</v>
      </c>
      <c r="G261" s="118" t="n">
        <v>78218.09</v>
      </c>
      <c r="I261" s="118" t="n">
        <f aca="false">IF(MONTH($A261)=MONTH($A260),IF(G261=0,I260,G261),G261)</f>
        <v>78218.09</v>
      </c>
      <c r="J261" s="118" t="n">
        <f aca="false">IF(MONTH($A261)=MONTH($A260),SUM(I261-I260),I261)</f>
        <v>6133.5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-622395.006222372</v>
      </c>
      <c r="N261" s="118" t="n">
        <f aca="false">SUM(J$6:J261)</f>
        <v>23819810.2937776</v>
      </c>
      <c r="P261" s="118" t="n">
        <f aca="false">D261/P$3</f>
        <v>-0.0114041029352792</v>
      </c>
      <c r="Q261" s="118" t="n">
        <f aca="false">E261/P$3</f>
        <v>0.132264041773492</v>
      </c>
      <c r="R261" s="118" t="n">
        <f aca="false">F261/R$3</f>
        <v>0</v>
      </c>
      <c r="S261" s="120" t="n">
        <f aca="false">J261/$R$3</f>
        <v>6.1335</v>
      </c>
      <c r="T261" s="120" t="n">
        <f aca="false">L261/$R$3</f>
        <v>0</v>
      </c>
      <c r="U261" s="120" t="n">
        <f aca="false">I261/$R$3</f>
        <v>78.21809</v>
      </c>
      <c r="V261" s="120" t="n">
        <f aca="false">M261/$R$3</f>
        <v>-622.395006222372</v>
      </c>
      <c r="W261" s="120" t="n">
        <f aca="false">N261/$R$3</f>
        <v>23819.8102937776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Power'!A262,3),'Master Data'!$A$2:$A$8,0),2)</f>
        <v>F</v>
      </c>
      <c r="D262" s="118" t="n">
        <v>-11420.5881047423</v>
      </c>
      <c r="E262" s="118" t="n">
        <v>132361.314149251</v>
      </c>
      <c r="F262" s="118" t="n">
        <v>0</v>
      </c>
      <c r="G262" s="118" t="n">
        <v>84371.33</v>
      </c>
      <c r="I262" s="118" t="n">
        <f aca="false">IF(MONTH($A262)=MONTH($A261),IF(G262=0,I261,G262),G262)</f>
        <v>84371.33</v>
      </c>
      <c r="J262" s="118" t="n">
        <f aca="false">IF(MONTH($A262)=MONTH($A261),SUM(I262-I261),I262)</f>
        <v>6153.24000000001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-616241.766222372</v>
      </c>
      <c r="N262" s="118" t="n">
        <f aca="false">SUM(J$6:J262)</f>
        <v>23825963.5337776</v>
      </c>
      <c r="P262" s="118" t="n">
        <f aca="false">D262/P$3</f>
        <v>-0.0114205881047423</v>
      </c>
      <c r="Q262" s="118" t="n">
        <f aca="false">E262/P$3</f>
        <v>0.132361314149251</v>
      </c>
      <c r="R262" s="118" t="n">
        <f aca="false">F262/R$3</f>
        <v>0</v>
      </c>
      <c r="S262" s="120" t="n">
        <f aca="false">J262/$R$3</f>
        <v>6.15324000000001</v>
      </c>
      <c r="T262" s="120" t="n">
        <f aca="false">L262/$R$3</f>
        <v>0</v>
      </c>
      <c r="U262" s="120" t="n">
        <f aca="false">I262/$R$3</f>
        <v>84.37133</v>
      </c>
      <c r="V262" s="120" t="n">
        <f aca="false">M262/$R$3</f>
        <v>-616.241766222373</v>
      </c>
      <c r="W262" s="120" t="n">
        <f aca="false">N262/$R$3</f>
        <v>23825.9635337776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84371.33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-616241.766222372</v>
      </c>
      <c r="N263" s="118" t="n">
        <f aca="false">SUM(J$6:J263)</f>
        <v>23825963.5337776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84.37133</v>
      </c>
      <c r="V263" s="120" t="n">
        <f aca="false">M263/$R$3</f>
        <v>-616.241766222373</v>
      </c>
      <c r="W263" s="120" t="n">
        <f aca="false">N263/$R$3</f>
        <v>23825.9635337776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84371.33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-616241.766222372</v>
      </c>
      <c r="N264" s="118" t="n">
        <f aca="false">SUM(J$6:J264)</f>
        <v>23825963.5337776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84.37133</v>
      </c>
      <c r="V264" s="120" t="n">
        <f aca="false">M264/$R$3</f>
        <v>-616.241766222373</v>
      </c>
      <c r="W264" s="120" t="n">
        <f aca="false">N264/$R$3</f>
        <v>23825.9635337776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Power'!A265,3),'Master Data'!$A$2:$A$8,0),2)</f>
        <v>M</v>
      </c>
      <c r="D265" s="118" t="n">
        <v>-11474.404289738</v>
      </c>
      <c r="E265" s="118" t="n">
        <v>132657.819023588</v>
      </c>
      <c r="F265" s="118" t="n">
        <v>0</v>
      </c>
      <c r="G265" s="118" t="n">
        <v>227643.18</v>
      </c>
      <c r="I265" s="118" t="n">
        <f aca="false">IF(MONTH($A265)=MONTH($A264),IF(G265=0,I264,G265),G265)</f>
        <v>227643.18</v>
      </c>
      <c r="J265" s="118" t="n">
        <f aca="false">IF(MONTH($A265)=MONTH($A264),SUM(I265-I264),I265)</f>
        <v>143271.85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-472969.916222372</v>
      </c>
      <c r="N265" s="118" t="n">
        <f aca="false">SUM(J$6:J265)</f>
        <v>23969235.3837776</v>
      </c>
      <c r="P265" s="118" t="n">
        <f aca="false">D265/P$3</f>
        <v>-0.011474404289738</v>
      </c>
      <c r="Q265" s="118" t="n">
        <f aca="false">E265/P$3</f>
        <v>0.132657819023588</v>
      </c>
      <c r="R265" s="118" t="n">
        <f aca="false">F265/R$3</f>
        <v>0</v>
      </c>
      <c r="S265" s="120" t="n">
        <f aca="false">J265/$R$3</f>
        <v>143.27185</v>
      </c>
      <c r="T265" s="120" t="n">
        <f aca="false">L265/$R$3</f>
        <v>0</v>
      </c>
      <c r="U265" s="120" t="n">
        <f aca="false">I265/$R$3</f>
        <v>227.64318</v>
      </c>
      <c r="V265" s="120" t="n">
        <f aca="false">M265/$R$3</f>
        <v>-472.969916222372</v>
      </c>
      <c r="W265" s="120" t="n">
        <f aca="false">N265/$R$3</f>
        <v>23969.2353837776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Power'!A266,3),'Master Data'!$A$2:$A$8,0),2)</f>
        <v>T</v>
      </c>
      <c r="D266" s="118" t="n">
        <v>-11493.8567732329</v>
      </c>
      <c r="E266" s="118" t="n">
        <v>132758.276883908</v>
      </c>
      <c r="F266" s="118" t="n">
        <v>0</v>
      </c>
      <c r="G266" s="118" t="n">
        <v>230998.28</v>
      </c>
      <c r="I266" s="118" t="n">
        <f aca="false">IF(MONTH($A266)=MONTH($A265),IF(G266=0,I265,G266),G266)</f>
        <v>230998.28</v>
      </c>
      <c r="J266" s="118" t="n">
        <f aca="false">IF(MONTH($A266)=MONTH($A265),SUM(I266-I265),I266)</f>
        <v>3355.10000000001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-469614.816222372</v>
      </c>
      <c r="N266" s="118" t="n">
        <f aca="false">SUM(J$6:J266)</f>
        <v>23972590.4837776</v>
      </c>
      <c r="P266" s="118" t="n">
        <f aca="false">D266/P$3</f>
        <v>-0.0114938567732329</v>
      </c>
      <c r="Q266" s="118" t="n">
        <f aca="false">E266/P$3</f>
        <v>0.132758276883908</v>
      </c>
      <c r="R266" s="118" t="n">
        <f aca="false">F266/R$3</f>
        <v>0</v>
      </c>
      <c r="S266" s="120" t="n">
        <f aca="false">J266/$R$3</f>
        <v>3.35510000000001</v>
      </c>
      <c r="T266" s="120" t="n">
        <f aca="false">L266/$R$3</f>
        <v>0</v>
      </c>
      <c r="U266" s="120" t="n">
        <f aca="false">I266/$R$3</f>
        <v>230.99828</v>
      </c>
      <c r="V266" s="120" t="n">
        <f aca="false">M266/$R$3</f>
        <v>-469.614816222372</v>
      </c>
      <c r="W266" s="120" t="n">
        <f aca="false">N266/$R$3</f>
        <v>23972.5904837776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Power'!A267,3),'Master Data'!$A$2:$A$8,0),2)</f>
        <v>W</v>
      </c>
      <c r="D267" s="118" t="n">
        <v>-11514.0976957236</v>
      </c>
      <c r="E267" s="118" t="n">
        <v>132859.577818588</v>
      </c>
      <c r="F267" s="118" t="n">
        <v>0</v>
      </c>
      <c r="G267" s="118" t="n">
        <v>237249.76</v>
      </c>
      <c r="I267" s="118" t="n">
        <f aca="false">IF(MONTH($A267)=MONTH($A266),IF(G267=0,I266,G267),G267)</f>
        <v>237249.76</v>
      </c>
      <c r="J267" s="118" t="n">
        <f aca="false">IF(MONTH($A267)=MONTH($A266),SUM(I267-I266),I267)</f>
        <v>6251.48000000001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-463363.336222372</v>
      </c>
      <c r="N267" s="118" t="n">
        <f aca="false">SUM(J$6:J267)</f>
        <v>23978841.9637776</v>
      </c>
      <c r="P267" s="118" t="n">
        <f aca="false">D267/P$3</f>
        <v>-0.0115140976957236</v>
      </c>
      <c r="Q267" s="118" t="n">
        <f aca="false">E267/P$3</f>
        <v>0.132859577818588</v>
      </c>
      <c r="R267" s="118" t="n">
        <f aca="false">F267/R$3</f>
        <v>0</v>
      </c>
      <c r="S267" s="120" t="n">
        <f aca="false">J267/$R$3</f>
        <v>6.25148000000001</v>
      </c>
      <c r="T267" s="120" t="n">
        <f aca="false">L267/$R$3</f>
        <v>0</v>
      </c>
      <c r="U267" s="120" t="n">
        <f aca="false">I267/$R$3</f>
        <v>237.24976</v>
      </c>
      <c r="V267" s="120" t="n">
        <f aca="false">M267/$R$3</f>
        <v>-463.363336222372</v>
      </c>
      <c r="W267" s="120" t="n">
        <f aca="false">N267/$R$3</f>
        <v>23978.8419637776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Power'!A268,3),'Master Data'!$A$2:$A$8,0),2)</f>
        <v>Th</v>
      </c>
      <c r="D268" s="118" t="n">
        <v>-11535.146923571</v>
      </c>
      <c r="E268" s="118" t="n">
        <v>132961.741731135</v>
      </c>
      <c r="F268" s="118" t="n">
        <v>0</v>
      </c>
      <c r="G268" s="118" t="n">
        <v>243521.31</v>
      </c>
      <c r="I268" s="118" t="n">
        <f aca="false">IF(MONTH($A268)=MONTH($A267),IF(G268=0,I267,G268),G268)</f>
        <v>243521.31</v>
      </c>
      <c r="J268" s="118" t="n">
        <f aca="false">IF(MONTH($A268)=MONTH($A267),SUM(I268-I267),I268)</f>
        <v>6271.54999999999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-457091.786222372</v>
      </c>
      <c r="N268" s="118" t="n">
        <f aca="false">SUM(J$6:J268)</f>
        <v>23985113.5137776</v>
      </c>
      <c r="P268" s="118" t="n">
        <f aca="false">D268/P$3</f>
        <v>-0.011535146923571</v>
      </c>
      <c r="Q268" s="118" t="n">
        <f aca="false">E268/P$3</f>
        <v>0.132961741731135</v>
      </c>
      <c r="R268" s="118" t="n">
        <f aca="false">F268/R$3</f>
        <v>0</v>
      </c>
      <c r="S268" s="120" t="n">
        <f aca="false">J268/$R$3</f>
        <v>6.27154999999999</v>
      </c>
      <c r="T268" s="120" t="n">
        <f aca="false">L268/$R$3</f>
        <v>0</v>
      </c>
      <c r="U268" s="120" t="n">
        <f aca="false">I268/$R$3</f>
        <v>243.52131</v>
      </c>
      <c r="V268" s="120" t="n">
        <f aca="false">M268/$R$3</f>
        <v>-457.091786222372</v>
      </c>
      <c r="W268" s="120" t="n">
        <f aca="false">N268/$R$3</f>
        <v>23985.1135137776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Power'!A269,3),'Master Data'!$A$2:$A$8,0),2)</f>
        <v>F</v>
      </c>
      <c r="D269" s="118" t="n">
        <v>-11557.024979489</v>
      </c>
      <c r="E269" s="118" t="n">
        <v>133064.789181431</v>
      </c>
      <c r="F269" s="118" t="n">
        <v>0</v>
      </c>
      <c r="G269" s="118" t="n">
        <v>249812.96</v>
      </c>
      <c r="I269" s="118" t="n">
        <f aca="false">IF(MONTH($A269)=MONTH($A268),IF(G269=0,I268,G269),G269)</f>
        <v>249812.96</v>
      </c>
      <c r="J269" s="118" t="n">
        <f aca="false">IF(MONTH($A269)=MONTH($A268),SUM(I269-I268),I269)</f>
        <v>6291.64999999999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-450800.136222372</v>
      </c>
      <c r="N269" s="118" t="n">
        <f aca="false">SUM(J$6:J269)</f>
        <v>23991405.1637776</v>
      </c>
      <c r="P269" s="118" t="n">
        <f aca="false">D269/P$3</f>
        <v>-0.011557024979489</v>
      </c>
      <c r="Q269" s="118" t="n">
        <f aca="false">E269/P$3</f>
        <v>0.133064789181431</v>
      </c>
      <c r="R269" s="118" t="n">
        <f aca="false">F269/R$3</f>
        <v>0</v>
      </c>
      <c r="S269" s="120" t="n">
        <f aca="false">J269/$R$3</f>
        <v>6.29164999999999</v>
      </c>
      <c r="T269" s="120" t="n">
        <f aca="false">L269/$R$3</f>
        <v>0</v>
      </c>
      <c r="U269" s="120" t="n">
        <f aca="false">I269/$R$3</f>
        <v>249.81296</v>
      </c>
      <c r="V269" s="120" t="n">
        <f aca="false">M269/$R$3</f>
        <v>-450.800136222372</v>
      </c>
      <c r="W269" s="120" t="n">
        <f aca="false">N269/$R$3</f>
        <v>23991.4051637776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249812.96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-450800.136222372</v>
      </c>
      <c r="N270" s="118" t="n">
        <f aca="false">SUM(J$6:J270)</f>
        <v>23991405.1637776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249.81296</v>
      </c>
      <c r="V270" s="120" t="n">
        <f aca="false">M270/$R$3</f>
        <v>-450.800136222372</v>
      </c>
      <c r="W270" s="120" t="n">
        <f aca="false">N270/$R$3</f>
        <v>23991.4051637776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249812.96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-450800.136222372</v>
      </c>
      <c r="N271" s="118" t="n">
        <f aca="false">SUM(J$6:J271)</f>
        <v>23991405.1637776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249.81296</v>
      </c>
      <c r="V271" s="120" t="n">
        <f aca="false">M271/$R$3</f>
        <v>-450.800136222372</v>
      </c>
      <c r="W271" s="120" t="n">
        <f aca="false">N271/$R$3</f>
        <v>23991.4051637776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Power'!A272,3),'Master Data'!$A$2:$A$8,0),2)</f>
        <v>M</v>
      </c>
      <c r="D272" s="118" t="n">
        <v>-11627.8477853941</v>
      </c>
      <c r="E272" s="118" t="n">
        <v>133379.448800621</v>
      </c>
      <c r="F272" s="118" t="n">
        <v>0</v>
      </c>
      <c r="G272" s="118" t="n">
        <v>268808.99</v>
      </c>
      <c r="I272" s="118" t="n">
        <f aca="false">IF(MONTH($A272)=MONTH($A271),IF(G272=0,I271,G272),G272)</f>
        <v>268808.99</v>
      </c>
      <c r="J272" s="118" t="n">
        <f aca="false">IF(MONTH($A272)=MONTH($A271),SUM(I272-I271),I272)</f>
        <v>18996.03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-431804.106222372</v>
      </c>
      <c r="N272" s="118" t="n">
        <f aca="false">SUM(J$6:J272)</f>
        <v>24010401.1937776</v>
      </c>
      <c r="P272" s="118" t="n">
        <f aca="false">D272/P$3</f>
        <v>-0.0116278477853941</v>
      </c>
      <c r="Q272" s="118" t="n">
        <f aca="false">E272/P$3</f>
        <v>0.133379448800621</v>
      </c>
      <c r="R272" s="118" t="n">
        <f aca="false">F272/R$3</f>
        <v>0</v>
      </c>
      <c r="S272" s="120" t="n">
        <f aca="false">J272/$R$3</f>
        <v>18.99603</v>
      </c>
      <c r="T272" s="120" t="n">
        <f aca="false">L272/$R$3</f>
        <v>0</v>
      </c>
      <c r="U272" s="120" t="n">
        <f aca="false">I272/$R$3</f>
        <v>268.80899</v>
      </c>
      <c r="V272" s="120" t="n">
        <f aca="false">M272/$R$3</f>
        <v>-431.804106222372</v>
      </c>
      <c r="W272" s="120" t="n">
        <f aca="false">N272/$R$3</f>
        <v>24010.4011937776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Power'!A273,3),'Master Data'!$A$2:$A$8,0),2)</f>
        <v>T</v>
      </c>
      <c r="D273" s="118" t="n">
        <v>-11653.2605169438</v>
      </c>
      <c r="E273" s="118" t="n">
        <v>133486.250137469</v>
      </c>
      <c r="F273" s="118" t="n">
        <v>0</v>
      </c>
      <c r="G273" s="118" t="n">
        <v>275181.44</v>
      </c>
      <c r="I273" s="118" t="n">
        <f aca="false">IF(MONTH($A273)=MONTH($A272),IF(G273=0,I272,G273),G273)</f>
        <v>275181.44</v>
      </c>
      <c r="J273" s="118" t="n">
        <f aca="false">IF(MONTH($A273)=MONTH($A272),SUM(I273-I272),I273)</f>
        <v>6372.45000000001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-425431.656222372</v>
      </c>
      <c r="N273" s="118" t="n">
        <f aca="false">SUM(J$6:J273)</f>
        <v>24016773.6437776</v>
      </c>
      <c r="P273" s="118" t="n">
        <f aca="false">D273/P$3</f>
        <v>-0.0116532605169438</v>
      </c>
      <c r="Q273" s="118" t="n">
        <f aca="false">E273/P$3</f>
        <v>0.133486250137469</v>
      </c>
      <c r="R273" s="118" t="n">
        <f aca="false">F273/R$3</f>
        <v>0</v>
      </c>
      <c r="S273" s="120" t="n">
        <f aca="false">J273/$R$3</f>
        <v>6.37245000000001</v>
      </c>
      <c r="T273" s="120" t="n">
        <f aca="false">L273/$R$3</f>
        <v>0</v>
      </c>
      <c r="U273" s="120" t="n">
        <f aca="false">I273/$R$3</f>
        <v>275.18144</v>
      </c>
      <c r="V273" s="120" t="n">
        <f aca="false">M273/$R$3</f>
        <v>-425.431656222372</v>
      </c>
      <c r="W273" s="120" t="n">
        <f aca="false">N273/$R$3</f>
        <v>24016.7736437776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Power'!A274,3),'Master Data'!$A$2:$A$8,0),2)</f>
        <v>W</v>
      </c>
      <c r="D274" s="118" t="n">
        <v>-11679.6155655472</v>
      </c>
      <c r="E274" s="118" t="n">
        <v>133594.04868728</v>
      </c>
      <c r="F274" s="118" t="n">
        <v>0</v>
      </c>
      <c r="G274" s="118" t="n">
        <v>281574.16</v>
      </c>
      <c r="I274" s="118" t="n">
        <f aca="false">IF(MONTH($A274)=MONTH($A273),IF(G274=0,I273,G274),G274)</f>
        <v>281574.16</v>
      </c>
      <c r="J274" s="118" t="n">
        <f aca="false">IF(MONTH($A274)=MONTH($A273),SUM(I274-I273),I274)</f>
        <v>6392.71999999997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-419038.936222372</v>
      </c>
      <c r="N274" s="118" t="n">
        <f aca="false">SUM(J$6:J274)</f>
        <v>24023166.3637776</v>
      </c>
      <c r="P274" s="118" t="n">
        <f aca="false">D274/P$3</f>
        <v>-0.0116796155655472</v>
      </c>
      <c r="Q274" s="118" t="n">
        <f aca="false">E274/P$3</f>
        <v>0.13359404868728</v>
      </c>
      <c r="R274" s="118" t="n">
        <f aca="false">F274/R$3</f>
        <v>0</v>
      </c>
      <c r="S274" s="120" t="n">
        <f aca="false">J274/$R$3</f>
        <v>6.39271999999997</v>
      </c>
      <c r="T274" s="120" t="n">
        <f aca="false">L274/$R$3</f>
        <v>0</v>
      </c>
      <c r="U274" s="120" t="n">
        <f aca="false">I274/$R$3</f>
        <v>281.57416</v>
      </c>
      <c r="V274" s="120" t="n">
        <f aca="false">M274/$R$3</f>
        <v>-419.038936222372</v>
      </c>
      <c r="W274" s="120" t="n">
        <f aca="false">N274/$R$3</f>
        <v>24023.1663637776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Power'!A275,3),'Master Data'!$A$2:$A$8,0),2)</f>
        <v>Th</v>
      </c>
      <c r="D275" s="118" t="n">
        <v>-11706.9380317605</v>
      </c>
      <c r="E275" s="118" t="n">
        <v>133702.869587931</v>
      </c>
      <c r="F275" s="118" t="n">
        <v>0</v>
      </c>
      <c r="G275" s="118" t="n">
        <v>-1089209.96405969</v>
      </c>
      <c r="I275" s="118" t="n">
        <f aca="false">IF(MONTH($A275)=MONTH($A274),IF(G275=0,I274,G275),G275)</f>
        <v>-1089209.96405969</v>
      </c>
      <c r="J275" s="118" t="n">
        <f aca="false">IF(MONTH($A275)=MONTH($A274),SUM(I275-I274),I275)</f>
        <v>-1370784.12405969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-1789823.06028206</v>
      </c>
      <c r="N275" s="118" t="n">
        <f aca="false">SUM(J$6:J275)</f>
        <v>22652382.2397179</v>
      </c>
      <c r="P275" s="118" t="n">
        <f aca="false">D275/P$3</f>
        <v>-0.0117069380317605</v>
      </c>
      <c r="Q275" s="118" t="n">
        <f aca="false">E275/P$3</f>
        <v>0.133702869587931</v>
      </c>
      <c r="R275" s="118" t="n">
        <f aca="false">F275/R$3</f>
        <v>0</v>
      </c>
      <c r="S275" s="120" t="n">
        <f aca="false">J275/$R$3</f>
        <v>-1370.78412405969</v>
      </c>
      <c r="T275" s="120" t="n">
        <f aca="false">L275/$R$3</f>
        <v>-0</v>
      </c>
      <c r="U275" s="120" t="n">
        <f aca="false">I275/$R$3</f>
        <v>-1089.20996405969</v>
      </c>
      <c r="V275" s="120" t="n">
        <f aca="false">M275/$R$3</f>
        <v>-1789.82306028206</v>
      </c>
      <c r="W275" s="120" t="n">
        <f aca="false">N275/$R$3</f>
        <v>22652.3822397179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Power'!A276,3),'Master Data'!$A$2:$A$8,0),2)</f>
        <v>F</v>
      </c>
      <c r="D276" s="118" t="n">
        <v>-4990.39374368515</v>
      </c>
      <c r="E276" s="118" t="n">
        <v>118979.282621851</v>
      </c>
      <c r="F276" s="118" t="n">
        <v>0</v>
      </c>
      <c r="G276" s="118" t="n">
        <v>-1086548.37130782</v>
      </c>
      <c r="I276" s="118" t="n">
        <f aca="false">IF(MONTH($A276)=MONTH($A275),IF(G276=0,I275,G276),G276)</f>
        <v>-1086548.37130782</v>
      </c>
      <c r="J276" s="118" t="n">
        <f aca="false">IF(MONTH($A276)=MONTH($A275),SUM(I276-I275),I276)</f>
        <v>2661.59275186528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-1787161.4675302</v>
      </c>
      <c r="N276" s="118" t="n">
        <f aca="false">SUM(J$6:J276)</f>
        <v>22655043.8324698</v>
      </c>
      <c r="P276" s="118" t="n">
        <f aca="false">D276/P$3</f>
        <v>-0.00499039374368515</v>
      </c>
      <c r="Q276" s="118" t="n">
        <f aca="false">E276/P$3</f>
        <v>0.118979282621851</v>
      </c>
      <c r="R276" s="118" t="n">
        <f aca="false">F276/R$3</f>
        <v>0</v>
      </c>
      <c r="S276" s="120" t="n">
        <f aca="false">J276/$R$3</f>
        <v>2.66159275186528</v>
      </c>
      <c r="T276" s="120" t="n">
        <f aca="false">L276/$R$3</f>
        <v>0</v>
      </c>
      <c r="U276" s="120" t="n">
        <f aca="false">I276/$R$3</f>
        <v>-1086.54837130782</v>
      </c>
      <c r="V276" s="120" t="n">
        <f aca="false">M276/$R$3</f>
        <v>-1787.1614675302</v>
      </c>
      <c r="W276" s="120" t="n">
        <f aca="false">N276/$R$3</f>
        <v>22655.0438324698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-1086548.37130782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-1787161.4675302</v>
      </c>
      <c r="N277" s="118" t="n">
        <f aca="false">SUM(J$6:J277)</f>
        <v>22655043.8324698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-1086.54837130782</v>
      </c>
      <c r="V277" s="120" t="n">
        <f aca="false">M277/$R$3</f>
        <v>-1787.1614675302</v>
      </c>
      <c r="W277" s="120" t="n">
        <f aca="false">N277/$R$3</f>
        <v>22655.0438324698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-1086548.37130782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-1787161.4675302</v>
      </c>
      <c r="N278" s="118" t="n">
        <f aca="false">SUM(J$6:J278)</f>
        <v>22655043.8324698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-1086.54837130782</v>
      </c>
      <c r="V278" s="120" t="n">
        <f aca="false">M278/$R$3</f>
        <v>-1787.1614675302</v>
      </c>
      <c r="W278" s="120" t="n">
        <f aca="false">N278/$R$3</f>
        <v>22655.0438324698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Power'!A279,3),'Master Data'!$A$2:$A$8,0),2)</f>
        <v>M</v>
      </c>
      <c r="D279" s="118" t="n">
        <v>-4677.24918941899</v>
      </c>
      <c r="E279" s="118" t="n">
        <v>118915.234556514</v>
      </c>
      <c r="F279" s="118" t="n">
        <v>0</v>
      </c>
      <c r="G279" s="118" t="n">
        <v>16500.4505598188</v>
      </c>
      <c r="I279" s="118" t="n">
        <f aca="false">IF(MONTH($A279)=MONTH($A278),IF(G279=0,I278,G279),G279)</f>
        <v>16500.4505598188</v>
      </c>
      <c r="J279" s="118" t="n">
        <f aca="false">IF(MONTH($A279)=MONTH($A278),SUM(I279-I278),I279)</f>
        <v>16500.4505598188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-1770661.01697038</v>
      </c>
      <c r="N279" s="118" t="n">
        <f aca="false">SUM(J$6:J279)</f>
        <v>22671544.2830296</v>
      </c>
      <c r="P279" s="118" t="n">
        <f aca="false">D279/P$3</f>
        <v>-0.00467724918941899</v>
      </c>
      <c r="Q279" s="118" t="n">
        <f aca="false">E279/P$3</f>
        <v>0.118915234556514</v>
      </c>
      <c r="R279" s="118" t="n">
        <f aca="false">F279/R$3</f>
        <v>0</v>
      </c>
      <c r="S279" s="120" t="n">
        <f aca="false">J279/$R$3</f>
        <v>16.5004505598188</v>
      </c>
      <c r="T279" s="120" t="n">
        <f aca="false">L279/$R$3</f>
        <v>0</v>
      </c>
      <c r="U279" s="120" t="n">
        <f aca="false">I279/$R$3</f>
        <v>16.5004505598188</v>
      </c>
      <c r="V279" s="120" t="n">
        <f aca="false">M279/$R$3</f>
        <v>-1770.66101697038</v>
      </c>
      <c r="W279" s="120" t="n">
        <f aca="false">N279/$R$3</f>
        <v>22671.5442830296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Power'!A280,3),'Master Data'!$A$2:$A$8,0),2)</f>
        <v>T</v>
      </c>
      <c r="D280" s="118" t="n">
        <v>-4572.72010713828</v>
      </c>
      <c r="E280" s="118" t="n">
        <v>118893.86047211</v>
      </c>
      <c r="F280" s="118" t="n">
        <v>0</v>
      </c>
      <c r="G280" s="118" t="n">
        <v>22038.6649318894</v>
      </c>
      <c r="I280" s="118" t="n">
        <f aca="false">IF(MONTH($A280)=MONTH($A279),IF(G280=0,I279,G280),G280)</f>
        <v>22038.6649318894</v>
      </c>
      <c r="J280" s="118" t="n">
        <f aca="false">IF(MONTH($A280)=MONTH($A279),SUM(I280-I279),I280)</f>
        <v>5538.21437207057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5538.21437207057</v>
      </c>
      <c r="N280" s="118" t="n">
        <f aca="false">SUM(J$6:J280)</f>
        <v>22677082.4974017</v>
      </c>
      <c r="P280" s="118" t="n">
        <f aca="false">D280/P$3</f>
        <v>-0.00457272010713828</v>
      </c>
      <c r="Q280" s="118" t="n">
        <f aca="false">E280/P$3</f>
        <v>0.11889386047211</v>
      </c>
      <c r="R280" s="118" t="n">
        <f aca="false">F280/R$3</f>
        <v>0</v>
      </c>
      <c r="S280" s="120" t="n">
        <f aca="false">J280/$R$3</f>
        <v>5.53821437207057</v>
      </c>
      <c r="T280" s="120" t="n">
        <f aca="false">L280/$R$3</f>
        <v>0</v>
      </c>
      <c r="U280" s="120" t="n">
        <f aca="false">I280/$R$3</f>
        <v>22.0386649318894</v>
      </c>
      <c r="V280" s="120" t="n">
        <f aca="false">M280/$R$3</f>
        <v>5.53821437207057</v>
      </c>
      <c r="W280" s="120" t="n">
        <f aca="false">N280/$R$3</f>
        <v>22677.0824974017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Power'!A281,3),'Master Data'!$A$2:$A$8,0),2)</f>
        <v>W</v>
      </c>
      <c r="D281" s="118" t="n">
        <v>-4468.11715401342</v>
      </c>
      <c r="E281" s="118" t="n">
        <v>118872.474011087</v>
      </c>
      <c r="F281" s="118" t="n">
        <v>0</v>
      </c>
      <c r="G281" s="118" t="n">
        <f aca="false">5471.77+1611.67-3991.86+24504.29</f>
        <v>27595.87</v>
      </c>
      <c r="I281" s="118" t="n">
        <f aca="false">IF(MONTH($A281)=MONTH($A280),IF(G281=0,I280,G281),G281)</f>
        <v>27595.87</v>
      </c>
      <c r="J281" s="118" t="n">
        <f aca="false">IF(MONTH($A281)=MONTH($A280),SUM(I281-I280),I281)</f>
        <v>5557.20506811065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11095.4194401812</v>
      </c>
      <c r="N281" s="118" t="n">
        <f aca="false">SUM(J$6:J281)</f>
        <v>22682639.7024698</v>
      </c>
      <c r="P281" s="118" t="n">
        <f aca="false">D281/P$3</f>
        <v>-0.00446811715401342</v>
      </c>
      <c r="Q281" s="118" t="n">
        <f aca="false">E281/P$3</f>
        <v>0.118872474011087</v>
      </c>
      <c r="R281" s="118" t="n">
        <f aca="false">F281/R$3</f>
        <v>0</v>
      </c>
      <c r="S281" s="120" t="n">
        <f aca="false">J281/$R$3</f>
        <v>5.55720506811065</v>
      </c>
      <c r="T281" s="120" t="n">
        <f aca="false">L281/$R$3</f>
        <v>0</v>
      </c>
      <c r="U281" s="120" t="n">
        <f aca="false">I281/$R$3</f>
        <v>27.59587</v>
      </c>
      <c r="V281" s="120" t="n">
        <f aca="false">M281/$R$3</f>
        <v>11.0954194401812</v>
      </c>
      <c r="W281" s="120" t="n">
        <f aca="false">N281/$R$3</f>
        <v>22682.6397024698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Power'!A282,3),'Master Data'!$A$2:$A$8,0),2)</f>
        <v>Th</v>
      </c>
      <c r="D282" s="118" t="n">
        <v>-4363.44027673662</v>
      </c>
      <c r="E282" s="118" t="n">
        <v>118851.075166254</v>
      </c>
      <c r="F282" s="118" t="n">
        <v>0</v>
      </c>
      <c r="G282" s="118" t="n">
        <v>33172.0447277404</v>
      </c>
      <c r="I282" s="118" t="n">
        <f aca="false">IF(MONTH($A282)=MONTH($A281),IF(G282=0,I281,G282),G282)</f>
        <v>33172.0447277404</v>
      </c>
      <c r="J282" s="118" t="n">
        <f aca="false">IF(MONTH($A282)=MONTH($A281),SUM(I282-I281),I282)</f>
        <v>5576.17472774039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16671.5941679216</v>
      </c>
      <c r="N282" s="118" t="n">
        <f aca="false">SUM(J$6:J282)</f>
        <v>22688215.8771975</v>
      </c>
      <c r="P282" s="118" t="n">
        <f aca="false">D282/P$3</f>
        <v>-0.00436344027673662</v>
      </c>
      <c r="Q282" s="118" t="n">
        <f aca="false">E282/P$3</f>
        <v>0.118851075166254</v>
      </c>
      <c r="R282" s="118" t="n">
        <f aca="false">F282/R$3</f>
        <v>0</v>
      </c>
      <c r="S282" s="120" t="n">
        <f aca="false">J282/$R$3</f>
        <v>5.57617472774038</v>
      </c>
      <c r="T282" s="120" t="n">
        <f aca="false">L282/$R$3</f>
        <v>0</v>
      </c>
      <c r="U282" s="120" t="n">
        <f aca="false">I282/$R$3</f>
        <v>33.1720447277404</v>
      </c>
      <c r="V282" s="120" t="n">
        <f aca="false">M282/$R$3</f>
        <v>16.6715941679216</v>
      </c>
      <c r="W282" s="120" t="n">
        <f aca="false">N282/$R$3</f>
        <v>22688.2158771975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Power'!A283,3),'Master Data'!$A$2:$A$8,0),2)</f>
        <v>F</v>
      </c>
      <c r="D283" s="118" t="n">
        <v>-4258.68942196104</v>
      </c>
      <c r="E283" s="118" t="n">
        <v>118829.663930415</v>
      </c>
      <c r="F283" s="118" t="n">
        <v>0</v>
      </c>
      <c r="G283" s="118" t="n">
        <v>-985738.85349699</v>
      </c>
      <c r="I283" s="118" t="n">
        <f aca="false">IF(MONTH($A283)=MONTH($A282),IF(G283=0,I282,G283),G283)</f>
        <v>-985738.85349699</v>
      </c>
      <c r="J283" s="118" t="n">
        <f aca="false">IF(MONTH($A283)=MONTH($A282),SUM(I283-I282),I283)</f>
        <v>-1018910.89822473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-1002239.30405681</v>
      </c>
      <c r="N283" s="118" t="n">
        <f aca="false">SUM(J$6:J283)</f>
        <v>21669304.9789728</v>
      </c>
      <c r="P283" s="118" t="n">
        <f aca="false">D283/P$3</f>
        <v>-0.00425868942196104</v>
      </c>
      <c r="Q283" s="118" t="n">
        <f aca="false">E283/P$3</f>
        <v>0.118829663930415</v>
      </c>
      <c r="R283" s="118" t="n">
        <f aca="false">F283/R$3</f>
        <v>0</v>
      </c>
      <c r="S283" s="120" t="n">
        <f aca="false">J283/$R$3</f>
        <v>-1018.91089822473</v>
      </c>
      <c r="T283" s="120" t="n">
        <f aca="false">L283/$R$3</f>
        <v>-0</v>
      </c>
      <c r="U283" s="120" t="n">
        <f aca="false">I283/$R$3</f>
        <v>-985.73885349699</v>
      </c>
      <c r="V283" s="120" t="n">
        <f aca="false">M283/$R$3</f>
        <v>-1002.23930405681</v>
      </c>
      <c r="W283" s="120" t="n">
        <f aca="false">N283/$R$3</f>
        <v>21669.3049789728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-985738.85349699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-1002239.30405681</v>
      </c>
      <c r="N284" s="118" t="n">
        <f aca="false">SUM(J$6:J284)</f>
        <v>21669304.9789728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-985.73885349699</v>
      </c>
      <c r="V284" s="120" t="n">
        <f aca="false">M284/$R$3</f>
        <v>-1002.23930405681</v>
      </c>
      <c r="W284" s="120" t="n">
        <f aca="false">N284/$R$3</f>
        <v>21669.3049789728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-985738.85349699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-1002239.30405681</v>
      </c>
      <c r="N285" s="118" t="n">
        <f aca="false">SUM(J$6:J285)</f>
        <v>21669304.9789728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-985.73885349699</v>
      </c>
      <c r="V285" s="120" t="n">
        <f aca="false">M285/$R$3</f>
        <v>-1002.23930405681</v>
      </c>
      <c r="W285" s="120" t="n">
        <f aca="false">N285/$R$3</f>
        <v>21669.3049789728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Power'!A286,3),'Master Data'!$A$2:$A$8,0),2)</f>
        <v>M</v>
      </c>
      <c r="D286" s="118" t="n">
        <v>-2060.02911283806</v>
      </c>
      <c r="E286" s="118" t="n">
        <v>116881.392459114</v>
      </c>
      <c r="F286" s="118" t="n">
        <v>0</v>
      </c>
      <c r="G286" s="118" t="n">
        <v>-964639.72349699</v>
      </c>
      <c r="I286" s="118" t="n">
        <f aca="false">IF(MONTH($A286)=MONTH($A285),IF(G286=0,I285,G286),G286)</f>
        <v>-964639.72349699</v>
      </c>
      <c r="J286" s="118" t="n">
        <f aca="false">IF(MONTH($A286)=MONTH($A285),SUM(I286-I285),I286)</f>
        <v>21099.13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-981140.174056808</v>
      </c>
      <c r="N286" s="118" t="n">
        <f aca="false">SUM(J$6:J286)</f>
        <v>21690404.1089728</v>
      </c>
      <c r="P286" s="118" t="n">
        <f aca="false">D286/P$3</f>
        <v>-0.00206002911283806</v>
      </c>
      <c r="Q286" s="118" t="n">
        <f aca="false">E286/P$3</f>
        <v>0.116881392459114</v>
      </c>
      <c r="R286" s="118" t="n">
        <f aca="false">F286/R$3</f>
        <v>0</v>
      </c>
      <c r="S286" s="120" t="n">
        <f aca="false">J286/$R$3</f>
        <v>21.09913</v>
      </c>
      <c r="T286" s="120" t="n">
        <f aca="false">L286/$R$3</f>
        <v>0</v>
      </c>
      <c r="U286" s="120" t="n">
        <f aca="false">I286/$R$3</f>
        <v>-964.63972349699</v>
      </c>
      <c r="V286" s="120" t="n">
        <f aca="false">M286/$R$3</f>
        <v>-981.140174056808</v>
      </c>
      <c r="W286" s="120" t="n">
        <f aca="false">N286/$R$3</f>
        <v>21690.4041089728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Power'!A287,3),'Master Data'!$A$2:$A$8,0),2)</f>
        <v>T</v>
      </c>
      <c r="D287" s="118" t="n">
        <v>-1954.9818138131</v>
      </c>
      <c r="E287" s="118" t="n">
        <v>116859.931587225</v>
      </c>
      <c r="F287" s="118" t="n">
        <v>0</v>
      </c>
      <c r="G287" s="118" t="n">
        <v>-957523.49349699</v>
      </c>
      <c r="I287" s="118" t="n">
        <f aca="false">IF(MONTH($A287)=MONTH($A286),IF(G287=0,I286,G287),G287)</f>
        <v>-957523.49349699</v>
      </c>
      <c r="J287" s="118" t="n">
        <f aca="false">IF(MONTH($A287)=MONTH($A286),SUM(I287-I286),I287)</f>
        <v>7116.22999999998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-974023.944056808</v>
      </c>
      <c r="N287" s="118" t="n">
        <f aca="false">SUM(J$6:J287)</f>
        <v>21697520.3389728</v>
      </c>
      <c r="P287" s="118" t="n">
        <f aca="false">D287/P$3</f>
        <v>-0.0019549818138131</v>
      </c>
      <c r="Q287" s="118" t="n">
        <f aca="false">E287/P$3</f>
        <v>0.116859931587225</v>
      </c>
      <c r="R287" s="118" t="n">
        <f aca="false">F287/R$3</f>
        <v>0</v>
      </c>
      <c r="S287" s="120" t="n">
        <f aca="false">J287/$R$3</f>
        <v>7.11622999999998</v>
      </c>
      <c r="T287" s="120" t="n">
        <f aca="false">L287/$R$3</f>
        <v>0</v>
      </c>
      <c r="U287" s="120" t="n">
        <f aca="false">I287/$R$3</f>
        <v>-957.52349349699</v>
      </c>
      <c r="V287" s="120" t="n">
        <f aca="false">M287/$R$3</f>
        <v>-974.023944056808</v>
      </c>
      <c r="W287" s="120" t="n">
        <f aca="false">N287/$R$3</f>
        <v>21697.5203389728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Power'!A288,3),'Master Data'!$A$2:$A$8,0),2)</f>
        <v>W</v>
      </c>
      <c r="D288" s="118" t="n">
        <v>-2038.60760806029</v>
      </c>
      <c r="E288" s="118" t="n">
        <v>117027.205626388</v>
      </c>
      <c r="F288" s="118" t="n">
        <v>0</v>
      </c>
      <c r="G288" s="118" t="n">
        <v>-950365.13349699</v>
      </c>
      <c r="I288" s="118" t="n">
        <f aca="false">IF(MONTH($A288)=MONTH($A287),IF(G288=0,I287,G288),G288)</f>
        <v>-950365.13349699</v>
      </c>
      <c r="J288" s="118" t="n">
        <f aca="false">IF(MONTH($A288)=MONTH($A287),SUM(I288-I287),I288)</f>
        <v>7158.3600000001</v>
      </c>
      <c r="K288" s="118" t="n">
        <f aca="false">IF(WEEKDAY(A288,3)&gt;4,0,(IF(A288&lt;K$2,0,IF(A288&lt;=K$3,1,0))))</f>
        <v>1</v>
      </c>
      <c r="L288" s="118" t="n">
        <f aca="false">J288*K288</f>
        <v>7158.3600000001</v>
      </c>
      <c r="M288" s="118" t="n">
        <f aca="false">SUM(J$280:J288)</f>
        <v>-966865.584056808</v>
      </c>
      <c r="N288" s="118" t="n">
        <f aca="false">SUM(J$6:J288)</f>
        <v>21704678.6989728</v>
      </c>
      <c r="P288" s="118" t="n">
        <f aca="false">D288/P$3</f>
        <v>-0.0020386076080603</v>
      </c>
      <c r="Q288" s="118" t="n">
        <f aca="false">E288/P$3</f>
        <v>0.117027205626388</v>
      </c>
      <c r="R288" s="118" t="n">
        <f aca="false">F288/R$3</f>
        <v>0</v>
      </c>
      <c r="S288" s="120" t="n">
        <f aca="false">J288/$R$3</f>
        <v>7.1583600000001</v>
      </c>
      <c r="T288" s="120" t="n">
        <f aca="false">L288/$R$3</f>
        <v>7.1583600000001</v>
      </c>
      <c r="U288" s="120" t="n">
        <f aca="false">I288/$R$3</f>
        <v>-950.36513349699</v>
      </c>
      <c r="V288" s="120" t="n">
        <f aca="false">M288/$R$3</f>
        <v>-966.865584056808</v>
      </c>
      <c r="W288" s="120" t="n">
        <f aca="false">N288/$R$3</f>
        <v>21704.6786989728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Power'!A289,3),'Master Data'!$A$2:$A$8,0),2)</f>
        <v>Th</v>
      </c>
      <c r="D289" s="118" t="n">
        <v>-2029.54439086517</v>
      </c>
      <c r="E289" s="118" t="n">
        <v>117101.852518252</v>
      </c>
      <c r="F289" s="118" t="n">
        <v>0</v>
      </c>
      <c r="G289" s="118" t="n">
        <v>-943164.29349699</v>
      </c>
      <c r="I289" s="118" t="n">
        <f aca="false">IF(MONTH($A289)=MONTH($A288),IF(G289=0,I288,G289),G289)</f>
        <v>-943164.29349699</v>
      </c>
      <c r="J289" s="118" t="n">
        <f aca="false">IF(MONTH($A289)=MONTH($A288),SUM(I289-I288),I289)</f>
        <v>7200.83999999997</v>
      </c>
      <c r="K289" s="118" t="n">
        <f aca="false">IF(WEEKDAY(A289,3)&gt;4,0,(IF(A289&lt;K$2,0,IF(A289&lt;=K$3,1,0))))</f>
        <v>1</v>
      </c>
      <c r="L289" s="118" t="n">
        <f aca="false">J289*K289</f>
        <v>7200.83999999997</v>
      </c>
      <c r="M289" s="118" t="n">
        <f aca="false">SUM(J$280:J289)</f>
        <v>-959664.744056808</v>
      </c>
      <c r="N289" s="118" t="n">
        <f aca="false">SUM(J$6:J289)</f>
        <v>21711879.5389728</v>
      </c>
      <c r="P289" s="118" t="n">
        <f aca="false">D289/P$3</f>
        <v>-0.00202954439086517</v>
      </c>
      <c r="Q289" s="118" t="n">
        <f aca="false">E289/P$3</f>
        <v>0.117101852518252</v>
      </c>
      <c r="R289" s="118" t="n">
        <f aca="false">F289/R$3</f>
        <v>0</v>
      </c>
      <c r="S289" s="120" t="n">
        <f aca="false">J289/$R$3</f>
        <v>7.20083999999997</v>
      </c>
      <c r="T289" s="120" t="n">
        <f aca="false">L289/$R$3</f>
        <v>7.20083999999997</v>
      </c>
      <c r="U289" s="120" t="n">
        <f aca="false">I289/$R$3</f>
        <v>-943.16429349699</v>
      </c>
      <c r="V289" s="120" t="n">
        <f aca="false">M289/$R$3</f>
        <v>-959.664744056808</v>
      </c>
      <c r="W289" s="120" t="n">
        <f aca="false">N289/$R$3</f>
        <v>21711.8795389728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Power'!A290,3),'Master Data'!$A$2:$A$8,0),2)</f>
        <v>F</v>
      </c>
      <c r="D290" s="118" t="n">
        <v>-2021.6416241111</v>
      </c>
      <c r="E290" s="118" t="n">
        <v>117177.721771099</v>
      </c>
      <c r="F290" s="118" t="n">
        <v>0</v>
      </c>
      <c r="G290" s="118" t="n">
        <v>-935920.71349699</v>
      </c>
      <c r="I290" s="118" t="n">
        <f aca="false">IF(MONTH($A290)=MONTH($A289),IF(G290=0,I289,G290),G290)</f>
        <v>-935920.71349699</v>
      </c>
      <c r="J290" s="118" t="n">
        <f aca="false">IF(MONTH($A290)=MONTH($A289),SUM(I290-I289),I290)</f>
        <v>7243.58000000007</v>
      </c>
      <c r="K290" s="118" t="n">
        <f aca="false">IF(WEEKDAY(A290,3)&gt;4,0,(IF(A290&lt;K$2,0,IF(A290&lt;=K$3,1,0))))</f>
        <v>1</v>
      </c>
      <c r="L290" s="118" t="n">
        <f aca="false">J290*K290</f>
        <v>7243.58000000007</v>
      </c>
      <c r="M290" s="118" t="n">
        <f aca="false">SUM(J$280:J290)</f>
        <v>-952421.164056808</v>
      </c>
      <c r="N290" s="118" t="n">
        <f aca="false">SUM(J$6:J290)</f>
        <v>21719123.1189728</v>
      </c>
      <c r="P290" s="118" t="n">
        <f aca="false">D290/P$3</f>
        <v>-0.0020216416241111</v>
      </c>
      <c r="Q290" s="118" t="n">
        <f aca="false">E290/P$3</f>
        <v>0.117177721771099</v>
      </c>
      <c r="R290" s="118" t="n">
        <f aca="false">F290/R$3</f>
        <v>0</v>
      </c>
      <c r="S290" s="120" t="n">
        <f aca="false">J290/$R$3</f>
        <v>7.24358000000007</v>
      </c>
      <c r="T290" s="120" t="n">
        <f aca="false">L290/$R$3</f>
        <v>7.24358000000007</v>
      </c>
      <c r="U290" s="120" t="n">
        <f aca="false">I290/$R$3</f>
        <v>-935.92071349699</v>
      </c>
      <c r="V290" s="120" t="n">
        <f aca="false">M290/$R$3</f>
        <v>-952.421164056808</v>
      </c>
      <c r="W290" s="120" t="n">
        <f aca="false">N290/$R$3</f>
        <v>21719.1231189728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-935920.71349699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-952421.164056808</v>
      </c>
      <c r="N291" s="118" t="n">
        <f aca="false">SUM(J$6:J291)</f>
        <v>21719123.1189728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-935.92071349699</v>
      </c>
      <c r="V291" s="120" t="n">
        <f aca="false">M291/$R$3</f>
        <v>-952.421164056808</v>
      </c>
      <c r="W291" s="120" t="n">
        <f aca="false">N291/$R$3</f>
        <v>21719.1231189728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-935920.71349699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-952421.164056808</v>
      </c>
      <c r="N292" s="118" t="n">
        <f aca="false">SUM(J$6:J292)</f>
        <v>21719123.1189728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-935.92071349699</v>
      </c>
      <c r="V292" s="120" t="n">
        <f aca="false">M292/$R$3</f>
        <v>-952.421164056808</v>
      </c>
      <c r="W292" s="120" t="n">
        <f aca="false">N292/$R$3</f>
        <v>21719.1231189728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Power'!A293,3),'Master Data'!$A$2:$A$8,0),2)</f>
        <v>M</v>
      </c>
      <c r="D293" s="118" t="n">
        <v>-2005.40728320995</v>
      </c>
      <c r="E293" s="118" t="n">
        <v>117413.175416759</v>
      </c>
      <c r="F293" s="118" t="n">
        <v>0</v>
      </c>
      <c r="G293" s="118" t="n">
        <v>-913930.26349699</v>
      </c>
      <c r="I293" s="118" t="n">
        <f aca="false">IF(MONTH($A293)=MONTH($A292),IF(G293=0,I292,G293),G293)</f>
        <v>-913930.26349699</v>
      </c>
      <c r="J293" s="118" t="n">
        <f aca="false">IF(MONTH($A293)=MONTH($A292),SUM(I293-I292),I293)</f>
        <v>21990.45</v>
      </c>
      <c r="K293" s="118" t="n">
        <f aca="false">IF(WEEKDAY(A293,3)&gt;4,0,(IF(A293&lt;K$2,0,IF(A293&lt;=K$3,1,0))))</f>
        <v>1</v>
      </c>
      <c r="L293" s="118" t="n">
        <f aca="false">J293*K293</f>
        <v>21990.45</v>
      </c>
      <c r="M293" s="118" t="n">
        <f aca="false">SUM(J$280:J293)</f>
        <v>-930430.714056808</v>
      </c>
      <c r="N293" s="118" t="n">
        <f aca="false">SUM(J$6:J293)</f>
        <v>21741113.5689728</v>
      </c>
      <c r="P293" s="118" t="n">
        <f aca="false">D293/P$3</f>
        <v>-0.00200540728320995</v>
      </c>
      <c r="Q293" s="118" t="n">
        <f aca="false">E293/P$3</f>
        <v>0.117413175416759</v>
      </c>
      <c r="R293" s="118" t="n">
        <f aca="false">F293/R$3</f>
        <v>0</v>
      </c>
      <c r="S293" s="120" t="n">
        <f aca="false">J293/$R$3</f>
        <v>21.99045</v>
      </c>
      <c r="T293" s="120" t="n">
        <f aca="false">L293/$R$3</f>
        <v>21.99045</v>
      </c>
      <c r="U293" s="120" t="n">
        <f aca="false">I293/$R$3</f>
        <v>-913.93026349699</v>
      </c>
      <c r="V293" s="120" t="n">
        <f aca="false">M293/$R$3</f>
        <v>-930.430714056808</v>
      </c>
      <c r="W293" s="120" t="n">
        <f aca="false">N293/$R$3</f>
        <v>21741.1135689728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Power'!A294,3),'Master Data'!$A$2:$A$8,0),2)</f>
        <v>T</v>
      </c>
      <c r="D294" s="118" t="n">
        <v>-2002.67212464108</v>
      </c>
      <c r="E294" s="118" t="n">
        <v>117494.460384643</v>
      </c>
      <c r="F294" s="118" t="n">
        <v>0</v>
      </c>
      <c r="G294" s="118" t="n">
        <v>-906512.58349699</v>
      </c>
      <c r="I294" s="118" t="n">
        <f aca="false">IF(MONTH($A294)=MONTH($A293),IF(G294=0,I293,G294),G294)</f>
        <v>-906512.58349699</v>
      </c>
      <c r="J294" s="118" t="n">
        <f aca="false">IF(MONTH($A294)=MONTH($A293),SUM(I294-I293),I294)</f>
        <v>7417.67999999994</v>
      </c>
      <c r="K294" s="118" t="n">
        <f aca="false">IF(WEEKDAY(A294,3)&gt;4,0,(IF(A294&lt;K$2,0,IF(A294&lt;=K$3,1,0))))</f>
        <v>1</v>
      </c>
      <c r="L294" s="118" t="n">
        <f aca="false">J294*K294</f>
        <v>7417.67999999994</v>
      </c>
      <c r="M294" s="118" t="n">
        <f aca="false">SUM(J$280:J294)</f>
        <v>-923013.034056808</v>
      </c>
      <c r="N294" s="118" t="n">
        <f aca="false">SUM(J$6:J294)</f>
        <v>21748531.2489728</v>
      </c>
      <c r="P294" s="118" t="n">
        <f aca="false">D294/P$3</f>
        <v>-0.00200267212464108</v>
      </c>
      <c r="Q294" s="118" t="n">
        <f aca="false">E294/P$3</f>
        <v>0.117494460384643</v>
      </c>
      <c r="R294" s="118" t="n">
        <f aca="false">F294/R$3</f>
        <v>0</v>
      </c>
      <c r="S294" s="120" t="n">
        <f aca="false">J294/$R$3</f>
        <v>7.41767999999994</v>
      </c>
      <c r="T294" s="120" t="n">
        <f aca="false">L294/$R$3</f>
        <v>7.41767999999994</v>
      </c>
      <c r="U294" s="120" t="n">
        <f aca="false">I294/$R$3</f>
        <v>-906.51258349699</v>
      </c>
      <c r="V294" s="120" t="n">
        <f aca="false">M294/$R$3</f>
        <v>-923.013034056808</v>
      </c>
      <c r="W294" s="120" t="n">
        <f aca="false">N294/$R$3</f>
        <v>21748.5312489728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Power'!A295,3),'Master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-906512.58349699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-923013.034056808</v>
      </c>
      <c r="N295" s="118" t="n">
        <f aca="false">SUM(J$6:J295)</f>
        <v>21748531.2489728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-906.51258349699</v>
      </c>
      <c r="V295" s="120" t="n">
        <f aca="false">M295/$R$3</f>
        <v>-923.013034056808</v>
      </c>
      <c r="W295" s="120" t="n">
        <f aca="false">N295/$R$3</f>
        <v>21748.5312489728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Power'!A296,3),'Master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-906512.58349699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-923013.034056808</v>
      </c>
      <c r="N296" s="118" t="n">
        <f aca="false">SUM(J$6:J296)</f>
        <v>21748531.2489728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-906.51258349699</v>
      </c>
      <c r="V296" s="120" t="n">
        <f aca="false">M296/$R$3</f>
        <v>-923.013034056808</v>
      </c>
      <c r="W296" s="120" t="n">
        <f aca="false">N296/$R$3</f>
        <v>21748.5312489728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-906512.58349699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-923013.034056808</v>
      </c>
      <c r="N297" s="118" t="n">
        <f aca="false">SUM(J$6:J297)</f>
        <v>21748531.2489728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-906.51258349699</v>
      </c>
      <c r="V297" s="120" t="n">
        <f aca="false">M297/$R$3</f>
        <v>-923.013034056808</v>
      </c>
      <c r="W297" s="120" t="n">
        <f aca="false">N297/$R$3</f>
        <v>21748.5312489728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-906512.58349699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-923013.034056808</v>
      </c>
      <c r="N298" s="118" t="n">
        <f aca="false">SUM(J$6:J298)</f>
        <v>21748531.2489728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-906.51258349699</v>
      </c>
      <c r="V298" s="120" t="n">
        <f aca="false">M298/$R$3</f>
        <v>-923.013034056808</v>
      </c>
      <c r="W298" s="120" t="n">
        <f aca="false">N298/$R$3</f>
        <v>21748.5312489728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-906512.58349699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-923013.034056808</v>
      </c>
      <c r="N299" s="118" t="n">
        <f aca="false">SUM(J$6:J299)</f>
        <v>21748531.2489728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-906.51258349699</v>
      </c>
      <c r="V299" s="120" t="n">
        <f aca="false">M299/$R$3</f>
        <v>-923.013034056808</v>
      </c>
      <c r="W299" s="120" t="n">
        <f aca="false">N299/$R$3</f>
        <v>21748.5312489728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-906512.58349699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-923013.034056808</v>
      </c>
      <c r="N300" s="118" t="n">
        <f aca="false">SUM(J$6:J300)</f>
        <v>21748531.2489728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-906.51258349699</v>
      </c>
      <c r="V300" s="120" t="n">
        <f aca="false">M300/$R$3</f>
        <v>-923.013034056808</v>
      </c>
      <c r="W300" s="120" t="n">
        <f aca="false">N300/$R$3</f>
        <v>21748.5312489728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-906512.58349699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-923013.034056808</v>
      </c>
      <c r="N301" s="118" t="n">
        <f aca="false">SUM(J$6:J301)</f>
        <v>21748531.2489728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-906.51258349699</v>
      </c>
      <c r="V301" s="120" t="n">
        <f aca="false">M301/$R$3</f>
        <v>-923.013034056808</v>
      </c>
      <c r="W301" s="120" t="n">
        <f aca="false">N301/$R$3</f>
        <v>21748.5312489728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-906512.58349699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-923013.034056808</v>
      </c>
      <c r="N302" s="118" t="n">
        <f aca="false">SUM(J$6:J302)</f>
        <v>21748531.2489728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-906.51258349699</v>
      </c>
      <c r="V302" s="120" t="n">
        <f aca="false">M302/$R$3</f>
        <v>-923.013034056808</v>
      </c>
      <c r="W302" s="120" t="n">
        <f aca="false">N302/$R$3</f>
        <v>21748.5312489728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-906512.58349699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-923013.034056808</v>
      </c>
      <c r="N303" s="118" t="n">
        <f aca="false">SUM(J$6:J303)</f>
        <v>21748531.2489728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-906.51258349699</v>
      </c>
      <c r="V303" s="120" t="n">
        <f aca="false">M303/$R$3</f>
        <v>-923.013034056808</v>
      </c>
      <c r="W303" s="120" t="n">
        <f aca="false">N303/$R$3</f>
        <v>21748.5312489728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-906512.58349699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-923013.034056808</v>
      </c>
      <c r="N304" s="118" t="n">
        <f aca="false">SUM(J$6:J304)</f>
        <v>21748531.2489728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-906.51258349699</v>
      </c>
      <c r="V304" s="120" t="n">
        <f aca="false">M304/$R$3</f>
        <v>-923.013034056808</v>
      </c>
      <c r="W304" s="120" t="n">
        <f aca="false">N304/$R$3</f>
        <v>21748.5312489728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-906512.58349699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-923013.034056808</v>
      </c>
      <c r="N305" s="118" t="n">
        <f aca="false">SUM(J$6:J305)</f>
        <v>21748531.2489728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-906.51258349699</v>
      </c>
      <c r="V305" s="120" t="n">
        <f aca="false">M305/$R$3</f>
        <v>-923.013034056808</v>
      </c>
      <c r="W305" s="120" t="n">
        <f aca="false">N305/$R$3</f>
        <v>21748.5312489728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-906512.58349699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-923013.034056808</v>
      </c>
      <c r="N306" s="118" t="n">
        <f aca="false">SUM(J$6:J306)</f>
        <v>21748531.2489728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-906.51258349699</v>
      </c>
      <c r="V306" s="120" t="n">
        <f aca="false">M306/$R$3</f>
        <v>-923.013034056808</v>
      </c>
      <c r="W306" s="120" t="n">
        <f aca="false">N306/$R$3</f>
        <v>21748.5312489728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-906512.58349699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-923013.034056808</v>
      </c>
      <c r="N307" s="118" t="n">
        <f aca="false">SUM(J$6:J307)</f>
        <v>21748531.2489728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-906.51258349699</v>
      </c>
      <c r="V307" s="120" t="n">
        <f aca="false">M307/$R$3</f>
        <v>-923.013034056808</v>
      </c>
      <c r="W307" s="120" t="n">
        <f aca="false">N307/$R$3</f>
        <v>21748.5312489728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-906512.58349699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-923013.034056808</v>
      </c>
      <c r="N308" s="118" t="n">
        <f aca="false">SUM(J$6:J308)</f>
        <v>21748531.2489728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-906.51258349699</v>
      </c>
      <c r="V308" s="120" t="n">
        <f aca="false">M308/$R$3</f>
        <v>-923.013034056808</v>
      </c>
      <c r="W308" s="120" t="n">
        <f aca="false">N308/$R$3</f>
        <v>21748.5312489728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-906512.58349699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-923013.034056808</v>
      </c>
      <c r="N309" s="118" t="n">
        <f aca="false">SUM(J$6:J309)</f>
        <v>21748531.2489728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-906.51258349699</v>
      </c>
      <c r="V309" s="120" t="n">
        <f aca="false">M309/$R$3</f>
        <v>-923.013034056808</v>
      </c>
      <c r="W309" s="120" t="n">
        <f aca="false">N309/$R$3</f>
        <v>21748.5312489728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-923013.034056808</v>
      </c>
      <c r="N310" s="118" t="n">
        <f aca="false">SUM(J$6:J310)</f>
        <v>21748531.2489728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-923.013034056808</v>
      </c>
      <c r="W310" s="120" t="n">
        <f aca="false">N310/$R$3</f>
        <v>21748.5312489728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-923013.034056808</v>
      </c>
      <c r="N311" s="118" t="n">
        <f aca="false">SUM(J$6:J311)</f>
        <v>21748531.2489728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-923.013034056808</v>
      </c>
      <c r="W311" s="120" t="n">
        <f aca="false">N311/$R$3</f>
        <v>21748.5312489728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-923013.034056808</v>
      </c>
      <c r="N312" s="118" t="n">
        <f aca="false">SUM(J$6:J312)</f>
        <v>21748531.2489728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-923.013034056808</v>
      </c>
      <c r="W312" s="120" t="n">
        <f aca="false">N312/$R$3</f>
        <v>21748.5312489728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-923013.034056808</v>
      </c>
      <c r="N313" s="118" t="n">
        <f aca="false">SUM(J$6:J313)</f>
        <v>21748531.2489728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-923.013034056808</v>
      </c>
      <c r="W313" s="120" t="n">
        <f aca="false">N313/$R$3</f>
        <v>21748.5312489728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-923013.034056808</v>
      </c>
      <c r="N314" s="118" t="n">
        <f aca="false">SUM(J$6:J314)</f>
        <v>21748531.2489728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-923.013034056808</v>
      </c>
      <c r="W314" s="120" t="n">
        <f aca="false">N314/$R$3</f>
        <v>21748.5312489728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-923013.034056808</v>
      </c>
      <c r="N315" s="118" t="n">
        <f aca="false">SUM(J$6:J315)</f>
        <v>21748531.2489728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-923.013034056808</v>
      </c>
      <c r="W315" s="120" t="n">
        <f aca="false">N315/$R$3</f>
        <v>21748.5312489728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-923013.034056808</v>
      </c>
      <c r="N316" s="118" t="n">
        <f aca="false">SUM(J$6:J316)</f>
        <v>21748531.2489728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-923.013034056808</v>
      </c>
      <c r="W316" s="120" t="n">
        <f aca="false">N316/$R$3</f>
        <v>21748.5312489728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-923013.034056808</v>
      </c>
      <c r="N317" s="118" t="n">
        <f aca="false">SUM(J$6:J317)</f>
        <v>21748531.2489728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-923.013034056808</v>
      </c>
      <c r="W317" s="120" t="n">
        <f aca="false">N317/$R$3</f>
        <v>21748.5312489728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-923013.034056808</v>
      </c>
      <c r="N318" s="118" t="n">
        <f aca="false">SUM(J$6:J318)</f>
        <v>21748531.2489728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-923.013034056808</v>
      </c>
      <c r="W318" s="120" t="n">
        <f aca="false">N318/$R$3</f>
        <v>21748.5312489728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-923013.034056808</v>
      </c>
      <c r="N319" s="118" t="n">
        <f aca="false">SUM(J$6:J319)</f>
        <v>21748531.2489728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-923.013034056808</v>
      </c>
      <c r="W319" s="120" t="n">
        <f aca="false">N319/$R$3</f>
        <v>21748.5312489728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-923013.034056808</v>
      </c>
      <c r="N320" s="118" t="n">
        <f aca="false">SUM(J$6:J320)</f>
        <v>21748531.2489728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-923.013034056808</v>
      </c>
      <c r="W320" s="120" t="n">
        <f aca="false">N320/$R$3</f>
        <v>21748.5312489728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-923013.034056808</v>
      </c>
      <c r="N321" s="118" t="n">
        <f aca="false">SUM(J$6:J321)</f>
        <v>21748531.2489728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-923.013034056808</v>
      </c>
      <c r="W321" s="120" t="n">
        <f aca="false">N321/$R$3</f>
        <v>21748.5312489728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-923013.034056808</v>
      </c>
      <c r="N322" s="118" t="n">
        <f aca="false">SUM(J$6:J322)</f>
        <v>21748531.2489728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-923.013034056808</v>
      </c>
      <c r="W322" s="120" t="n">
        <f aca="false">N322/$R$3</f>
        <v>21748.5312489728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-923013.034056808</v>
      </c>
      <c r="N323" s="118" t="n">
        <f aca="false">SUM(J$6:J323)</f>
        <v>21748531.2489728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-923.013034056808</v>
      </c>
      <c r="W323" s="120" t="n">
        <f aca="false">N323/$R$3</f>
        <v>21748.5312489728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-923013.034056808</v>
      </c>
      <c r="N324" s="118" t="n">
        <f aca="false">SUM(J$6:J324)</f>
        <v>21748531.2489728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-923.013034056808</v>
      </c>
      <c r="W324" s="120" t="n">
        <f aca="false">N324/$R$3</f>
        <v>21748.5312489728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-923013.034056808</v>
      </c>
      <c r="N325" s="118" t="n">
        <f aca="false">SUM(J$6:J325)</f>
        <v>21748531.2489728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-923.013034056808</v>
      </c>
      <c r="W325" s="120" t="n">
        <f aca="false">N325/$R$3</f>
        <v>21748.5312489728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-923013.034056808</v>
      </c>
      <c r="N326" s="118" t="n">
        <f aca="false">SUM(J$6:J326)</f>
        <v>21748531.2489728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-923.013034056808</v>
      </c>
      <c r="W326" s="120" t="n">
        <f aca="false">N326/$R$3</f>
        <v>21748.5312489728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-923013.034056808</v>
      </c>
      <c r="N327" s="118" t="n">
        <f aca="false">SUM(J$6:J327)</f>
        <v>21748531.2489728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-923.013034056808</v>
      </c>
      <c r="W327" s="120" t="n">
        <f aca="false">N327/$R$3</f>
        <v>21748.5312489728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-923013.034056808</v>
      </c>
      <c r="N328" s="118" t="n">
        <f aca="false">SUM(J$6:J328)</f>
        <v>21748531.2489728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-923.013034056808</v>
      </c>
      <c r="W328" s="120" t="n">
        <f aca="false">N328/$R$3</f>
        <v>21748.5312489728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-923013.034056808</v>
      </c>
      <c r="N329" s="118" t="n">
        <f aca="false">SUM(J$6:J329)</f>
        <v>21748531.2489728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-923.013034056808</v>
      </c>
      <c r="W329" s="120" t="n">
        <f aca="false">N329/$R$3</f>
        <v>21748.5312489728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-923013.034056808</v>
      </c>
      <c r="N330" s="118" t="n">
        <f aca="false">SUM(J$6:J330)</f>
        <v>21748531.2489728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-923.013034056808</v>
      </c>
      <c r="W330" s="120" t="n">
        <f aca="false">N330/$R$3</f>
        <v>21748.5312489728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-923013.034056808</v>
      </c>
      <c r="N331" s="118" t="n">
        <f aca="false">SUM(J$6:J331)</f>
        <v>21748531.2489728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-923.013034056808</v>
      </c>
      <c r="W331" s="120" t="n">
        <f aca="false">N331/$R$3</f>
        <v>21748.5312489728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-923013.034056808</v>
      </c>
      <c r="N332" s="118" t="n">
        <f aca="false">SUM(J$6:J332)</f>
        <v>21748531.2489728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-923.013034056808</v>
      </c>
      <c r="W332" s="120" t="n">
        <f aca="false">N332/$R$3</f>
        <v>21748.5312489728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-923013.034056808</v>
      </c>
      <c r="N333" s="118" t="n">
        <f aca="false">SUM(J$6:J333)</f>
        <v>21748531.2489728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-923.013034056808</v>
      </c>
      <c r="W333" s="120" t="n">
        <f aca="false">N333/$R$3</f>
        <v>21748.5312489728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-923013.034056808</v>
      </c>
      <c r="N334" s="118" t="n">
        <f aca="false">SUM(J$6:J334)</f>
        <v>21748531.2489728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-923.013034056808</v>
      </c>
      <c r="W334" s="120" t="n">
        <f aca="false">N334/$R$3</f>
        <v>21748.5312489728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-923013.034056808</v>
      </c>
      <c r="N335" s="118" t="n">
        <f aca="false">SUM(J$6:J335)</f>
        <v>21748531.2489728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-923.013034056808</v>
      </c>
      <c r="W335" s="120" t="n">
        <f aca="false">N335/$R$3</f>
        <v>21748.5312489728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-923013.034056808</v>
      </c>
      <c r="N336" s="118" t="n">
        <f aca="false">SUM(J$6:J336)</f>
        <v>21748531.2489728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-923.013034056808</v>
      </c>
      <c r="W336" s="120" t="n">
        <f aca="false">N336/$R$3</f>
        <v>21748.5312489728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-923013.034056808</v>
      </c>
      <c r="N337" s="118" t="n">
        <f aca="false">SUM(J$6:J337)</f>
        <v>21748531.2489728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-923.013034056808</v>
      </c>
      <c r="W337" s="120" t="n">
        <f aca="false">N337/$R$3</f>
        <v>21748.5312489728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-923013.034056808</v>
      </c>
      <c r="N338" s="118" t="n">
        <f aca="false">SUM(J$6:J338)</f>
        <v>21748531.2489728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-923.013034056808</v>
      </c>
      <c r="W338" s="120" t="n">
        <f aca="false">N338/$R$3</f>
        <v>21748.5312489728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-923013.034056808</v>
      </c>
      <c r="N339" s="118" t="n">
        <f aca="false">SUM(J$6:J339)</f>
        <v>21748531.2489728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-923.013034056808</v>
      </c>
      <c r="W339" s="120" t="n">
        <f aca="false">N339/$R$3</f>
        <v>21748.5312489728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-923013.034056808</v>
      </c>
      <c r="N340" s="118" t="n">
        <f aca="false">SUM(J$6:J340)</f>
        <v>21748531.2489728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-923.013034056808</v>
      </c>
      <c r="W340" s="120" t="n">
        <f aca="false">N340/$R$3</f>
        <v>21748.5312489728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-923013.034056808</v>
      </c>
      <c r="N341" s="118" t="n">
        <f aca="false">SUM(J$6:J341)</f>
        <v>21748531.2489728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-923.013034056808</v>
      </c>
      <c r="W341" s="120" t="n">
        <f aca="false">N341/$R$3</f>
        <v>21748.5312489728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-923013.034056808</v>
      </c>
      <c r="N342" s="118" t="n">
        <f aca="false">SUM(J$6:J342)</f>
        <v>21748531.2489728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-923.013034056808</v>
      </c>
      <c r="W342" s="120" t="n">
        <f aca="false">N342/$R$3</f>
        <v>21748.5312489728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-923013.034056808</v>
      </c>
      <c r="N343" s="118" t="n">
        <f aca="false">SUM(J$6:J343)</f>
        <v>21748531.2489728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-923.013034056808</v>
      </c>
      <c r="W343" s="120" t="n">
        <f aca="false">N343/$R$3</f>
        <v>21748.5312489728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-923013.034056808</v>
      </c>
      <c r="N344" s="118" t="n">
        <f aca="false">SUM(J$6:J344)</f>
        <v>21748531.2489728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-923.013034056808</v>
      </c>
      <c r="W344" s="120" t="n">
        <f aca="false">N344/$R$3</f>
        <v>21748.5312489728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-923013.034056808</v>
      </c>
      <c r="N345" s="118" t="n">
        <f aca="false">SUM(J$6:J345)</f>
        <v>21748531.2489728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-923.013034056808</v>
      </c>
      <c r="W345" s="120" t="n">
        <f aca="false">N345/$R$3</f>
        <v>21748.5312489728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-923013.034056808</v>
      </c>
      <c r="N346" s="118" t="n">
        <f aca="false">SUM(J$6:J346)</f>
        <v>21748531.2489728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-923.013034056808</v>
      </c>
      <c r="W346" s="120" t="n">
        <f aca="false">N346/$R$3</f>
        <v>21748.5312489728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-923013.034056808</v>
      </c>
      <c r="N347" s="118" t="n">
        <f aca="false">SUM(J$6:J347)</f>
        <v>21748531.2489728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-923.013034056808</v>
      </c>
      <c r="W347" s="120" t="n">
        <f aca="false">N347/$R$3</f>
        <v>21748.5312489728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-923013.034056808</v>
      </c>
      <c r="N348" s="118" t="n">
        <f aca="false">SUM(J$6:J348)</f>
        <v>21748531.2489728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-923.013034056808</v>
      </c>
      <c r="W348" s="120" t="n">
        <f aca="false">N348/$R$3</f>
        <v>21748.5312489728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-923013.034056808</v>
      </c>
      <c r="N349" s="118" t="n">
        <f aca="false">SUM(J$6:J349)</f>
        <v>21748531.2489728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-923.013034056808</v>
      </c>
      <c r="W349" s="120" t="n">
        <f aca="false">N349/$R$3</f>
        <v>21748.5312489728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-923013.034056808</v>
      </c>
      <c r="N350" s="118" t="n">
        <f aca="false">SUM(J$6:J350)</f>
        <v>21748531.2489728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-923.013034056808</v>
      </c>
      <c r="W350" s="120" t="n">
        <f aca="false">N350/$R$3</f>
        <v>21748.5312489728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-923013.034056808</v>
      </c>
      <c r="N351" s="118" t="n">
        <f aca="false">SUM(J$6:J351)</f>
        <v>21748531.2489728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-923.013034056808</v>
      </c>
      <c r="W351" s="120" t="n">
        <f aca="false">N351/$R$3</f>
        <v>21748.5312489728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-923013.034056808</v>
      </c>
      <c r="N352" s="118" t="n">
        <f aca="false">SUM(J$6:J352)</f>
        <v>21748531.2489728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-923.013034056808</v>
      </c>
      <c r="W352" s="120" t="n">
        <f aca="false">N352/$R$3</f>
        <v>21748.5312489728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-923013.034056808</v>
      </c>
      <c r="N353" s="118" t="n">
        <f aca="false">SUM(J$6:J353)</f>
        <v>21748531.2489728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-923.013034056808</v>
      </c>
      <c r="W353" s="120" t="n">
        <f aca="false">N353/$R$3</f>
        <v>21748.5312489728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-923013.034056808</v>
      </c>
      <c r="N354" s="118" t="n">
        <f aca="false">SUM(J$6:J354)</f>
        <v>21748531.2489728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-923.013034056808</v>
      </c>
      <c r="W354" s="120" t="n">
        <f aca="false">N354/$R$3</f>
        <v>21748.5312489728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-923013.034056808</v>
      </c>
      <c r="N355" s="118" t="n">
        <f aca="false">SUM(J$6:J355)</f>
        <v>21748531.2489728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-923.013034056808</v>
      </c>
      <c r="W355" s="120" t="n">
        <f aca="false">N355/$R$3</f>
        <v>21748.5312489728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-923013.034056808</v>
      </c>
      <c r="N356" s="118" t="n">
        <f aca="false">SUM(J$6:J356)</f>
        <v>21748531.2489728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-923.013034056808</v>
      </c>
      <c r="W356" s="120" t="n">
        <f aca="false">N356/$R$3</f>
        <v>21748.5312489728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-923013.034056808</v>
      </c>
      <c r="N357" s="118" t="n">
        <f aca="false">SUM(J$6:J357)</f>
        <v>21748531.2489728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-923.013034056808</v>
      </c>
      <c r="W357" s="120" t="n">
        <f aca="false">N357/$R$3</f>
        <v>21748.5312489728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-923013.034056808</v>
      </c>
      <c r="N358" s="118" t="n">
        <f aca="false">SUM(J$6:J358)</f>
        <v>21748531.2489728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-923.013034056808</v>
      </c>
      <c r="W358" s="120" t="n">
        <f aca="false">N358/$R$3</f>
        <v>21748.5312489728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-923013.034056808</v>
      </c>
      <c r="N359" s="118" t="n">
        <f aca="false">SUM(J$6:J359)</f>
        <v>21748531.2489728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-923.013034056808</v>
      </c>
      <c r="W359" s="120" t="n">
        <f aca="false">N359/$R$3</f>
        <v>21748.5312489728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-923013.034056808</v>
      </c>
      <c r="N360" s="118" t="n">
        <f aca="false">SUM(J$6:J360)</f>
        <v>21748531.2489728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-923.013034056808</v>
      </c>
      <c r="W360" s="120" t="n">
        <f aca="false">N360/$R$3</f>
        <v>21748.5312489728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-923013.034056808</v>
      </c>
      <c r="N361" s="118" t="n">
        <f aca="false">SUM(J$6:J361)</f>
        <v>21748531.2489728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-923.013034056808</v>
      </c>
      <c r="W361" s="120" t="n">
        <f aca="false">N361/$R$3</f>
        <v>21748.5312489728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-923013.034056808</v>
      </c>
      <c r="N362" s="118" t="n">
        <f aca="false">SUM(J$6:J362)</f>
        <v>21748531.2489728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-923.013034056808</v>
      </c>
      <c r="W362" s="120" t="n">
        <f aca="false">N362/$R$3</f>
        <v>21748.5312489728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-923013.034056808</v>
      </c>
      <c r="N363" s="118" t="n">
        <f aca="false">SUM(J$6:J363)</f>
        <v>21748531.2489728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-923.013034056808</v>
      </c>
      <c r="W363" s="120" t="n">
        <f aca="false">N363/$R$3</f>
        <v>21748.5312489728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-923013.034056808</v>
      </c>
      <c r="N364" s="118" t="n">
        <f aca="false">SUM(J$6:J364)</f>
        <v>21748531.2489728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-923.013034056808</v>
      </c>
      <c r="W364" s="120" t="n">
        <f aca="false">N364/$R$3</f>
        <v>21748.5312489728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-923013.034056808</v>
      </c>
      <c r="N365" s="118" t="n">
        <f aca="false">SUM(J$6:J365)</f>
        <v>21748531.2489728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-923.013034056808</v>
      </c>
      <c r="W365" s="120" t="n">
        <f aca="false">N365/$R$3</f>
        <v>21748.5312489728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-923013.034056808</v>
      </c>
      <c r="N366" s="118" t="n">
        <f aca="false">SUM(J$6:J366)</f>
        <v>21748531.2489728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-923.013034056808</v>
      </c>
      <c r="W366" s="120" t="n">
        <f aca="false">N366/$R$3</f>
        <v>21748.5312489728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-923013.034056808</v>
      </c>
      <c r="N367" s="118" t="n">
        <f aca="false">SUM(J$6:J367)</f>
        <v>21748531.2489728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-923.013034056808</v>
      </c>
      <c r="W367" s="120" t="n">
        <f aca="false">N367/$R$3</f>
        <v>21748.5312489728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-923013.034056808</v>
      </c>
      <c r="N368" s="118" t="n">
        <f aca="false">SUM(J$6:J368)</f>
        <v>21748531.2489728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-923.013034056808</v>
      </c>
      <c r="W368" s="120" t="n">
        <f aca="false">N368/$R$3</f>
        <v>21748.5312489728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-923013.034056808</v>
      </c>
      <c r="N369" s="118" t="n">
        <f aca="false">SUM(J$6:J369)</f>
        <v>21748531.2489728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-923.013034056808</v>
      </c>
      <c r="W369" s="120" t="n">
        <f aca="false">N369/$R$3</f>
        <v>21748.5312489728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-923013.034056808</v>
      </c>
      <c r="N370" s="118" t="n">
        <f aca="false">SUM(J$6:J370)</f>
        <v>21748531.2489728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-923.013034056808</v>
      </c>
      <c r="W370" s="120" t="n">
        <f aca="false">N370/$R$3</f>
        <v>21748.5312489728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-923013.034056808</v>
      </c>
      <c r="N371" s="118" t="n">
        <f aca="false">SUM(J$6:J371)</f>
        <v>21748531.2489728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-923.013034056808</v>
      </c>
      <c r="W371" s="120" t="n">
        <f aca="false">N371/$R$3</f>
        <v>21748.5312489728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45"/>
      <c r="K2" s="122" t="n">
        <f aca="false">WORKDAY(K3,-4)</f>
        <v>37174</v>
      </c>
    </row>
    <row r="3" customFormat="false" ht="12.75" hidden="false" customHeight="false" outlineLevel="0" collapsed="false">
      <c r="G3" s="146"/>
      <c r="K3" s="122" t="n">
        <f aca="false">Summary!B8</f>
        <v>37180</v>
      </c>
      <c r="L3" s="123" t="n">
        <f aca="false">SUM(L6:L371)</f>
        <v>-22.1299999999974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-0.0221299999999974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PWR Certificates'!A6,3),'Master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PWR Certificates'!A7,3),'Master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PWR Certificates'!A8,3),'Master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PWR Certificates'!A9,3),'Master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PWR Certificates'!A10,3),'Master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PWR Certificates'!A11,3),'Master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PWR Certificates'!A12,3),'Master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PWR Certificates'!A13,3),'Master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PWR Certificates'!A14,3),'Master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PWR Certificates'!A15,3),'Master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PWR Certificates'!A16,3),'Master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PWR Certificates'!A17,3),'Master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PWR Certificates'!A18,3),'Master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PWR Certificates'!A19,3),'Master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PWR Certificates'!A20,3),'Master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PWR Certificates'!A21,3),'Master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PWR Certificates'!A22,3),'Master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PWR Certificates'!A23,3),'Master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PWR Certificates'!A24,3),'Master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PWR Certificates'!A25,3),'Master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PWR Certificates'!A26,3),'Master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PWR Certificates'!A27,3),'Master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PWR Certificates'!A28,3),'Master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PWR Certificates'!A29,3),'Master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PWR Certificates'!A30,3),'Master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PWR Certificates'!A31,3),'Master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PWR Certificates'!A32,3),'Master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PWR Certificates'!A33,3),'Master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PWR Certificates'!A34,3),'Master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PWR Certificates'!A35,3),'Master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Data'!$A$2:$B$8,MATCH(WEEKDAY('BRA PWR Certificates'!A36,3),'Master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PWR Certificates'!A37,3),'Master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PWR Certificates'!A38,3),'Master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PWR Certificates'!A39,3),'Master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PWR Certificates'!A40,3),'Master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PWR Certificates'!A41,3),'Master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PWR Certificates'!A42,3),'Master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PWR Certificates'!A43,3),'Master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PWR Certificates'!A44,3),'Master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PWR Certificates'!A45,3),'Master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PWR Certificates'!A46,3),'Master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PWR Certificates'!A47,3),'Master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PWR Certificates'!A48,3),'Master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PWR Certificates'!A49,3),'Master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PWR Certificates'!A50,3),'Master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PWR Certificates'!A51,3),'Master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PWR Certificates'!A52,3),'Master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PWR Certificates'!A53,3),'Master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PWR Certificates'!A54,3),'Master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PWR Certificates'!A55,3),'Master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PWR Certificates'!A56,3),'Master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PWR Certificates'!A57,3),'Master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PWR Certificates'!A58,3),'Master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PWR Certificates'!A59,3),'Master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PWR Certificates'!A60,3),'Master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PWR Certificates'!A61,3),'Master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PWR Certificates'!A62,3),'Master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PWR Certificates'!A63,3),'Master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Data'!$A$2:$B$8,MATCH(WEEKDAY('BRA PWR Certificates'!A64,3),'Master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PWR Certificates'!A65,3),'Master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PWR Certificates'!A66,3),'Master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PWR Certificates'!A67,3),'Master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PWR Certificates'!A68,3),'Master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PWR Certificates'!A69,3),'Master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PWR Certificates'!A70,3),'Master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PWR Certificates'!A71,3),'Master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PWR Certificates'!A72,3),'Master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PWR Certificates'!A73,3),'Master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PWR Certificates'!A74,3),'Master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PWR Certificates'!A75,3),'Master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PWR Certificates'!A76,3),'Master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PWR Certificates'!A77,3),'Master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PWR Certificates'!A78,3),'Master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PWR Certificates'!A79,3),'Master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PWR Certificates'!A80,3),'Master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PWR Certificates'!A81,3),'Master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PWR Certificates'!A82,3),'Master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PWR Certificates'!A83,3),'Master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PWR Certificates'!A84,3),'Master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PWR Certificates'!A85,3),'Master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PWR Certificates'!A86,3),'Master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PWR Certificates'!A87,3),'Master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PWR Certificates'!A88,3),'Master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PWR Certificates'!A89,3),'Master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PWR Certificates'!A90,3),'Master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PWR Certificates'!A91,3),'Master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PWR Certificates'!A92,3),'Master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PWR Certificates'!A93,3),'Master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Data'!$A$2:$B$8,MATCH(WEEKDAY('BRA PWR Certificates'!A94,3),'Master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PWR Certificates'!A95,3),'Master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PWR Certificates'!A96,3),'Master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PWR Certificates'!A97,3),'Master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PWR Certificates'!A98,3),'Master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PWR Certificates'!A99,3),'Master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PWR Certificates'!A100,3),'Master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PWR Certificates'!A101,3),'Master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PWR Certificates'!A102,3),'Master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PWR Certificates'!A103,3),'Master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PWR Certificates'!A104,3),'Master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PWR Certificates'!A105,3),'Master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PWR Certificates'!A106,3),'Master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PWR Certificates'!A107,3),'Master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PWR Certificates'!A108,3),'Master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PWR Certificates'!A109,3),'Master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PWR Certificates'!A110,3),'Master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PWR Certificates'!A111,3),'Master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PWR Certificates'!A112,3),'Master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PWR Certificates'!A113,3),'Master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PWR Certificates'!A114,3),'Master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PWR Certificates'!A115,3),'Master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PWR Certificates'!A116,3),'Master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PWR Certificates'!A117,3),'Master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PWR Certificates'!A118,3),'Master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PWR Certificates'!A119,3),'Master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PWR Certificates'!A120,3),'Master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PWR Certificates'!A121,3),'Master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PWR Certificates'!A122,3),'Master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PWR Certificates'!A123,3),'Master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PWR Certificates'!A124,3),'Master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Data'!$A$2:$B$8,MATCH(WEEKDAY('BRA PWR Certificates'!A125,3),'Master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PWR Certificates'!A126,3),'Master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PWR Certificates'!A127,3),'Master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PWR Certificates'!A128,3),'Master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PWR Certificates'!A129,3),'Master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PWR Certificates'!A130,3),'Master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PWR Certificates'!A131,3),'Master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PWR Certificates'!A132,3),'Master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PWR Certificates'!A133,3),'Master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PWR Certificates'!A134,3),'Master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PWR Certificates'!A135,3),'Master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PWR Certificates'!A136,3),'Master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PWR Certificates'!A137,3),'Master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PWR Certificates'!A138,3),'Master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PWR Certificates'!A139,3),'Master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PWR Certificates'!A140,3),'Master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PWR Certificates'!A141,3),'Master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PWR Certificates'!A142,3),'Master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PWR Certificates'!A143,3),'Master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PWR Certificates'!A144,3),'Master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PWR Certificates'!A145,3),'Master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PWR Certificates'!A146,3),'Master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PWR Certificates'!A147,3),'Master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PWR Certificates'!A148,3),'Master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PWR Certificates'!A149,3),'Master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PWR Certificates'!A150,3),'Master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PWR Certificates'!A151,3),'Master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PWR Certificates'!A152,3),'Master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PWR Certificates'!A153,3),'Master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PWR Certificates'!A154,3),'Master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PWR Certificates'!A155,3),'Master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Data'!$A$2:$B$8,MATCH(WEEKDAY('BRA PWR Certificates'!A156,3),'Master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PWR Certificates'!A157,3),'Master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PWR Certificates'!A158,3),'Master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PWR Certificates'!A159,3),'Master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PWR Certificates'!A160,3),'Master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PWR Certificates'!A161,3),'Master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PWR Certificates'!A162,3),'Master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PWR Certificates'!A163,3),'Master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PWR Certificates'!A164,3),'Master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PWR Certificates'!A165,3),'Master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PWR Certificates'!A166,3),'Master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PWR Certificates'!A167,3),'Master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PWR Certificates'!A168,3),'Master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PWR Certificates'!A169,3),'Master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PWR Certificates'!A170,3),'Master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PWR Certificates'!A171,3),'Master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PWR Certificates'!A172,3),'Master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PWR Certificates'!A173,3),'Master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PWR Certificates'!A174,3),'Master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PWR Certificates'!A175,3),'Master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PWR Certificates'!A176,3),'Master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PWR Certificates'!A177,3),'Master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PWR Certificates'!A178,3),'Master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PWR Certificates'!A179,3),'Master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PWR Certificates'!A180,3),'Master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PWR Certificates'!A181,3),'Master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PWR Certificates'!A182,3),'Master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PWR Certificates'!A183,3),'Master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20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PWR Certificates'!A184,3),'Master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PWR Certificates'!A185,3),'Master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true" customHeight="false" outlineLevel="0" collapsed="false">
      <c r="A186" s="114" t="n">
        <f aca="false">A185+1</f>
        <v>37072</v>
      </c>
      <c r="B186" s="125" t="str">
        <f aca="false">INDEX('Master Data'!$A$2:$B$8,MATCH(WEEKDAY('BRA PWR Certificates'!A186,3),'Master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INDEX('Master Data'!$A$2:$B$8,MATCH(WEEKDAY('BRA PWR Certificates'!A187,3),'Master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PWR Certificates'!A188,3),'Master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PWR Certificates'!A189,3),'Master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PWR Certificates'!A190,3),'Master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PWR Certificates'!A191,3),'Master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PWR Certificates'!A192,3),'Master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PWR Certificates'!A193,3),'Master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PWR Certificates'!A194,3),'Master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PWR Certificates'!A195,3),'Master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PWR Certificates'!A196,3),'Master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PWR Certificates'!A197,3),'Master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PWR Certificates'!A198,3),'Master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PWR Certificates'!A199,3),'Master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PWR Certificates'!A200,3),'Master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PWR Certificates'!A201,3),'Master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PWR Certificates'!A202,3),'Master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PWR Certificates'!A203,3),'Master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PWR Certificates'!A204,3),'Master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PWR Certificates'!A205,3),'Master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PWR Certificates'!A206,3),'Master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PWR Certificates'!A207,3),'Master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PWR Certificates'!A208,3),'Master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PWR Certificates'!A209,3),'Master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PWR Certificates'!A210,3),'Master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PWR Certificates'!A211,3),'Master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PWR Certificates'!A212,3),'Master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PWR Certificates'!A213,3),'Master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PWR Certificates'!A214,3),'Master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PWR Certificates'!A215,3),'Master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PWR Certificates'!A216,3),'Master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PWR Certificates'!A217,3),'Master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655204.258888889</v>
      </c>
      <c r="I217" s="118" t="n">
        <f aca="false">IF(MONTH($A217)=MONTH($A216),IF(G217=0,I216,G217),G217)</f>
        <v>655204.258888889</v>
      </c>
      <c r="J217" s="118" t="n">
        <f aca="false">IF(MONTH($A217)=MONTH($A216),SUM(I217-I216),I217)</f>
        <v>655204.258888889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655204.258888889</v>
      </c>
      <c r="N217" s="118" t="n">
        <f aca="false">SUM(J$6:J217)</f>
        <v>655204.258888889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655.204258888889</v>
      </c>
      <c r="T217" s="120" t="n">
        <f aca="false">L217/$R$3</f>
        <v>0</v>
      </c>
      <c r="U217" s="120" t="n">
        <f aca="false">I217/$R$3</f>
        <v>655.204258888889</v>
      </c>
      <c r="V217" s="120" t="n">
        <f aca="false">M217/$R$3</f>
        <v>655.204258888889</v>
      </c>
      <c r="W217" s="120" t="n">
        <f aca="false">N217/$R$3</f>
        <v>655.204258888889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INDEX('Master Data'!$A$2:$B$8,MATCH(WEEKDAY('BRA PWR Certificates'!A218,3),'Master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655204.258888889</v>
      </c>
      <c r="N218" s="118" t="n">
        <f aca="false">SUM(J$6:J218)</f>
        <v>655204.258888889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655.204258888889</v>
      </c>
      <c r="W218" s="120" t="n">
        <f aca="false">N218/$R$3</f>
        <v>655.204258888889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PWR Certificates'!A219,3),'Master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655204.258888889</v>
      </c>
      <c r="N219" s="118" t="n">
        <f aca="false">SUM(J$6:J219)</f>
        <v>655204.258888889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655.204258888889</v>
      </c>
      <c r="W219" s="120" t="n">
        <f aca="false">N219/$R$3</f>
        <v>655.204258888889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PWR Certificates'!A220,3),'Master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655204.258888889</v>
      </c>
      <c r="N220" s="118" t="n">
        <f aca="false">SUM(J$6:J220)</f>
        <v>655204.258888889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655.204258888889</v>
      </c>
      <c r="W220" s="120" t="n">
        <f aca="false">N220/$R$3</f>
        <v>655.204258888889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PWR Certificates'!A221,3),'Master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655204.258888889</v>
      </c>
      <c r="N221" s="118" t="n">
        <f aca="false">SUM(J$6:J221)</f>
        <v>655204.258888889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655.204258888889</v>
      </c>
      <c r="W221" s="120" t="n">
        <f aca="false">N221/$R$3</f>
        <v>655.204258888889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PWR Certificates'!A222,3),'Master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655204.258888889</v>
      </c>
      <c r="N222" s="118" t="n">
        <f aca="false">SUM(J$6:J222)</f>
        <v>655204.258888889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655.204258888889</v>
      </c>
      <c r="W222" s="120" t="n">
        <f aca="false">N222/$R$3</f>
        <v>655.204258888889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PWR Certificates'!A223,3),'Master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655204.258888889</v>
      </c>
      <c r="N223" s="118" t="n">
        <f aca="false">SUM(J$6:J223)</f>
        <v>655204.258888889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655.204258888889</v>
      </c>
      <c r="W223" s="120" t="n">
        <f aca="false">N223/$R$3</f>
        <v>655.204258888889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PWR Certificates'!A224,3),'Master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655204.258888889</v>
      </c>
      <c r="N224" s="118" t="n">
        <f aca="false">SUM(J$6:J224)</f>
        <v>655204.258888889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655.204258888889</v>
      </c>
      <c r="W224" s="120" t="n">
        <f aca="false">N224/$R$3</f>
        <v>655.204258888889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PWR Certificates'!A225,3),'Master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655204.258888889</v>
      </c>
      <c r="N225" s="118" t="n">
        <f aca="false">SUM(J$6:J225)</f>
        <v>655204.258888889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655.204258888889</v>
      </c>
      <c r="W225" s="120" t="n">
        <f aca="false">N225/$R$3</f>
        <v>655.204258888889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PWR Certificates'!A226,3),'Master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655204.258888889</v>
      </c>
      <c r="N226" s="118" t="n">
        <f aca="false">SUM(J$6:J226)</f>
        <v>655204.258888889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655.204258888889</v>
      </c>
      <c r="W226" s="120" t="n">
        <f aca="false">N226/$R$3</f>
        <v>655.204258888889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PWR Certificates'!A227,3),'Master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655204.258888889</v>
      </c>
      <c r="N227" s="118" t="n">
        <f aca="false">SUM(J$6:J227)</f>
        <v>655204.258888889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655.204258888889</v>
      </c>
      <c r="W227" s="120" t="n">
        <f aca="false">N227/$R$3</f>
        <v>655.204258888889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PWR Certificates'!A228,3),'Master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655204.258888889</v>
      </c>
      <c r="N228" s="118" t="n">
        <f aca="false">SUM(J$6:J228)</f>
        <v>655204.258888889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655.204258888889</v>
      </c>
      <c r="W228" s="120" t="n">
        <f aca="false">N228/$R$3</f>
        <v>655.204258888889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PWR Certificates'!A229,3),'Master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655204.258888889</v>
      </c>
      <c r="N229" s="118" t="n">
        <f aca="false">SUM(J$6:J229)</f>
        <v>655204.258888889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655.204258888889</v>
      </c>
      <c r="W229" s="120" t="n">
        <f aca="false">N229/$R$3</f>
        <v>655.204258888889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PWR Certificates'!A230,3),'Master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655204.258888889</v>
      </c>
      <c r="N230" s="118" t="n">
        <f aca="false">SUM(J$6:J230)</f>
        <v>655204.258888889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655.204258888889</v>
      </c>
      <c r="W230" s="120" t="n">
        <f aca="false">N230/$R$3</f>
        <v>655.204258888889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INDEX('Master Data'!$A$2:$B$8,MATCH(WEEKDAY('BRA PWR Certificates'!A231,3),'Master Data'!$A$2:$A$8,0),2)</f>
        <v>T</v>
      </c>
      <c r="D231" s="118" t="n">
        <v>930</v>
      </c>
      <c r="E231" s="118" t="n">
        <v>930</v>
      </c>
      <c r="F231" s="118" t="n">
        <v>0</v>
      </c>
      <c r="G231" s="118" t="n">
        <v>42569.23</v>
      </c>
      <c r="I231" s="118" t="n">
        <f aca="false">IF(MONTH($A231)=MONTH($A230),IF(G231=0,I230,G231),G231)</f>
        <v>42569.23</v>
      </c>
      <c r="J231" s="118" t="n">
        <f aca="false">IF(MONTH($A231)=MONTH($A230),SUM(I231-I230),I231)</f>
        <v>42569.23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697773.488888889</v>
      </c>
      <c r="N231" s="118" t="n">
        <f aca="false">SUM(J$6:J231)</f>
        <v>697773.488888889</v>
      </c>
      <c r="P231" s="118" t="n">
        <f aca="false">D231/P$3</f>
        <v>0.00093</v>
      </c>
      <c r="Q231" s="118" t="n">
        <f aca="false">E231/P$3</f>
        <v>0.00093</v>
      </c>
      <c r="R231" s="118" t="n">
        <f aca="false">F231/R$3</f>
        <v>0</v>
      </c>
      <c r="S231" s="120" t="n">
        <f aca="false">J231/$R$3</f>
        <v>42.56923</v>
      </c>
      <c r="T231" s="120" t="n">
        <f aca="false">L231/$R$3</f>
        <v>0</v>
      </c>
      <c r="U231" s="120" t="n">
        <f aca="false">I231/$R$3</f>
        <v>42.56923</v>
      </c>
      <c r="V231" s="120" t="n">
        <f aca="false">M231/$R$3</f>
        <v>697.773488888889</v>
      </c>
      <c r="W231" s="120" t="n">
        <f aca="false">N231/$R$3</f>
        <v>697.773488888889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PWR Certificates'!A232,3),'Master Data'!$A$2:$A$8,0),2)</f>
        <v>W</v>
      </c>
      <c r="D232" s="118" t="n">
        <v>930</v>
      </c>
      <c r="E232" s="118" t="n">
        <v>930</v>
      </c>
      <c r="F232" s="118" t="n">
        <v>0</v>
      </c>
      <c r="G232" s="118" t="n">
        <v>42569.23</v>
      </c>
      <c r="I232" s="118" t="n">
        <f aca="false">IF(MONTH($A232)=MONTH($A231),IF(G232=0,I231,G232),G232)</f>
        <v>42569.23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697773.488888889</v>
      </c>
      <c r="N232" s="118" t="n">
        <f aca="false">SUM(J$6:J232)</f>
        <v>697773.488888889</v>
      </c>
      <c r="P232" s="118" t="n">
        <f aca="false">D232/P$3</f>
        <v>0.00093</v>
      </c>
      <c r="Q232" s="118" t="n">
        <f aca="false">E232/P$3</f>
        <v>0.00093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42.56923</v>
      </c>
      <c r="V232" s="120" t="n">
        <f aca="false">M232/$R$3</f>
        <v>697.773488888889</v>
      </c>
      <c r="W232" s="120" t="n">
        <f aca="false">N232/$R$3</f>
        <v>697.773488888889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PWR Certificates'!A233,3),'Master Data'!$A$2:$A$8,0),2)</f>
        <v>Th</v>
      </c>
      <c r="D233" s="118" t="n">
        <v>930</v>
      </c>
      <c r="E233" s="118" t="n">
        <v>930</v>
      </c>
      <c r="F233" s="118" t="n">
        <v>0</v>
      </c>
      <c r="G233" s="118" t="n">
        <v>42569.23</v>
      </c>
      <c r="I233" s="118" t="n">
        <f aca="false">IF(MONTH($A233)=MONTH($A232),IF(G233=0,I232,G233),G233)</f>
        <v>42569.23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697773.488888889</v>
      </c>
      <c r="N233" s="118" t="n">
        <f aca="false">SUM(J$6:J233)</f>
        <v>697773.488888889</v>
      </c>
      <c r="P233" s="118" t="n">
        <f aca="false">D233/P$3</f>
        <v>0.00093</v>
      </c>
      <c r="Q233" s="118" t="n">
        <f aca="false">E233/P$3</f>
        <v>0.00093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42.56923</v>
      </c>
      <c r="V233" s="120" t="n">
        <f aca="false">M233/$R$3</f>
        <v>697.773488888889</v>
      </c>
      <c r="W233" s="120" t="n">
        <f aca="false">N233/$R$3</f>
        <v>697.773488888889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PWR Certificates'!A234,3),'Master Data'!$A$2:$A$8,0),2)</f>
        <v>F</v>
      </c>
      <c r="D234" s="118" t="n">
        <v>930</v>
      </c>
      <c r="E234" s="118" t="n">
        <v>930</v>
      </c>
      <c r="F234" s="118" t="n">
        <v>0</v>
      </c>
      <c r="G234" s="118" t="n">
        <v>42569.23</v>
      </c>
      <c r="I234" s="118" t="n">
        <f aca="false">IF(MONTH($A234)=MONTH($A233),IF(G234=0,I233,G234),G234)</f>
        <v>42569.23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697773.488888889</v>
      </c>
      <c r="N234" s="118" t="n">
        <f aca="false">SUM(J$6:J234)</f>
        <v>697773.488888889</v>
      </c>
      <c r="P234" s="118" t="n">
        <f aca="false">D234/P$3</f>
        <v>0.00093</v>
      </c>
      <c r="Q234" s="118" t="n">
        <f aca="false">E234/P$3</f>
        <v>0.00093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42.56923</v>
      </c>
      <c r="V234" s="120" t="n">
        <f aca="false">M234/$R$3</f>
        <v>697.773488888889</v>
      </c>
      <c r="W234" s="120" t="n">
        <f aca="false">N234/$R$3</f>
        <v>697.773488888889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PWR Certificates'!A235,3),'Master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42569.23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697773.488888889</v>
      </c>
      <c r="N235" s="118" t="n">
        <f aca="false">SUM(J$6:J235)</f>
        <v>697773.488888889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42.56923</v>
      </c>
      <c r="V235" s="120" t="n">
        <f aca="false">M235/$R$3</f>
        <v>697.773488888889</v>
      </c>
      <c r="W235" s="120" t="n">
        <f aca="false">N235/$R$3</f>
        <v>697.773488888889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PWR Certificates'!A236,3),'Master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42569.23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697773.488888889</v>
      </c>
      <c r="N236" s="118" t="n">
        <f aca="false">SUM(J$6:J236)</f>
        <v>697773.488888889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42.56923</v>
      </c>
      <c r="V236" s="120" t="n">
        <f aca="false">M236/$R$3</f>
        <v>697.773488888889</v>
      </c>
      <c r="W236" s="120" t="n">
        <f aca="false">N236/$R$3</f>
        <v>697.773488888889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PWR Certificates'!A237,3),'Master Data'!$A$2:$A$8,0),2)</f>
        <v>M</v>
      </c>
      <c r="D237" s="118" t="n">
        <v>930</v>
      </c>
      <c r="E237" s="118" t="n">
        <v>930</v>
      </c>
      <c r="F237" s="118" t="n">
        <v>0</v>
      </c>
      <c r="G237" s="118" t="n">
        <v>42569.23</v>
      </c>
      <c r="I237" s="118" t="n">
        <f aca="false">IF(MONTH($A237)=MONTH($A236),IF(G237=0,I236,G237),G237)</f>
        <v>42569.23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697773.488888889</v>
      </c>
      <c r="N237" s="118" t="n">
        <f aca="false">SUM(J$6:J237)</f>
        <v>697773.488888889</v>
      </c>
      <c r="P237" s="118" t="n">
        <f aca="false">D237/P$3</f>
        <v>0.00093</v>
      </c>
      <c r="Q237" s="118" t="n">
        <f aca="false">E237/P$3</f>
        <v>0.00093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42.56923</v>
      </c>
      <c r="V237" s="120" t="n">
        <f aca="false">M237/$R$3</f>
        <v>697.773488888889</v>
      </c>
      <c r="W237" s="120" t="n">
        <f aca="false">N237/$R$3</f>
        <v>697.773488888889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PWR Certificates'!A238,3),'Master Data'!$A$2:$A$8,0),2)</f>
        <v>T</v>
      </c>
      <c r="D238" s="118" t="n">
        <v>930</v>
      </c>
      <c r="E238" s="118" t="n">
        <v>930</v>
      </c>
      <c r="F238" s="118" t="n">
        <v>0</v>
      </c>
      <c r="G238" s="118" t="n">
        <v>42569.23</v>
      </c>
      <c r="I238" s="118" t="n">
        <f aca="false">IF(MONTH($A238)=MONTH($A237),IF(G238=0,I237,G238),G238)</f>
        <v>42569.23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697773.488888889</v>
      </c>
      <c r="N238" s="118" t="n">
        <f aca="false">SUM(J$6:J238)</f>
        <v>697773.488888889</v>
      </c>
      <c r="P238" s="118" t="n">
        <f aca="false">D238/P$3</f>
        <v>0.00093</v>
      </c>
      <c r="Q238" s="118" t="n">
        <f aca="false">E238/P$3</f>
        <v>0.00093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42.56923</v>
      </c>
      <c r="V238" s="120" t="n">
        <f aca="false">M238/$R$3</f>
        <v>697.773488888889</v>
      </c>
      <c r="W238" s="120" t="n">
        <f aca="false">N238/$R$3</f>
        <v>697.773488888889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PWR Certificates'!A239,3),'Master Data'!$A$2:$A$8,0),2)</f>
        <v>W</v>
      </c>
      <c r="D239" s="118" t="n">
        <v>930</v>
      </c>
      <c r="E239" s="118" t="n">
        <v>930</v>
      </c>
      <c r="F239" s="118" t="n">
        <v>0</v>
      </c>
      <c r="G239" s="118" t="n">
        <v>42569.23</v>
      </c>
      <c r="I239" s="118" t="n">
        <f aca="false">IF(MONTH($A239)=MONTH($A238),IF(G239=0,I238,G239),G239)</f>
        <v>42569.23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697773.488888889</v>
      </c>
      <c r="N239" s="118" t="n">
        <f aca="false">SUM(J$6:J239)</f>
        <v>697773.488888889</v>
      </c>
      <c r="P239" s="118" t="n">
        <f aca="false">D239/P$3</f>
        <v>0.00093</v>
      </c>
      <c r="Q239" s="118" t="n">
        <f aca="false">E239/P$3</f>
        <v>0.00093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42.56923</v>
      </c>
      <c r="V239" s="120" t="n">
        <f aca="false">M239/$R$3</f>
        <v>697.773488888889</v>
      </c>
      <c r="W239" s="120" t="n">
        <f aca="false">N239/$R$3</f>
        <v>697.773488888889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PWR Certificates'!A240,3),'Master Data'!$A$2:$A$8,0),2)</f>
        <v>Th</v>
      </c>
      <c r="D240" s="118" t="n">
        <v>930</v>
      </c>
      <c r="E240" s="118" t="n">
        <v>930</v>
      </c>
      <c r="F240" s="118" t="n">
        <v>0</v>
      </c>
      <c r="G240" s="118" t="n">
        <v>42569.23</v>
      </c>
      <c r="I240" s="118" t="n">
        <f aca="false">IF(MONTH($A240)=MONTH($A239),IF(G240=0,I239,G240),G240)</f>
        <v>42569.23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697773.488888889</v>
      </c>
      <c r="N240" s="118" t="n">
        <f aca="false">SUM(J$6:J240)</f>
        <v>697773.488888889</v>
      </c>
      <c r="P240" s="118" t="n">
        <f aca="false">D240/P$3</f>
        <v>0.00093</v>
      </c>
      <c r="Q240" s="118" t="n">
        <f aca="false">E240/P$3</f>
        <v>0.00093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42.56923</v>
      </c>
      <c r="V240" s="120" t="n">
        <f aca="false">M240/$R$3</f>
        <v>697.773488888889</v>
      </c>
      <c r="W240" s="120" t="n">
        <f aca="false">N240/$R$3</f>
        <v>697.773488888889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PWR Certificates'!A241,3),'Master Data'!$A$2:$A$8,0),2)</f>
        <v>F</v>
      </c>
      <c r="D241" s="118" t="n">
        <v>930</v>
      </c>
      <c r="E241" s="118" t="n">
        <v>930</v>
      </c>
      <c r="F241" s="118" t="n">
        <v>0</v>
      </c>
      <c r="G241" s="118" t="n">
        <v>42569.23</v>
      </c>
      <c r="I241" s="118" t="n">
        <f aca="false">IF(MONTH($A241)=MONTH($A240),IF(G241=0,I240,G241),G241)</f>
        <v>42569.23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697773.488888889</v>
      </c>
      <c r="N241" s="118" t="n">
        <f aca="false">SUM(J$6:J241)</f>
        <v>697773.488888889</v>
      </c>
      <c r="P241" s="118" t="n">
        <f aca="false">D241/P$3</f>
        <v>0.00093</v>
      </c>
      <c r="Q241" s="118" t="n">
        <f aca="false">E241/P$3</f>
        <v>0.00093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42.56923</v>
      </c>
      <c r="V241" s="120" t="n">
        <f aca="false">M241/$R$3</f>
        <v>697.773488888889</v>
      </c>
      <c r="W241" s="120" t="n">
        <f aca="false">N241/$R$3</f>
        <v>697.773488888889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PWR Certificates'!A242,3),'Master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42569.23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697773.488888889</v>
      </c>
      <c r="N242" s="118" t="n">
        <f aca="false">SUM(J$6:J242)</f>
        <v>697773.488888889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42.56923</v>
      </c>
      <c r="V242" s="120" t="n">
        <f aca="false">M242/$R$3</f>
        <v>697.773488888889</v>
      </c>
      <c r="W242" s="120" t="n">
        <f aca="false">N242/$R$3</f>
        <v>697.773488888889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PWR Certificates'!A243,3),'Master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42569.23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697773.488888889</v>
      </c>
      <c r="N243" s="118" t="n">
        <f aca="false">SUM(J$6:J243)</f>
        <v>697773.488888889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42.56923</v>
      </c>
      <c r="V243" s="120" t="n">
        <f aca="false">M243/$R$3</f>
        <v>697.773488888889</v>
      </c>
      <c r="W243" s="120" t="n">
        <f aca="false">N243/$R$3</f>
        <v>697.773488888889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PWR Certificates'!A244,3),'Master Data'!$A$2:$A$8,0),2)</f>
        <v>M</v>
      </c>
      <c r="D244" s="118" t="n">
        <v>930</v>
      </c>
      <c r="E244" s="118" t="n">
        <v>930</v>
      </c>
      <c r="F244" s="118" t="n">
        <v>0</v>
      </c>
      <c r="G244" s="118" t="n">
        <v>42569.23</v>
      </c>
      <c r="I244" s="118" t="n">
        <f aca="false">IF(MONTH($A244)=MONTH($A243),IF(G244=0,I243,G244),G244)</f>
        <v>42569.23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697773.488888889</v>
      </c>
      <c r="N244" s="118" t="n">
        <f aca="false">SUM(J$6:J244)</f>
        <v>697773.488888889</v>
      </c>
      <c r="P244" s="118" t="n">
        <f aca="false">D244/P$3</f>
        <v>0.00093</v>
      </c>
      <c r="Q244" s="118" t="n">
        <f aca="false">E244/P$3</f>
        <v>0.00093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42.56923</v>
      </c>
      <c r="V244" s="120" t="n">
        <f aca="false">M244/$R$3</f>
        <v>697.773488888889</v>
      </c>
      <c r="W244" s="120" t="n">
        <f aca="false">N244/$R$3</f>
        <v>697.773488888889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PWR Certificates'!A245,3),'Master Data'!$A$2:$A$8,0),2)</f>
        <v>T</v>
      </c>
      <c r="D245" s="118" t="n">
        <v>930</v>
      </c>
      <c r="E245" s="118" t="n">
        <v>930</v>
      </c>
      <c r="F245" s="118" t="n">
        <v>0</v>
      </c>
      <c r="G245" s="118" t="n">
        <v>42569.23</v>
      </c>
      <c r="I245" s="118" t="n">
        <f aca="false">IF(MONTH($A245)=MONTH($A244),IF(G245=0,I244,G245),G245)</f>
        <v>42569.23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697773.488888889</v>
      </c>
      <c r="N245" s="118" t="n">
        <f aca="false">SUM(J$6:J245)</f>
        <v>697773.488888889</v>
      </c>
      <c r="P245" s="118" t="n">
        <f aca="false">D245/P$3</f>
        <v>0.00093</v>
      </c>
      <c r="Q245" s="118" t="n">
        <f aca="false">E245/P$3</f>
        <v>0.00093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42.56923</v>
      </c>
      <c r="V245" s="120" t="n">
        <f aca="false">M245/$R$3</f>
        <v>697.773488888889</v>
      </c>
      <c r="W245" s="120" t="n">
        <f aca="false">N245/$R$3</f>
        <v>697.773488888889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PWR Certificates'!A246,3),'Master Data'!$A$2:$A$8,0),2)</f>
        <v>W</v>
      </c>
      <c r="D246" s="118" t="n">
        <v>930</v>
      </c>
      <c r="E246" s="118" t="n">
        <v>930</v>
      </c>
      <c r="F246" s="118" t="n">
        <v>0</v>
      </c>
      <c r="G246" s="118" t="n">
        <v>42569.23</v>
      </c>
      <c r="I246" s="118" t="n">
        <f aca="false">IF(MONTH($A246)=MONTH($A245),IF(G246=0,I245,G246),G246)</f>
        <v>42569.23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697773.488888889</v>
      </c>
      <c r="N246" s="118" t="n">
        <f aca="false">SUM(J$6:J246)</f>
        <v>697773.488888889</v>
      </c>
      <c r="P246" s="118" t="n">
        <f aca="false">D246/P$3</f>
        <v>0.00093</v>
      </c>
      <c r="Q246" s="118" t="n">
        <f aca="false">E246/P$3</f>
        <v>0.00093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42.56923</v>
      </c>
      <c r="V246" s="120" t="n">
        <f aca="false">M246/$R$3</f>
        <v>697.773488888889</v>
      </c>
      <c r="W246" s="120" t="n">
        <f aca="false">N246/$R$3</f>
        <v>697.773488888889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Data'!$A$2:$B$8,MATCH(WEEKDAY('BRA PWR Certificates'!A247,3),'Master Data'!$A$2:$A$8,0),2)</f>
        <v>Th</v>
      </c>
      <c r="D247" s="118" t="n">
        <v>930</v>
      </c>
      <c r="E247" s="118" t="n">
        <v>930</v>
      </c>
      <c r="F247" s="118" t="n">
        <v>0</v>
      </c>
      <c r="G247" s="118" t="n">
        <v>42569.23</v>
      </c>
      <c r="I247" s="118" t="n">
        <f aca="false">IF(MONTH($A247)=MONTH($A246),IF(G247=0,I246,G247),G247)</f>
        <v>42569.23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697773.488888889</v>
      </c>
      <c r="N247" s="118" t="n">
        <f aca="false">SUM(J$6:J247)</f>
        <v>697773.488888889</v>
      </c>
      <c r="P247" s="118" t="n">
        <f aca="false">D247/P$3</f>
        <v>0.00093</v>
      </c>
      <c r="Q247" s="118" t="n">
        <f aca="false">E247/P$3</f>
        <v>0.00093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42.56923</v>
      </c>
      <c r="V247" s="120" t="n">
        <f aca="false">M247/$R$3</f>
        <v>697.773488888889</v>
      </c>
      <c r="W247" s="120" t="n">
        <f aca="false">N247/$R$3</f>
        <v>697.773488888889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PWR Certificates'!A248,3),'Master Data'!$A$2:$A$8,0),2)</f>
        <v>F</v>
      </c>
      <c r="D248" s="118" t="n">
        <v>930</v>
      </c>
      <c r="E248" s="118" t="n">
        <v>930</v>
      </c>
      <c r="F248" s="118" t="n">
        <v>0</v>
      </c>
      <c r="G248" s="118" t="n">
        <v>42569.23</v>
      </c>
      <c r="I248" s="118" t="n">
        <f aca="false">IF(MONTH($A248)=MONTH($A247),IF(G248=0,I247,G248),G248)</f>
        <v>42569.23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697773.488888889</v>
      </c>
      <c r="N248" s="118" t="n">
        <f aca="false">SUM(J$6:J248)</f>
        <v>697773.488888889</v>
      </c>
      <c r="P248" s="118" t="n">
        <f aca="false">D248/P$3</f>
        <v>0.00093</v>
      </c>
      <c r="Q248" s="118" t="n">
        <f aca="false">E248/P$3</f>
        <v>0.00093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42.56923</v>
      </c>
      <c r="V248" s="120" t="n">
        <f aca="false">M248/$R$3</f>
        <v>697.773488888889</v>
      </c>
      <c r="W248" s="120" t="n">
        <f aca="false">N248/$R$3</f>
        <v>697.773488888889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PWR Certificates'!A249,3),'Master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697773.488888889</v>
      </c>
      <c r="N249" s="118" t="n">
        <f aca="false">SUM(J$6:J249)</f>
        <v>697773.488888889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697.773488888889</v>
      </c>
      <c r="W249" s="120" t="n">
        <f aca="false">N249/$R$3</f>
        <v>697.773488888889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PWR Certificates'!A250,3),'Master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697773.488888889</v>
      </c>
      <c r="N250" s="118" t="n">
        <f aca="false">SUM(J$6:J250)</f>
        <v>697773.488888889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697.773488888889</v>
      </c>
      <c r="W250" s="120" t="n">
        <f aca="false">N250/$R$3</f>
        <v>697.773488888889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PWR Certificates'!A251,3),'Master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697773.488888889</v>
      </c>
      <c r="N251" s="118" t="n">
        <f aca="false">SUM(J$6:J251)</f>
        <v>697773.488888889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697.773488888889</v>
      </c>
      <c r="W251" s="120" t="n">
        <f aca="false">N251/$R$3</f>
        <v>697.773488888889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PWR Certificates'!A252,3),'Master Data'!$A$2:$A$8,0),2)</f>
        <v>T</v>
      </c>
      <c r="D252" s="118" t="n">
        <v>930</v>
      </c>
      <c r="E252" s="118" t="n">
        <v>930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697773.488888889</v>
      </c>
      <c r="N252" s="118" t="n">
        <f aca="false">SUM(J$6:J252)</f>
        <v>697773.488888889</v>
      </c>
      <c r="P252" s="118" t="n">
        <f aca="false">D252/P$3</f>
        <v>0.00093</v>
      </c>
      <c r="Q252" s="118" t="n">
        <f aca="false">E252/P$3</f>
        <v>0.00093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697.773488888889</v>
      </c>
      <c r="W252" s="120" t="n">
        <f aca="false">N252/$R$3</f>
        <v>697.773488888889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PWR Certificates'!A253,3),'Master Data'!$A$2:$A$8,0),2)</f>
        <v>W</v>
      </c>
      <c r="D253" s="118" t="n">
        <v>71626</v>
      </c>
      <c r="E253" s="118" t="n">
        <v>71626</v>
      </c>
      <c r="F253" s="118" t="n">
        <v>0</v>
      </c>
      <c r="G253" s="118" t="n">
        <v>-11609.78</v>
      </c>
      <c r="I253" s="118" t="n">
        <f aca="false">IF(MONTH($A253)=MONTH($A252),IF(G253=0,I252,G253),G253)</f>
        <v>-11609.78</v>
      </c>
      <c r="J253" s="118" t="n">
        <f aca="false">IF(MONTH($A253)=MONTH($A252),SUM(I253-I252),I253)</f>
        <v>-11609.78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686163.708888889</v>
      </c>
      <c r="N253" s="118" t="n">
        <f aca="false">SUM(J$6:J253)</f>
        <v>686163.708888889</v>
      </c>
      <c r="P253" s="118" t="n">
        <f aca="false">D253/P$3</f>
        <v>0.071626</v>
      </c>
      <c r="Q253" s="118" t="n">
        <f aca="false">E253/P$3</f>
        <v>0.071626</v>
      </c>
      <c r="R253" s="118" t="n">
        <f aca="false">F253/R$3</f>
        <v>0</v>
      </c>
      <c r="S253" s="120" t="n">
        <f aca="false">J253/$R$3</f>
        <v>-11.60978</v>
      </c>
      <c r="T253" s="120" t="n">
        <f aca="false">L253/$R$3</f>
        <v>-0</v>
      </c>
      <c r="U253" s="120" t="n">
        <f aca="false">I253/$R$3</f>
        <v>-11.60978</v>
      </c>
      <c r="V253" s="120" t="n">
        <f aca="false">M253/$R$3</f>
        <v>686.163708888889</v>
      </c>
      <c r="W253" s="120" t="n">
        <f aca="false">N253/$R$3</f>
        <v>686.163708888889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PWR Certificates'!A254,3),'Master Data'!$A$2:$A$8,0),2)</f>
        <v>Th</v>
      </c>
      <c r="D254" s="118" t="n">
        <v>71626</v>
      </c>
      <c r="E254" s="118" t="n">
        <v>71626</v>
      </c>
      <c r="F254" s="118" t="n">
        <v>0</v>
      </c>
      <c r="G254" s="118" t="n">
        <v>-11614.19</v>
      </c>
      <c r="I254" s="118" t="n">
        <f aca="false">IF(MONTH($A254)=MONTH($A253),IF(G254=0,I253,G254),G254)</f>
        <v>-11614.19</v>
      </c>
      <c r="J254" s="118" t="n">
        <f aca="false">IF(MONTH($A254)=MONTH($A253),SUM(I254-I253),I254)</f>
        <v>-4.40999999999985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686159.298888889</v>
      </c>
      <c r="N254" s="118" t="n">
        <f aca="false">SUM(J$6:J254)</f>
        <v>686159.298888889</v>
      </c>
      <c r="P254" s="118" t="n">
        <f aca="false">D254/P$3</f>
        <v>0.071626</v>
      </c>
      <c r="Q254" s="118" t="n">
        <f aca="false">E254/P$3</f>
        <v>0.071626</v>
      </c>
      <c r="R254" s="118" t="n">
        <f aca="false">F254/R$3</f>
        <v>0</v>
      </c>
      <c r="S254" s="120" t="n">
        <f aca="false">J254/$R$3</f>
        <v>-0.00440999999999985</v>
      </c>
      <c r="T254" s="120" t="n">
        <f aca="false">L254/$R$3</f>
        <v>-0</v>
      </c>
      <c r="U254" s="120" t="n">
        <f aca="false">I254/$R$3</f>
        <v>-11.61419</v>
      </c>
      <c r="V254" s="120" t="n">
        <f aca="false">M254/$R$3</f>
        <v>686.159298888889</v>
      </c>
      <c r="W254" s="120" t="n">
        <f aca="false">N254/$R$3</f>
        <v>686.159298888889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PWR Certificates'!A255,3),'Master Data'!$A$2:$A$8,0),2)</f>
        <v>F</v>
      </c>
      <c r="D255" s="118" t="n">
        <v>71626</v>
      </c>
      <c r="E255" s="118" t="n">
        <v>71626</v>
      </c>
      <c r="F255" s="118" t="n">
        <v>0</v>
      </c>
      <c r="G255" s="118" t="n">
        <v>-11618.59</v>
      </c>
      <c r="I255" s="118" t="n">
        <f aca="false">IF(MONTH($A255)=MONTH($A254),IF(G255=0,I254,G255),G255)</f>
        <v>-11618.59</v>
      </c>
      <c r="J255" s="118" t="n">
        <f aca="false">IF(MONTH($A255)=MONTH($A254),SUM(I255-I254),I255)</f>
        <v>-4.39999999999964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686154.898888889</v>
      </c>
      <c r="N255" s="118" t="n">
        <f aca="false">SUM(J$6:J255)</f>
        <v>686154.898888889</v>
      </c>
      <c r="P255" s="118" t="n">
        <f aca="false">D255/P$3</f>
        <v>0.071626</v>
      </c>
      <c r="Q255" s="118" t="n">
        <f aca="false">E255/P$3</f>
        <v>0.071626</v>
      </c>
      <c r="R255" s="118" t="n">
        <f aca="false">F255/R$3</f>
        <v>0</v>
      </c>
      <c r="S255" s="120" t="n">
        <f aca="false">J255/$R$3</f>
        <v>-0.00439999999999964</v>
      </c>
      <c r="T255" s="120" t="n">
        <f aca="false">L255/$R$3</f>
        <v>-0</v>
      </c>
      <c r="U255" s="120" t="n">
        <f aca="false">I255/$R$3</f>
        <v>-11.61859</v>
      </c>
      <c r="V255" s="120" t="n">
        <f aca="false">M255/$R$3</f>
        <v>686.154898888889</v>
      </c>
      <c r="W255" s="120" t="n">
        <f aca="false">N255/$R$3</f>
        <v>686.154898888889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PWR Certificates'!A256,3),'Master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-11618.59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686154.898888889</v>
      </c>
      <c r="N256" s="118" t="n">
        <f aca="false">SUM(J$6:J256)</f>
        <v>686154.898888889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-11.61859</v>
      </c>
      <c r="V256" s="120" t="n">
        <f aca="false">M256/$R$3</f>
        <v>686.154898888889</v>
      </c>
      <c r="W256" s="120" t="n">
        <f aca="false">N256/$R$3</f>
        <v>686.154898888889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PWR Certificates'!A257,3),'Master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-11618.59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686154.898888889</v>
      </c>
      <c r="N257" s="118" t="n">
        <f aca="false">SUM(J$6:J257)</f>
        <v>686154.898888889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-11.61859</v>
      </c>
      <c r="V257" s="120" t="n">
        <f aca="false">M257/$R$3</f>
        <v>686.154898888889</v>
      </c>
      <c r="W257" s="120" t="n">
        <f aca="false">N257/$R$3</f>
        <v>686.154898888889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PWR Certificates'!A258,3),'Master Data'!$A$2:$A$8,0),2)</f>
        <v>M</v>
      </c>
      <c r="D258" s="118" t="n">
        <v>71626</v>
      </c>
      <c r="E258" s="118" t="n">
        <v>71626</v>
      </c>
      <c r="F258" s="118" t="n">
        <v>0</v>
      </c>
      <c r="G258" s="118" t="n">
        <v>-61514.33</v>
      </c>
      <c r="I258" s="118" t="n">
        <f aca="false">IF(MONTH($A258)=MONTH($A257),IF(G258=0,I257,G258),G258)</f>
        <v>-61514.33</v>
      </c>
      <c r="J258" s="118" t="n">
        <f aca="false">IF(MONTH($A258)=MONTH($A257),SUM(I258-I257),I258)</f>
        <v>-49895.74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636259.158888889</v>
      </c>
      <c r="N258" s="118" t="n">
        <f aca="false">SUM(J$6:J258)</f>
        <v>636259.158888889</v>
      </c>
      <c r="P258" s="118" t="n">
        <f aca="false">D258/P$3</f>
        <v>0.071626</v>
      </c>
      <c r="Q258" s="118" t="n">
        <f aca="false">E258/P$3</f>
        <v>0.071626</v>
      </c>
      <c r="R258" s="118" t="n">
        <f aca="false">F258/R$3</f>
        <v>0</v>
      </c>
      <c r="S258" s="120" t="n">
        <f aca="false">J258/$R$3</f>
        <v>-49.89574</v>
      </c>
      <c r="T258" s="120" t="n">
        <f aca="false">L258/$R$3</f>
        <v>-0</v>
      </c>
      <c r="U258" s="120" t="n">
        <f aca="false">I258/$R$3</f>
        <v>-61.51433</v>
      </c>
      <c r="V258" s="120" t="n">
        <f aca="false">M258/$R$3</f>
        <v>636.259158888889</v>
      </c>
      <c r="W258" s="120" t="n">
        <f aca="false">N258/$R$3</f>
        <v>636.259158888889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PWR Certificates'!A259,3),'Master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-61514.33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636259.158888889</v>
      </c>
      <c r="N259" s="118" t="n">
        <f aca="false">SUM(J$6:J259)</f>
        <v>636259.158888889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-61.51433</v>
      </c>
      <c r="V259" s="120" t="n">
        <f aca="false">M259/$R$3</f>
        <v>636.259158888889</v>
      </c>
      <c r="W259" s="120" t="n">
        <f aca="false">N259/$R$3</f>
        <v>636.259158888889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PWR Certificates'!A260,3),'Master Data'!$A$2:$A$8,0),2)</f>
        <v>W</v>
      </c>
      <c r="D260" s="118" t="n">
        <v>71626</v>
      </c>
      <c r="E260" s="118" t="n">
        <v>71626</v>
      </c>
      <c r="F260" s="118" t="n">
        <v>0</v>
      </c>
      <c r="G260" s="118" t="n">
        <v>-61523.15</v>
      </c>
      <c r="I260" s="118" t="n">
        <f aca="false">IF(MONTH($A260)=MONTH($A259),IF(G260=0,I259,G260),G260)</f>
        <v>-61523.15</v>
      </c>
      <c r="J260" s="118" t="n">
        <f aca="false">IF(MONTH($A260)=MONTH($A259),SUM(I260-I259),I260)</f>
        <v>-8.81999999999971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636250.338888889</v>
      </c>
      <c r="N260" s="118" t="n">
        <f aca="false">SUM(J$6:J260)</f>
        <v>636250.338888889</v>
      </c>
      <c r="P260" s="118" t="n">
        <f aca="false">D260/P$3</f>
        <v>0.071626</v>
      </c>
      <c r="Q260" s="118" t="n">
        <f aca="false">E260/P$3</f>
        <v>0.071626</v>
      </c>
      <c r="R260" s="118" t="n">
        <f aca="false">F260/R$3</f>
        <v>0</v>
      </c>
      <c r="S260" s="120" t="n">
        <f aca="false">J260/$R$3</f>
        <v>-0.00881999999999971</v>
      </c>
      <c r="T260" s="120" t="n">
        <f aca="false">L260/$R$3</f>
        <v>-0</v>
      </c>
      <c r="U260" s="120" t="n">
        <f aca="false">I260/$R$3</f>
        <v>-61.52315</v>
      </c>
      <c r="V260" s="120" t="n">
        <f aca="false">M260/$R$3</f>
        <v>636.250338888889</v>
      </c>
      <c r="W260" s="120" t="n">
        <f aca="false">N260/$R$3</f>
        <v>636.250338888889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PWR Certificates'!A261,3),'Master Data'!$A$2:$A$8,0),2)</f>
        <v>Th</v>
      </c>
      <c r="D261" s="118" t="n">
        <v>71626</v>
      </c>
      <c r="E261" s="118" t="n">
        <v>71626</v>
      </c>
      <c r="F261" s="118" t="n">
        <v>0</v>
      </c>
      <c r="G261" s="118" t="n">
        <v>-61527.57</v>
      </c>
      <c r="I261" s="118" t="n">
        <f aca="false">IF(MONTH($A261)=MONTH($A260),IF(G261=0,I260,G261),G261)</f>
        <v>-61527.57</v>
      </c>
      <c r="J261" s="118" t="n">
        <f aca="false">IF(MONTH($A261)=MONTH($A260),SUM(I261-I260),I261)</f>
        <v>-4.41999999999825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636245.918888889</v>
      </c>
      <c r="N261" s="118" t="n">
        <f aca="false">SUM(J$6:J261)</f>
        <v>636245.918888889</v>
      </c>
      <c r="P261" s="118" t="n">
        <f aca="false">D261/P$3</f>
        <v>0.071626</v>
      </c>
      <c r="Q261" s="118" t="n">
        <f aca="false">E261/P$3</f>
        <v>0.071626</v>
      </c>
      <c r="R261" s="118" t="n">
        <f aca="false">F261/R$3</f>
        <v>0</v>
      </c>
      <c r="S261" s="120" t="n">
        <f aca="false">J261/$R$3</f>
        <v>-0.00441999999999825</v>
      </c>
      <c r="T261" s="120" t="n">
        <f aca="false">L261/$R$3</f>
        <v>-0</v>
      </c>
      <c r="U261" s="120" t="n">
        <f aca="false">I261/$R$3</f>
        <v>-61.52757</v>
      </c>
      <c r="V261" s="120" t="n">
        <f aca="false">M261/$R$3</f>
        <v>636.245918888889</v>
      </c>
      <c r="W261" s="120" t="n">
        <f aca="false">N261/$R$3</f>
        <v>636.245918888889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PWR Certificates'!A262,3),'Master Data'!$A$2:$A$8,0),2)</f>
        <v>F</v>
      </c>
      <c r="D262" s="118" t="n">
        <v>71626</v>
      </c>
      <c r="E262" s="118" t="n">
        <v>71626</v>
      </c>
      <c r="F262" s="118" t="n">
        <v>0</v>
      </c>
      <c r="G262" s="118" t="n">
        <v>-71713.0145710834</v>
      </c>
      <c r="I262" s="118" t="n">
        <f aca="false">IF(MONTH($A262)=MONTH($A261),IF(G262=0,I261,G262),G262)</f>
        <v>-71713.0145710834</v>
      </c>
      <c r="J262" s="118" t="n">
        <f aca="false">IF(MONTH($A262)=MONTH($A261),SUM(I262-I261),I262)</f>
        <v>-10185.4445710834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626060.474317806</v>
      </c>
      <c r="N262" s="118" t="n">
        <f aca="false">SUM(J$6:J262)</f>
        <v>626060.474317806</v>
      </c>
      <c r="P262" s="118" t="n">
        <f aca="false">D262/P$3</f>
        <v>0.071626</v>
      </c>
      <c r="Q262" s="118" t="n">
        <f aca="false">E262/P$3</f>
        <v>0.071626</v>
      </c>
      <c r="R262" s="118" t="n">
        <f aca="false">F262/R$3</f>
        <v>0</v>
      </c>
      <c r="S262" s="120" t="n">
        <f aca="false">J262/$R$3</f>
        <v>-10.1854445710834</v>
      </c>
      <c r="T262" s="120" t="n">
        <f aca="false">L262/$R$3</f>
        <v>-0</v>
      </c>
      <c r="U262" s="120" t="n">
        <f aca="false">I262/$R$3</f>
        <v>-71.7130145710834</v>
      </c>
      <c r="V262" s="120" t="n">
        <f aca="false">M262/$R$3</f>
        <v>626.060474317806</v>
      </c>
      <c r="W262" s="120" t="n">
        <f aca="false">N262/$R$3</f>
        <v>626.060474317806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PWR Certificates'!A263,3),'Master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-71713.0145710834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626060.474317806</v>
      </c>
      <c r="N263" s="118" t="n">
        <f aca="false">SUM(J$6:J263)</f>
        <v>626060.474317806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-71.7130145710834</v>
      </c>
      <c r="V263" s="120" t="n">
        <f aca="false">M263/$R$3</f>
        <v>626.060474317806</v>
      </c>
      <c r="W263" s="120" t="n">
        <f aca="false">N263/$R$3</f>
        <v>626.060474317806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PWR Certificates'!A264,3),'Master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-71713.0145710834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626060.474317806</v>
      </c>
      <c r="N264" s="118" t="n">
        <f aca="false">SUM(J$6:J264)</f>
        <v>626060.474317806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-71.7130145710834</v>
      </c>
      <c r="V264" s="120" t="n">
        <f aca="false">M264/$R$3</f>
        <v>626.060474317806</v>
      </c>
      <c r="W264" s="120" t="n">
        <f aca="false">N264/$R$3</f>
        <v>626.060474317806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PWR Certificates'!A265,3),'Master Data'!$A$2:$A$8,0),2)</f>
        <v>M</v>
      </c>
      <c r="D265" s="118" t="n">
        <v>71626</v>
      </c>
      <c r="E265" s="118" t="n">
        <v>71626</v>
      </c>
      <c r="F265" s="118" t="n">
        <v>0</v>
      </c>
      <c r="G265" s="118" t="n">
        <v>-128757.604571083</v>
      </c>
      <c r="I265" s="118" t="n">
        <f aca="false">IF(MONTH($A265)=MONTH($A264),IF(G265=0,I264,G265),G265)</f>
        <v>-128757.604571083</v>
      </c>
      <c r="J265" s="118" t="n">
        <f aca="false">IF(MONTH($A265)=MONTH($A264),SUM(I265-I264),I265)</f>
        <v>-57044.59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569015.884317806</v>
      </c>
      <c r="N265" s="118" t="n">
        <f aca="false">SUM(J$6:J265)</f>
        <v>569015.884317806</v>
      </c>
      <c r="P265" s="118" t="n">
        <f aca="false">D265/P$3</f>
        <v>0.071626</v>
      </c>
      <c r="Q265" s="118" t="n">
        <f aca="false">E265/P$3</f>
        <v>0.071626</v>
      </c>
      <c r="R265" s="118" t="n">
        <f aca="false">F265/R$3</f>
        <v>0</v>
      </c>
      <c r="S265" s="120" t="n">
        <f aca="false">J265/$R$3</f>
        <v>-57.04459</v>
      </c>
      <c r="T265" s="120" t="n">
        <f aca="false">L265/$R$3</f>
        <v>-0</v>
      </c>
      <c r="U265" s="120" t="n">
        <f aca="false">I265/$R$3</f>
        <v>-128.757604571083</v>
      </c>
      <c r="V265" s="120" t="n">
        <f aca="false">M265/$R$3</f>
        <v>569.015884317806</v>
      </c>
      <c r="W265" s="120" t="n">
        <f aca="false">N265/$R$3</f>
        <v>569.015884317806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PWR Certificates'!A266,3),'Master Data'!$A$2:$A$8,0),2)</f>
        <v>T</v>
      </c>
      <c r="D266" s="118" t="n">
        <v>71626</v>
      </c>
      <c r="E266" s="118" t="n">
        <v>71626</v>
      </c>
      <c r="F266" s="118" t="n">
        <v>0</v>
      </c>
      <c r="G266" s="118" t="n">
        <v>-103878.104571083</v>
      </c>
      <c r="I266" s="118" t="n">
        <f aca="false">IF(MONTH($A266)=MONTH($A265),IF(G266=0,I265,G266),G266)</f>
        <v>-103878.104571083</v>
      </c>
      <c r="J266" s="118" t="n">
        <f aca="false">IF(MONTH($A266)=MONTH($A265),SUM(I266-I265),I266)</f>
        <v>24879.5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593895.384317805</v>
      </c>
      <c r="N266" s="118" t="n">
        <f aca="false">SUM(J$6:J266)</f>
        <v>593895.384317805</v>
      </c>
      <c r="P266" s="118" t="n">
        <f aca="false">D266/P$3</f>
        <v>0.071626</v>
      </c>
      <c r="Q266" s="118" t="n">
        <f aca="false">E266/P$3</f>
        <v>0.071626</v>
      </c>
      <c r="R266" s="118" t="n">
        <f aca="false">F266/R$3</f>
        <v>0</v>
      </c>
      <c r="S266" s="120" t="n">
        <f aca="false">J266/$R$3</f>
        <v>24.8795</v>
      </c>
      <c r="T266" s="120" t="n">
        <f aca="false">L266/$R$3</f>
        <v>0</v>
      </c>
      <c r="U266" s="120" t="n">
        <f aca="false">I266/$R$3</f>
        <v>-103.878104571083</v>
      </c>
      <c r="V266" s="120" t="n">
        <f aca="false">M266/$R$3</f>
        <v>593.895384317806</v>
      </c>
      <c r="W266" s="120" t="n">
        <f aca="false">N266/$R$3</f>
        <v>593.895384317806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PWR Certificates'!A267,3),'Master Data'!$A$2:$A$8,0),2)</f>
        <v>W</v>
      </c>
      <c r="D267" s="118" t="n">
        <v>71626</v>
      </c>
      <c r="E267" s="118" t="n">
        <v>71626</v>
      </c>
      <c r="F267" s="118" t="n">
        <v>0</v>
      </c>
      <c r="G267" s="118" t="n">
        <v>-114944.024571083</v>
      </c>
      <c r="I267" s="118" t="n">
        <f aca="false">IF(MONTH($A267)=MONTH($A266),IF(G267=0,I266,G267),G267)</f>
        <v>-114944.024571083</v>
      </c>
      <c r="J267" s="118" t="n">
        <f aca="false">IF(MONTH($A267)=MONTH($A266),SUM(I267-I266),I267)</f>
        <v>-11065.92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582829.464317805</v>
      </c>
      <c r="N267" s="118" t="n">
        <f aca="false">SUM(J$6:J267)</f>
        <v>582829.464317805</v>
      </c>
      <c r="P267" s="118" t="n">
        <f aca="false">D267/P$3</f>
        <v>0.071626</v>
      </c>
      <c r="Q267" s="118" t="n">
        <f aca="false">E267/P$3</f>
        <v>0.071626</v>
      </c>
      <c r="R267" s="118" t="n">
        <f aca="false">F267/R$3</f>
        <v>0</v>
      </c>
      <c r="S267" s="120" t="n">
        <f aca="false">J267/$R$3</f>
        <v>-11.06592</v>
      </c>
      <c r="T267" s="120" t="n">
        <f aca="false">L267/$R$3</f>
        <v>-0</v>
      </c>
      <c r="U267" s="120" t="n">
        <f aca="false">I267/$R$3</f>
        <v>-114.944024571083</v>
      </c>
      <c r="V267" s="120" t="n">
        <f aca="false">M267/$R$3</f>
        <v>582.829464317805</v>
      </c>
      <c r="W267" s="120" t="n">
        <f aca="false">N267/$R$3</f>
        <v>582.829464317805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PWR Certificates'!A268,3),'Master Data'!$A$2:$A$8,0),2)</f>
        <v>Th</v>
      </c>
      <c r="D268" s="118" t="n">
        <v>71626</v>
      </c>
      <c r="E268" s="118" t="n">
        <v>71626</v>
      </c>
      <c r="F268" s="118" t="n">
        <v>0</v>
      </c>
      <c r="G268" s="118" t="n">
        <v>-55714.0945710834</v>
      </c>
      <c r="I268" s="118" t="n">
        <f aca="false">IF(MONTH($A268)=MONTH($A267),IF(G268=0,I267,G268),G268)</f>
        <v>-55714.0945710834</v>
      </c>
      <c r="J268" s="118" t="n">
        <f aca="false">IF(MONTH($A268)=MONTH($A267),SUM(I268-I267),I268)</f>
        <v>59229.93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642059.394317806</v>
      </c>
      <c r="N268" s="118" t="n">
        <f aca="false">SUM(J$6:J268)</f>
        <v>642059.394317806</v>
      </c>
      <c r="P268" s="118" t="n">
        <f aca="false">D268/P$3</f>
        <v>0.071626</v>
      </c>
      <c r="Q268" s="118" t="n">
        <f aca="false">E268/P$3</f>
        <v>0.071626</v>
      </c>
      <c r="R268" s="118" t="n">
        <f aca="false">F268/R$3</f>
        <v>0</v>
      </c>
      <c r="S268" s="120" t="n">
        <f aca="false">J268/$R$3</f>
        <v>59.22993</v>
      </c>
      <c r="T268" s="120" t="n">
        <f aca="false">L268/$R$3</f>
        <v>0</v>
      </c>
      <c r="U268" s="120" t="n">
        <f aca="false">I268/$R$3</f>
        <v>-55.7140945710834</v>
      </c>
      <c r="V268" s="120" t="n">
        <f aca="false">M268/$R$3</f>
        <v>642.059394317806</v>
      </c>
      <c r="W268" s="120" t="n">
        <f aca="false">N268/$R$3</f>
        <v>642.059394317806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PWR Certificates'!A269,3),'Master Data'!$A$2:$A$8,0),2)</f>
        <v>F</v>
      </c>
      <c r="D269" s="118" t="n">
        <v>71626</v>
      </c>
      <c r="E269" s="118" t="n">
        <v>71626</v>
      </c>
      <c r="F269" s="118" t="n">
        <v>0</v>
      </c>
      <c r="G269" s="118" t="n">
        <v>-55718.9645710834</v>
      </c>
      <c r="I269" s="118" t="n">
        <f aca="false">IF(MONTH($A269)=MONTH($A268),IF(G269=0,I268,G269),G269)</f>
        <v>-55718.9645710834</v>
      </c>
      <c r="J269" s="118" t="n">
        <f aca="false">IF(MONTH($A269)=MONTH($A268),SUM(I269-I268),I269)</f>
        <v>-4.8700000000099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642054.524317805</v>
      </c>
      <c r="N269" s="118" t="n">
        <f aca="false">SUM(J$6:J269)</f>
        <v>642054.524317805</v>
      </c>
      <c r="P269" s="118" t="n">
        <f aca="false">D269/P$3</f>
        <v>0.071626</v>
      </c>
      <c r="Q269" s="118" t="n">
        <f aca="false">E269/P$3</f>
        <v>0.071626</v>
      </c>
      <c r="R269" s="118" t="n">
        <f aca="false">F269/R$3</f>
        <v>0</v>
      </c>
      <c r="S269" s="120" t="n">
        <f aca="false">J269/$R$3</f>
        <v>-0.0048700000000099</v>
      </c>
      <c r="T269" s="120" t="n">
        <f aca="false">L269/$R$3</f>
        <v>-0</v>
      </c>
      <c r="U269" s="120" t="n">
        <f aca="false">I269/$R$3</f>
        <v>-55.7189645710834</v>
      </c>
      <c r="V269" s="120" t="n">
        <f aca="false">M269/$R$3</f>
        <v>642.054524317805</v>
      </c>
      <c r="W269" s="120" t="n">
        <f aca="false">N269/$R$3</f>
        <v>642.054524317805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PWR Certificates'!A270,3),'Master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-55718.9645710834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642054.524317805</v>
      </c>
      <c r="N270" s="118" t="n">
        <f aca="false">SUM(J$6:J270)</f>
        <v>642054.524317805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-55.7189645710834</v>
      </c>
      <c r="V270" s="120" t="n">
        <f aca="false">M270/$R$3</f>
        <v>642.054524317805</v>
      </c>
      <c r="W270" s="120" t="n">
        <f aca="false">N270/$R$3</f>
        <v>642.054524317805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PWR Certificates'!A271,3),'Master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-55718.9645710834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642054.524317805</v>
      </c>
      <c r="N271" s="118" t="n">
        <f aca="false">SUM(J$6:J271)</f>
        <v>642054.524317805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-55.7189645710834</v>
      </c>
      <c r="V271" s="120" t="n">
        <f aca="false">M271/$R$3</f>
        <v>642.054524317805</v>
      </c>
      <c r="W271" s="120" t="n">
        <f aca="false">N271/$R$3</f>
        <v>642.054524317805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PWR Certificates'!A272,3),'Master Data'!$A$2:$A$8,0),2)</f>
        <v>M</v>
      </c>
      <c r="D272" s="118" t="n">
        <v>71626</v>
      </c>
      <c r="E272" s="118" t="n">
        <v>71626</v>
      </c>
      <c r="F272" s="118" t="n">
        <v>0</v>
      </c>
      <c r="G272" s="118" t="n">
        <v>-55733.5845710834</v>
      </c>
      <c r="I272" s="118" t="n">
        <f aca="false">IF(MONTH($A272)=MONTH($A271),IF(G272=0,I271,G272),G272)</f>
        <v>-55733.5845710834</v>
      </c>
      <c r="J272" s="118" t="n">
        <f aca="false">IF(MONTH($A272)=MONTH($A271),SUM(I272-I271),I272)</f>
        <v>-14.6199999999953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642039.904317805</v>
      </c>
      <c r="N272" s="118" t="n">
        <f aca="false">SUM(J$6:J272)</f>
        <v>642039.904317805</v>
      </c>
      <c r="P272" s="118" t="n">
        <f aca="false">D272/P$3</f>
        <v>0.071626</v>
      </c>
      <c r="Q272" s="118" t="n">
        <f aca="false">E272/P$3</f>
        <v>0.071626</v>
      </c>
      <c r="R272" s="118" t="n">
        <f aca="false">F272/R$3</f>
        <v>0</v>
      </c>
      <c r="S272" s="120" t="n">
        <f aca="false">J272/$R$3</f>
        <v>-0.0146199999999953</v>
      </c>
      <c r="T272" s="120" t="n">
        <f aca="false">L272/$R$3</f>
        <v>-0</v>
      </c>
      <c r="U272" s="120" t="n">
        <f aca="false">I272/$R$3</f>
        <v>-55.7335845710834</v>
      </c>
      <c r="V272" s="120" t="n">
        <f aca="false">M272/$R$3</f>
        <v>642.039904317805</v>
      </c>
      <c r="W272" s="120" t="n">
        <f aca="false">N272/$R$3</f>
        <v>642.039904317805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PWR Certificates'!A273,3),'Master Data'!$A$2:$A$8,0),2)</f>
        <v>T</v>
      </c>
      <c r="D273" s="118" t="n">
        <v>71626</v>
      </c>
      <c r="E273" s="118" t="n">
        <v>71626</v>
      </c>
      <c r="F273" s="118" t="n">
        <v>0</v>
      </c>
      <c r="G273" s="118" t="n">
        <v>19642.7854289166</v>
      </c>
      <c r="I273" s="118" t="n">
        <f aca="false">IF(MONTH($A273)=MONTH($A272),IF(G273=0,I272,G273),G273)</f>
        <v>19642.7854289166</v>
      </c>
      <c r="J273" s="118" t="n">
        <f aca="false">IF(MONTH($A273)=MONTH($A272),SUM(I273-I272),I273)</f>
        <v>75376.37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717416.274317805</v>
      </c>
      <c r="N273" s="118" t="n">
        <f aca="false">SUM(J$6:J273)</f>
        <v>717416.274317805</v>
      </c>
      <c r="P273" s="118" t="n">
        <f aca="false">D273/P$3</f>
        <v>0.071626</v>
      </c>
      <c r="Q273" s="118" t="n">
        <f aca="false">E273/P$3</f>
        <v>0.071626</v>
      </c>
      <c r="R273" s="118" t="n">
        <f aca="false">F273/R$3</f>
        <v>0</v>
      </c>
      <c r="S273" s="120" t="n">
        <f aca="false">J273/$R$3</f>
        <v>75.37637</v>
      </c>
      <c r="T273" s="120" t="n">
        <f aca="false">L273/$R$3</f>
        <v>0</v>
      </c>
      <c r="U273" s="120" t="n">
        <f aca="false">I273/$R$3</f>
        <v>19.6427854289166</v>
      </c>
      <c r="V273" s="120" t="n">
        <f aca="false">M273/$R$3</f>
        <v>717.416274317806</v>
      </c>
      <c r="W273" s="120" t="n">
        <f aca="false">N273/$R$3</f>
        <v>717.416274317806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PWR Certificates'!A274,3),'Master Data'!$A$2:$A$8,0),2)</f>
        <v>W</v>
      </c>
      <c r="D274" s="118" t="n">
        <v>71626</v>
      </c>
      <c r="E274" s="118" t="n">
        <v>71626</v>
      </c>
      <c r="F274" s="118" t="n">
        <v>0</v>
      </c>
      <c r="G274" s="118" t="n">
        <v>19637.9054289166</v>
      </c>
      <c r="I274" s="118" t="n">
        <f aca="false">IF(MONTH($A274)=MONTH($A273),IF(G274=0,I273,G274),G274)</f>
        <v>19637.9054289166</v>
      </c>
      <c r="J274" s="118" t="n">
        <f aca="false">IF(MONTH($A274)=MONTH($A273),SUM(I274-I273),I274)</f>
        <v>-4.88000000000466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717411.394317805</v>
      </c>
      <c r="N274" s="118" t="n">
        <f aca="false">SUM(J$6:J274)</f>
        <v>717411.394317805</v>
      </c>
      <c r="P274" s="118" t="n">
        <f aca="false">D274/P$3</f>
        <v>0.071626</v>
      </c>
      <c r="Q274" s="118" t="n">
        <f aca="false">E274/P$3</f>
        <v>0.071626</v>
      </c>
      <c r="R274" s="118" t="n">
        <f aca="false">F274/R$3</f>
        <v>0</v>
      </c>
      <c r="S274" s="120" t="n">
        <f aca="false">J274/$R$3</f>
        <v>-0.00488000000000466</v>
      </c>
      <c r="T274" s="120" t="n">
        <f aca="false">L274/$R$3</f>
        <v>-0</v>
      </c>
      <c r="U274" s="120" t="n">
        <f aca="false">I274/$R$3</f>
        <v>19.6379054289166</v>
      </c>
      <c r="V274" s="120" t="n">
        <f aca="false">M274/$R$3</f>
        <v>717.411394317805</v>
      </c>
      <c r="W274" s="120" t="n">
        <f aca="false">N274/$R$3</f>
        <v>717.411394317805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PWR Certificates'!A275,3),'Master Data'!$A$2:$A$8,0),2)</f>
        <v>Th</v>
      </c>
      <c r="D275" s="118" t="n">
        <v>71626</v>
      </c>
      <c r="E275" s="118" t="n">
        <v>71626</v>
      </c>
      <c r="F275" s="118" t="n">
        <v>0</v>
      </c>
      <c r="G275" s="118" t="n">
        <v>-387284.806427883</v>
      </c>
      <c r="I275" s="118" t="n">
        <f aca="false">IF(MONTH($A275)=MONTH($A274),IF(G275=0,I274,G275),G275)</f>
        <v>-387284.806427883</v>
      </c>
      <c r="J275" s="118" t="n">
        <f aca="false">IF(MONTH($A275)=MONTH($A274),SUM(I275-I274),I275)</f>
        <v>-406922.711856799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310488.682461006</v>
      </c>
      <c r="N275" s="118" t="n">
        <f aca="false">SUM(J$6:J275)</f>
        <v>310488.682461006</v>
      </c>
      <c r="P275" s="118" t="n">
        <f aca="false">D275/P$3</f>
        <v>0.071626</v>
      </c>
      <c r="Q275" s="118" t="n">
        <f aca="false">E275/P$3</f>
        <v>0.071626</v>
      </c>
      <c r="R275" s="118" t="n">
        <f aca="false">F275/R$3</f>
        <v>0</v>
      </c>
      <c r="S275" s="120" t="n">
        <f aca="false">J275/$R$3</f>
        <v>-406.922711856799</v>
      </c>
      <c r="T275" s="120" t="n">
        <f aca="false">L275/$R$3</f>
        <v>-0</v>
      </c>
      <c r="U275" s="120" t="n">
        <f aca="false">I275/$R$3</f>
        <v>-387.284806427883</v>
      </c>
      <c r="V275" s="120" t="n">
        <f aca="false">M275/$R$3</f>
        <v>310.488682461006</v>
      </c>
      <c r="W275" s="120" t="n">
        <f aca="false">N275/$R$3</f>
        <v>310.488682461006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PWR Certificates'!A276,3),'Master Data'!$A$2:$A$8,0),2)</f>
        <v>F</v>
      </c>
      <c r="D276" s="118" t="n">
        <v>71626</v>
      </c>
      <c r="E276" s="118" t="n">
        <v>71626</v>
      </c>
      <c r="F276" s="118" t="n">
        <v>0</v>
      </c>
      <c r="G276" s="118" t="n">
        <v>-693703.42137972</v>
      </c>
      <c r="I276" s="118" t="n">
        <f aca="false">IF(MONTH($A276)=MONTH($A275),IF(G276=0,I275,G276),G276)</f>
        <v>-693703.42137972</v>
      </c>
      <c r="J276" s="118" t="n">
        <f aca="false">IF(MONTH($A276)=MONTH($A275),SUM(I276-I275),I276)</f>
        <v>-306418.614951837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4070.06750916922</v>
      </c>
      <c r="N276" s="118" t="n">
        <f aca="false">SUM(J$6:J276)</f>
        <v>4070.06750916922</v>
      </c>
      <c r="P276" s="118" t="n">
        <f aca="false">D276/P$3</f>
        <v>0.071626</v>
      </c>
      <c r="Q276" s="118" t="n">
        <f aca="false">E276/P$3</f>
        <v>0.071626</v>
      </c>
      <c r="R276" s="118" t="n">
        <f aca="false">F276/R$3</f>
        <v>0</v>
      </c>
      <c r="S276" s="120" t="n">
        <f aca="false">J276/$R$3</f>
        <v>-306.418614951837</v>
      </c>
      <c r="T276" s="120" t="n">
        <f aca="false">L276/$R$3</f>
        <v>-0</v>
      </c>
      <c r="U276" s="120" t="n">
        <f aca="false">I276/$R$3</f>
        <v>-693.70342137972</v>
      </c>
      <c r="V276" s="120" t="n">
        <f aca="false">M276/$R$3</f>
        <v>4.07006750916923</v>
      </c>
      <c r="W276" s="120" t="n">
        <f aca="false">N276/$R$3</f>
        <v>4.07006750916923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PWR Certificates'!A277,3),'Master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-693703.42137972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4070.06750916922</v>
      </c>
      <c r="N277" s="118" t="n">
        <f aca="false">SUM(J$6:J277)</f>
        <v>4070.06750916922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-693.70342137972</v>
      </c>
      <c r="V277" s="120" t="n">
        <f aca="false">M277/$R$3</f>
        <v>4.07006750916923</v>
      </c>
      <c r="W277" s="120" t="n">
        <f aca="false">N277/$R$3</f>
        <v>4.07006750916923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PWR Certificates'!A278,3),'Master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-693703.42137972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4070.06750916922</v>
      </c>
      <c r="N278" s="118" t="n">
        <f aca="false">SUM(J$6:J278)</f>
        <v>4070.06750916922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-693.70342137972</v>
      </c>
      <c r="V278" s="120" t="n">
        <f aca="false">M278/$R$3</f>
        <v>4.07006750916923</v>
      </c>
      <c r="W278" s="120" t="n">
        <f aca="false">N278/$R$3</f>
        <v>4.07006750916923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PWR Certificates'!A279,3),'Master Data'!$A$2:$A$8,0),2)</f>
        <v>M</v>
      </c>
      <c r="D279" s="118" t="n">
        <v>71626</v>
      </c>
      <c r="E279" s="118" t="n">
        <v>71626</v>
      </c>
      <c r="F279" s="118" t="n">
        <v>0</v>
      </c>
      <c r="G279" s="118" t="n">
        <v>10947.3450997</v>
      </c>
      <c r="I279" s="118" t="n">
        <f aca="false">IF(MONTH($A279)=MONTH($A278),IF(G279=0,I278,G279),G279)</f>
        <v>10947.3450997</v>
      </c>
      <c r="J279" s="118" t="n">
        <f aca="false">IF(MONTH($A279)=MONTH($A278),SUM(I279-I278),I279)</f>
        <v>10947.3450997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15017.4126088692</v>
      </c>
      <c r="N279" s="118" t="n">
        <f aca="false">SUM(J$6:J279)</f>
        <v>15017.4126088692</v>
      </c>
      <c r="P279" s="118" t="n">
        <f aca="false">D279/P$3</f>
        <v>0.071626</v>
      </c>
      <c r="Q279" s="118" t="n">
        <f aca="false">E279/P$3</f>
        <v>0.071626</v>
      </c>
      <c r="R279" s="118" t="n">
        <f aca="false">F279/R$3</f>
        <v>0</v>
      </c>
      <c r="S279" s="120" t="n">
        <f aca="false">J279/$R$3</f>
        <v>10.9473450997</v>
      </c>
      <c r="T279" s="120" t="n">
        <f aca="false">L279/$R$3</f>
        <v>0</v>
      </c>
      <c r="U279" s="120" t="n">
        <f aca="false">I279/$R$3</f>
        <v>10.9473450997</v>
      </c>
      <c r="V279" s="120" t="n">
        <f aca="false">M279/$R$3</f>
        <v>15.0174126088692</v>
      </c>
      <c r="W279" s="120" t="n">
        <f aca="false">N279/$R$3</f>
        <v>15.0174126088692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PWR Certificates'!A280,3),'Master Data'!$A$2:$A$8,0),2)</f>
        <v>T</v>
      </c>
      <c r="D280" s="118" t="n">
        <v>71626</v>
      </c>
      <c r="E280" s="118" t="n">
        <v>71626</v>
      </c>
      <c r="F280" s="118" t="n">
        <v>0</v>
      </c>
      <c r="G280" s="118" t="n">
        <v>18659.4350997</v>
      </c>
      <c r="I280" s="118" t="n">
        <f aca="false">IF(MONTH($A280)=MONTH($A279),IF(G280=0,I279,G280),G280)</f>
        <v>18659.4350997</v>
      </c>
      <c r="J280" s="118" t="n">
        <f aca="false">IF(MONTH($A280)=MONTH($A279),SUM(I280-I279),I280)</f>
        <v>7712.09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7712.09</v>
      </c>
      <c r="N280" s="118" t="n">
        <f aca="false">SUM(J$6:J280)</f>
        <v>22729.5026088692</v>
      </c>
      <c r="P280" s="118" t="n">
        <f aca="false">D280/P$3</f>
        <v>0.071626</v>
      </c>
      <c r="Q280" s="118" t="n">
        <f aca="false">E280/P$3</f>
        <v>0.071626</v>
      </c>
      <c r="R280" s="118" t="n">
        <f aca="false">F280/R$3</f>
        <v>0</v>
      </c>
      <c r="S280" s="120" t="n">
        <f aca="false">J280/$R$3</f>
        <v>7.71209</v>
      </c>
      <c r="T280" s="120" t="n">
        <f aca="false">L280/$R$3</f>
        <v>0</v>
      </c>
      <c r="U280" s="120" t="n">
        <f aca="false">I280/$R$3</f>
        <v>18.6594350997</v>
      </c>
      <c r="V280" s="120" t="n">
        <f aca="false">M280/$R$3</f>
        <v>7.71209</v>
      </c>
      <c r="W280" s="120" t="n">
        <f aca="false">N280/$R$3</f>
        <v>22.7295026088692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PWR Certificates'!A281,3),'Master Data'!$A$2:$A$8,0),2)</f>
        <v>W</v>
      </c>
      <c r="D281" s="118" t="n">
        <v>71626</v>
      </c>
      <c r="E281" s="118" t="n">
        <v>71626</v>
      </c>
      <c r="F281" s="118" t="n">
        <v>0</v>
      </c>
      <c r="G281" s="118" t="n">
        <v>18656.29</v>
      </c>
      <c r="I281" s="118" t="n">
        <f aca="false">IF(MONTH($A281)=MONTH($A280),IF(G281=0,I280,G281),G281)</f>
        <v>18656.29</v>
      </c>
      <c r="J281" s="118" t="n">
        <f aca="false">IF(MONTH($A281)=MONTH($A280),SUM(I281-I280),I281)</f>
        <v>-3.14509969999926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7708.9449003</v>
      </c>
      <c r="N281" s="118" t="n">
        <f aca="false">SUM(J$6:J281)</f>
        <v>22726.3575091692</v>
      </c>
      <c r="P281" s="118" t="n">
        <f aca="false">D281/P$3</f>
        <v>0.071626</v>
      </c>
      <c r="Q281" s="118" t="n">
        <f aca="false">E281/P$3</f>
        <v>0.071626</v>
      </c>
      <c r="R281" s="118" t="n">
        <f aca="false">F281/R$3</f>
        <v>0</v>
      </c>
      <c r="S281" s="120" t="n">
        <f aca="false">J281/$R$3</f>
        <v>-0.00314509969999926</v>
      </c>
      <c r="T281" s="120" t="n">
        <f aca="false">L281/$R$3</f>
        <v>-0</v>
      </c>
      <c r="U281" s="120" t="n">
        <f aca="false">I281/$R$3</f>
        <v>18.65629</v>
      </c>
      <c r="V281" s="120" t="n">
        <f aca="false">M281/$R$3</f>
        <v>7.7089449003</v>
      </c>
      <c r="W281" s="120" t="n">
        <f aca="false">N281/$R$3</f>
        <v>22.7263575091692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PWR Certificates'!A282,3),'Master Data'!$A$2:$A$8,0),2)</f>
        <v>Th</v>
      </c>
      <c r="D282" s="118" t="n">
        <v>71626</v>
      </c>
      <c r="E282" s="118" t="n">
        <v>71626</v>
      </c>
      <c r="F282" s="118" t="n">
        <v>0</v>
      </c>
      <c r="G282" s="118" t="n">
        <v>15463.4859478715</v>
      </c>
      <c r="I282" s="118" t="n">
        <f aca="false">IF(MONTH($A282)=MONTH($A281),IF(G282=0,I281,G282),G282)</f>
        <v>15463.4859478715</v>
      </c>
      <c r="J282" s="118" t="n">
        <f aca="false">IF(MONTH($A282)=MONTH($A281),SUM(I282-I281),I282)</f>
        <v>-3192.80405212851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4516.14084817149</v>
      </c>
      <c r="N282" s="118" t="n">
        <f aca="false">SUM(J$6:J282)</f>
        <v>19533.5534570407</v>
      </c>
      <c r="P282" s="118" t="n">
        <f aca="false">D282/P$3</f>
        <v>0.071626</v>
      </c>
      <c r="Q282" s="118" t="n">
        <f aca="false">E282/P$3</f>
        <v>0.071626</v>
      </c>
      <c r="R282" s="118" t="n">
        <f aca="false">F282/R$3</f>
        <v>0</v>
      </c>
      <c r="S282" s="120" t="n">
        <f aca="false">J282/$R$3</f>
        <v>-3.19280405212851</v>
      </c>
      <c r="T282" s="120" t="n">
        <f aca="false">L282/$R$3</f>
        <v>-0</v>
      </c>
      <c r="U282" s="120" t="n">
        <f aca="false">I282/$R$3</f>
        <v>15.4634859478715</v>
      </c>
      <c r="V282" s="120" t="n">
        <f aca="false">M282/$R$3</f>
        <v>4.51614084817149</v>
      </c>
      <c r="W282" s="120" t="n">
        <f aca="false">N282/$R$3</f>
        <v>19.5335534570407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PWR Certificates'!A283,3),'Master Data'!$A$2:$A$8,0),2)</f>
        <v>F</v>
      </c>
      <c r="D283" s="118" t="n">
        <v>71626</v>
      </c>
      <c r="E283" s="118" t="n">
        <v>71626</v>
      </c>
      <c r="F283" s="118" t="n">
        <v>0</v>
      </c>
      <c r="G283" s="118" t="n">
        <v>15460.3391445856</v>
      </c>
      <c r="I283" s="118" t="n">
        <f aca="false">IF(MONTH($A283)=MONTH($A282),IF(G283=0,I282,G283),G283)</f>
        <v>15460.3391445856</v>
      </c>
      <c r="J283" s="118" t="n">
        <f aca="false">IF(MONTH($A283)=MONTH($A282),SUM(I283-I282),I283)</f>
        <v>-3.14680328585382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4512.99404488564</v>
      </c>
      <c r="N283" s="118" t="n">
        <f aca="false">SUM(J$6:J283)</f>
        <v>19530.4066537549</v>
      </c>
      <c r="P283" s="118" t="n">
        <f aca="false">D283/P$3</f>
        <v>0.071626</v>
      </c>
      <c r="Q283" s="118" t="n">
        <f aca="false">E283/P$3</f>
        <v>0.071626</v>
      </c>
      <c r="R283" s="118" t="n">
        <f aca="false">F283/R$3</f>
        <v>0</v>
      </c>
      <c r="S283" s="120" t="n">
        <f aca="false">J283/$R$3</f>
        <v>-0.00314680328585382</v>
      </c>
      <c r="T283" s="120" t="n">
        <f aca="false">L283/$R$3</f>
        <v>-0</v>
      </c>
      <c r="U283" s="120" t="n">
        <f aca="false">I283/$R$3</f>
        <v>15.4603391445856</v>
      </c>
      <c r="V283" s="120" t="n">
        <f aca="false">M283/$R$3</f>
        <v>4.51299404488564</v>
      </c>
      <c r="W283" s="120" t="n">
        <f aca="false">N283/$R$3</f>
        <v>19.5304066537549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PWR Certificates'!A284,3),'Master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15460.3391445856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4512.99404488564</v>
      </c>
      <c r="N284" s="118" t="n">
        <f aca="false">SUM(J$6:J284)</f>
        <v>19530.4066537549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15.4603391445856</v>
      </c>
      <c r="V284" s="120" t="n">
        <f aca="false">M284/$R$3</f>
        <v>4.51299404488564</v>
      </c>
      <c r="W284" s="120" t="n">
        <f aca="false">N284/$R$3</f>
        <v>19.5304066537549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PWR Certificates'!A285,3),'Master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15460.3391445856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4512.99404488564</v>
      </c>
      <c r="N285" s="118" t="n">
        <f aca="false">SUM(J$6:J285)</f>
        <v>19530.4066537549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15.4603391445856</v>
      </c>
      <c r="V285" s="120" t="n">
        <f aca="false">M285/$R$3</f>
        <v>4.51299404488564</v>
      </c>
      <c r="W285" s="120" t="n">
        <f aca="false">N285/$R$3</f>
        <v>19.5304066537549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PWR Certificates'!A286,3),'Master Data'!$A$2:$A$8,0),2)</f>
        <v>M</v>
      </c>
      <c r="D286" s="118" t="n">
        <v>71626</v>
      </c>
      <c r="E286" s="118" t="n">
        <v>71626</v>
      </c>
      <c r="F286" s="118" t="n">
        <v>0</v>
      </c>
      <c r="G286" s="118" t="n">
        <v>18951.0391445856</v>
      </c>
      <c r="I286" s="118" t="n">
        <f aca="false">IF(MONTH($A286)=MONTH($A285),IF(G286=0,I285,G286),G286)</f>
        <v>18951.0391445856</v>
      </c>
      <c r="J286" s="118" t="n">
        <f aca="false">IF(MONTH($A286)=MONTH($A285),SUM(I286-I285),I286)</f>
        <v>3490.7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8003.69404488564</v>
      </c>
      <c r="N286" s="118" t="n">
        <f aca="false">SUM(J$6:J286)</f>
        <v>23021.1066537549</v>
      </c>
      <c r="P286" s="118" t="n">
        <f aca="false">D286/P$3</f>
        <v>0.071626</v>
      </c>
      <c r="Q286" s="118" t="n">
        <f aca="false">E286/P$3</f>
        <v>0.071626</v>
      </c>
      <c r="R286" s="118" t="n">
        <f aca="false">F286/R$3</f>
        <v>0</v>
      </c>
      <c r="S286" s="120" t="n">
        <f aca="false">J286/$R$3</f>
        <v>3.4907</v>
      </c>
      <c r="T286" s="120" t="n">
        <f aca="false">L286/$R$3</f>
        <v>0</v>
      </c>
      <c r="U286" s="120" t="n">
        <f aca="false">I286/$R$3</f>
        <v>18.9510391445856</v>
      </c>
      <c r="V286" s="120" t="n">
        <f aca="false">M286/$R$3</f>
        <v>8.00369404488564</v>
      </c>
      <c r="W286" s="120" t="n">
        <f aca="false">N286/$R$3</f>
        <v>23.0211066537549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PWR Certificates'!A287,3),'Master Data'!$A$2:$A$8,0),2)</f>
        <v>T</v>
      </c>
      <c r="D287" s="118" t="n">
        <v>71626</v>
      </c>
      <c r="E287" s="118" t="n">
        <v>71626</v>
      </c>
      <c r="F287" s="118" t="n">
        <v>0</v>
      </c>
      <c r="G287" s="118" t="n">
        <v>21374.2991445856</v>
      </c>
      <c r="I287" s="118" t="n">
        <f aca="false">IF(MONTH($A287)=MONTH($A286),IF(G287=0,I286,G287),G287)</f>
        <v>21374.2991445856</v>
      </c>
      <c r="J287" s="118" t="n">
        <f aca="false">IF(MONTH($A287)=MONTH($A286),SUM(I287-I286),I287)</f>
        <v>2423.26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10426.9540448856</v>
      </c>
      <c r="N287" s="118" t="n">
        <f aca="false">SUM(J$6:J287)</f>
        <v>25444.3666537549</v>
      </c>
      <c r="P287" s="118" t="n">
        <f aca="false">D287/P$3</f>
        <v>0.071626</v>
      </c>
      <c r="Q287" s="118" t="n">
        <f aca="false">E287/P$3</f>
        <v>0.071626</v>
      </c>
      <c r="R287" s="118" t="n">
        <f aca="false">F287/R$3</f>
        <v>0</v>
      </c>
      <c r="S287" s="120" t="n">
        <f aca="false">J287/$R$3</f>
        <v>2.42326</v>
      </c>
      <c r="T287" s="120" t="n">
        <f aca="false">L287/$R$3</f>
        <v>0</v>
      </c>
      <c r="U287" s="120" t="n">
        <f aca="false">I287/$R$3</f>
        <v>21.3742991445856</v>
      </c>
      <c r="V287" s="120" t="n">
        <f aca="false">M287/$R$3</f>
        <v>10.4269540448856</v>
      </c>
      <c r="W287" s="120" t="n">
        <f aca="false">N287/$R$3</f>
        <v>25.4443666537549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PWR Certificates'!A288,3),'Master Data'!$A$2:$A$8,0),2)</f>
        <v>W</v>
      </c>
      <c r="D288" s="118" t="n">
        <v>71626</v>
      </c>
      <c r="E288" s="118" t="n">
        <v>71626</v>
      </c>
      <c r="F288" s="118" t="n">
        <v>0</v>
      </c>
      <c r="G288" s="118" t="n">
        <v>21371.1391445856</v>
      </c>
      <c r="I288" s="118" t="n">
        <f aca="false">IF(MONTH($A288)=MONTH($A287),IF(G288=0,I287,G288),G288)</f>
        <v>21371.1391445856</v>
      </c>
      <c r="J288" s="118" t="n">
        <f aca="false">IF(MONTH($A288)=MONTH($A287),SUM(I288-I287),I288)</f>
        <v>-3.15999999999985</v>
      </c>
      <c r="K288" s="118" t="n">
        <f aca="false">IF(WEEKDAY(A288,3)&gt;4,0,(IF(A288&lt;K$2,0,IF(A288&lt;=K$3,1,0))))</f>
        <v>1</v>
      </c>
      <c r="L288" s="118" t="n">
        <f aca="false">J288*K288</f>
        <v>-3.15999999999985</v>
      </c>
      <c r="M288" s="118" t="n">
        <f aca="false">SUM(J$280:J288)</f>
        <v>10423.7940448856</v>
      </c>
      <c r="N288" s="118" t="n">
        <f aca="false">SUM(J$6:J288)</f>
        <v>25441.2066537549</v>
      </c>
      <c r="P288" s="118" t="n">
        <f aca="false">D288/P$3</f>
        <v>0.071626</v>
      </c>
      <c r="Q288" s="118" t="n">
        <f aca="false">E288/P$3</f>
        <v>0.071626</v>
      </c>
      <c r="R288" s="118" t="n">
        <f aca="false">F288/R$3</f>
        <v>0</v>
      </c>
      <c r="S288" s="120" t="n">
        <f aca="false">J288/$R$3</f>
        <v>-0.00315999999999985</v>
      </c>
      <c r="T288" s="120" t="n">
        <f aca="false">L288/$R$3</f>
        <v>-0.00315999999999985</v>
      </c>
      <c r="U288" s="120" t="n">
        <f aca="false">I288/$R$3</f>
        <v>21.3711391445856</v>
      </c>
      <c r="V288" s="120" t="n">
        <f aca="false">M288/$R$3</f>
        <v>10.4237940448856</v>
      </c>
      <c r="W288" s="120" t="n">
        <f aca="false">N288/$R$3</f>
        <v>25.4412066537549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PWR Certificates'!A289,3),'Master Data'!$A$2:$A$8,0),2)</f>
        <v>Th</v>
      </c>
      <c r="D289" s="118" t="n">
        <v>71626</v>
      </c>
      <c r="E289" s="118" t="n">
        <v>71626</v>
      </c>
      <c r="F289" s="118" t="n">
        <v>0</v>
      </c>
      <c r="G289" s="118" t="n">
        <v>21367.9791445856</v>
      </c>
      <c r="I289" s="118" t="n">
        <f aca="false">IF(MONTH($A289)=MONTH($A288),IF(G289=0,I288,G289),G289)</f>
        <v>21367.9791445856</v>
      </c>
      <c r="J289" s="118" t="n">
        <f aca="false">IF(MONTH($A289)=MONTH($A288),SUM(I289-I288),I289)</f>
        <v>-3.15999999999985</v>
      </c>
      <c r="K289" s="118" t="n">
        <f aca="false">IF(WEEKDAY(A289,3)&gt;4,0,(IF(A289&lt;K$2,0,IF(A289&lt;=K$3,1,0))))</f>
        <v>1</v>
      </c>
      <c r="L289" s="118" t="n">
        <f aca="false">J289*K289</f>
        <v>-3.15999999999985</v>
      </c>
      <c r="M289" s="118" t="n">
        <f aca="false">SUM(J$280:J289)</f>
        <v>10420.6340448856</v>
      </c>
      <c r="N289" s="118" t="n">
        <f aca="false">SUM(J$6:J289)</f>
        <v>25438.0466537549</v>
      </c>
      <c r="P289" s="118" t="n">
        <f aca="false">D289/P$3</f>
        <v>0.071626</v>
      </c>
      <c r="Q289" s="118" t="n">
        <f aca="false">E289/P$3</f>
        <v>0.071626</v>
      </c>
      <c r="R289" s="118" t="n">
        <f aca="false">F289/R$3</f>
        <v>0</v>
      </c>
      <c r="S289" s="120" t="n">
        <f aca="false">J289/$R$3</f>
        <v>-0.00315999999999985</v>
      </c>
      <c r="T289" s="120" t="n">
        <f aca="false">L289/$R$3</f>
        <v>-0.00315999999999985</v>
      </c>
      <c r="U289" s="120" t="n">
        <f aca="false">I289/$R$3</f>
        <v>21.3679791445856</v>
      </c>
      <c r="V289" s="120" t="n">
        <f aca="false">M289/$R$3</f>
        <v>10.4206340448856</v>
      </c>
      <c r="W289" s="120" t="n">
        <f aca="false">N289/$R$3</f>
        <v>25.4380466537549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PWR Certificates'!A290,3),'Master Data'!$A$2:$A$8,0),2)</f>
        <v>F</v>
      </c>
      <c r="D290" s="118" t="n">
        <v>71626</v>
      </c>
      <c r="E290" s="118" t="n">
        <v>71626</v>
      </c>
      <c r="F290" s="118" t="n">
        <v>0</v>
      </c>
      <c r="G290" s="118" t="n">
        <v>21364.8291445856</v>
      </c>
      <c r="I290" s="118" t="n">
        <f aca="false">IF(MONTH($A290)=MONTH($A289),IF(G290=0,I289,G290),G290)</f>
        <v>21364.8291445856</v>
      </c>
      <c r="J290" s="118" t="n">
        <f aca="false">IF(MONTH($A290)=MONTH($A289),SUM(I290-I289),I290)</f>
        <v>-3.14999999999782</v>
      </c>
      <c r="K290" s="118" t="n">
        <f aca="false">IF(WEEKDAY(A290,3)&gt;4,0,(IF(A290&lt;K$2,0,IF(A290&lt;=K$3,1,0))))</f>
        <v>1</v>
      </c>
      <c r="L290" s="118" t="n">
        <f aca="false">J290*K290</f>
        <v>-3.14999999999782</v>
      </c>
      <c r="M290" s="118" t="n">
        <f aca="false">SUM(J$280:J290)</f>
        <v>10417.4840448856</v>
      </c>
      <c r="N290" s="118" t="n">
        <f aca="false">SUM(J$6:J290)</f>
        <v>25434.8966537549</v>
      </c>
      <c r="P290" s="118" t="n">
        <f aca="false">D290/P$3</f>
        <v>0.071626</v>
      </c>
      <c r="Q290" s="118" t="n">
        <f aca="false">E290/P$3</f>
        <v>0.071626</v>
      </c>
      <c r="R290" s="118" t="n">
        <f aca="false">F290/R$3</f>
        <v>0</v>
      </c>
      <c r="S290" s="120" t="n">
        <f aca="false">J290/$R$3</f>
        <v>-0.00314999999999782</v>
      </c>
      <c r="T290" s="120" t="n">
        <f aca="false">L290/$R$3</f>
        <v>-0.00314999999999782</v>
      </c>
      <c r="U290" s="120" t="n">
        <f aca="false">I290/$R$3</f>
        <v>21.3648291445856</v>
      </c>
      <c r="V290" s="120" t="n">
        <f aca="false">M290/$R$3</f>
        <v>10.4174840448856</v>
      </c>
      <c r="W290" s="120" t="n">
        <f aca="false">N290/$R$3</f>
        <v>25.4348966537549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PWR Certificates'!A291,3),'Master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21364.8291445856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10417.4840448856</v>
      </c>
      <c r="N291" s="118" t="n">
        <f aca="false">SUM(J$6:J291)</f>
        <v>25434.8966537549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21.3648291445856</v>
      </c>
      <c r="V291" s="120" t="n">
        <f aca="false">M291/$R$3</f>
        <v>10.4174840448856</v>
      </c>
      <c r="W291" s="120" t="n">
        <f aca="false">N291/$R$3</f>
        <v>25.4348966537549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PWR Certificates'!A292,3),'Master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21364.8291445856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10417.4840448856</v>
      </c>
      <c r="N292" s="118" t="n">
        <f aca="false">SUM(J$6:J292)</f>
        <v>25434.8966537549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21.3648291445856</v>
      </c>
      <c r="V292" s="120" t="n">
        <f aca="false">M292/$R$3</f>
        <v>10.4174840448856</v>
      </c>
      <c r="W292" s="120" t="n">
        <f aca="false">N292/$R$3</f>
        <v>25.4348966537549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PWR Certificates'!A293,3),'Master Data'!$A$2:$A$8,0),2)</f>
        <v>M</v>
      </c>
      <c r="D293" s="118" t="n">
        <v>71626</v>
      </c>
      <c r="E293" s="118" t="n">
        <v>71626</v>
      </c>
      <c r="F293" s="118" t="n">
        <v>0</v>
      </c>
      <c r="G293" s="118" t="n">
        <v>21355.3391445856</v>
      </c>
      <c r="I293" s="118" t="n">
        <f aca="false">IF(MONTH($A293)=MONTH($A292),IF(G293=0,I292,G293),G293)</f>
        <v>21355.3391445856</v>
      </c>
      <c r="J293" s="118" t="n">
        <f aca="false">IF(MONTH($A293)=MONTH($A292),SUM(I293-I292),I293)</f>
        <v>-9.4900000000016</v>
      </c>
      <c r="K293" s="118" t="n">
        <f aca="false">IF(WEEKDAY(A293,3)&gt;4,0,(IF(A293&lt;K$2,0,IF(A293&lt;=K$3,1,0))))</f>
        <v>1</v>
      </c>
      <c r="L293" s="118" t="n">
        <f aca="false">J293*K293</f>
        <v>-9.4900000000016</v>
      </c>
      <c r="M293" s="118" t="n">
        <f aca="false">SUM(J$280:J293)</f>
        <v>10407.9940448856</v>
      </c>
      <c r="N293" s="118" t="n">
        <f aca="false">SUM(J$6:J293)</f>
        <v>25425.4066537549</v>
      </c>
      <c r="P293" s="118" t="n">
        <f aca="false">D293/P$3</f>
        <v>0.071626</v>
      </c>
      <c r="Q293" s="118" t="n">
        <f aca="false">E293/P$3</f>
        <v>0.071626</v>
      </c>
      <c r="R293" s="118" t="n">
        <f aca="false">F293/R$3</f>
        <v>0</v>
      </c>
      <c r="S293" s="120" t="n">
        <f aca="false">J293/$R$3</f>
        <v>-0.0094900000000016</v>
      </c>
      <c r="T293" s="120" t="n">
        <f aca="false">L293/$R$3</f>
        <v>-0.0094900000000016</v>
      </c>
      <c r="U293" s="120" t="n">
        <f aca="false">I293/$R$3</f>
        <v>21.3553391445856</v>
      </c>
      <c r="V293" s="120" t="n">
        <f aca="false">M293/$R$3</f>
        <v>10.4079940448856</v>
      </c>
      <c r="W293" s="120" t="n">
        <f aca="false">N293/$R$3</f>
        <v>25.4254066537549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PWR Certificates'!A294,3),'Master Data'!$A$2:$A$8,0),2)</f>
        <v>T</v>
      </c>
      <c r="D294" s="118" t="n">
        <v>71626</v>
      </c>
      <c r="E294" s="118" t="n">
        <v>71626</v>
      </c>
      <c r="F294" s="118" t="n">
        <v>0</v>
      </c>
      <c r="G294" s="118" t="n">
        <v>21352.1691445856</v>
      </c>
      <c r="I294" s="118" t="n">
        <f aca="false">IF(MONTH($A294)=MONTH($A293),IF(G294=0,I293,G294),G294)</f>
        <v>21352.1691445856</v>
      </c>
      <c r="J294" s="118" t="n">
        <f aca="false">IF(MONTH($A294)=MONTH($A293),SUM(I294-I293),I294)</f>
        <v>-3.16999999999825</v>
      </c>
      <c r="K294" s="118" t="n">
        <f aca="false">IF(WEEKDAY(A294,3)&gt;4,0,(IF(A294&lt;K$2,0,IF(A294&lt;=K$3,1,0))))</f>
        <v>1</v>
      </c>
      <c r="L294" s="118" t="n">
        <f aca="false">J294*K294</f>
        <v>-3.16999999999825</v>
      </c>
      <c r="M294" s="118" t="n">
        <f aca="false">SUM(J$280:J294)</f>
        <v>10404.8240448856</v>
      </c>
      <c r="N294" s="118" t="n">
        <f aca="false">SUM(J$6:J294)</f>
        <v>25422.2366537549</v>
      </c>
      <c r="P294" s="118" t="n">
        <f aca="false">D294/P$3</f>
        <v>0.071626</v>
      </c>
      <c r="Q294" s="118" t="n">
        <f aca="false">E294/P$3</f>
        <v>0.071626</v>
      </c>
      <c r="R294" s="118" t="n">
        <f aca="false">F294/R$3</f>
        <v>0</v>
      </c>
      <c r="S294" s="120" t="n">
        <f aca="false">J294/$R$3</f>
        <v>-0.00316999999999825</v>
      </c>
      <c r="T294" s="120" t="n">
        <f aca="false">L294/$R$3</f>
        <v>-0.00316999999999825</v>
      </c>
      <c r="U294" s="120" t="n">
        <f aca="false">I294/$R$3</f>
        <v>21.3521691445856</v>
      </c>
      <c r="V294" s="120" t="n">
        <f aca="false">M294/$R$3</f>
        <v>10.4048240448856</v>
      </c>
      <c r="W294" s="120" t="n">
        <f aca="false">N294/$R$3</f>
        <v>25.4222366537549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PWR Certificates'!A295,3),'Master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21352.1691445856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10404.8240448856</v>
      </c>
      <c r="N295" s="118" t="n">
        <f aca="false">SUM(J$6:J295)</f>
        <v>25422.2366537549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21.3521691445856</v>
      </c>
      <c r="V295" s="120" t="n">
        <f aca="false">M295/$R$3</f>
        <v>10.4048240448856</v>
      </c>
      <c r="W295" s="120" t="n">
        <f aca="false">N295/$R$3</f>
        <v>25.4222366537549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PWR Certificates'!A296,3),'Master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21352.1691445856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10404.8240448856</v>
      </c>
      <c r="N296" s="118" t="n">
        <f aca="false">SUM(J$6:J296)</f>
        <v>25422.2366537549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21.3521691445856</v>
      </c>
      <c r="V296" s="120" t="n">
        <f aca="false">M296/$R$3</f>
        <v>10.4048240448856</v>
      </c>
      <c r="W296" s="120" t="n">
        <f aca="false">N296/$R$3</f>
        <v>25.4222366537549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PWR Certificates'!A297,3),'Master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21352.1691445856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10404.8240448856</v>
      </c>
      <c r="N297" s="118" t="n">
        <f aca="false">SUM(J$6:J297)</f>
        <v>25422.2366537549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21.3521691445856</v>
      </c>
      <c r="V297" s="120" t="n">
        <f aca="false">M297/$R$3</f>
        <v>10.4048240448856</v>
      </c>
      <c r="W297" s="120" t="n">
        <f aca="false">N297/$R$3</f>
        <v>25.4222366537549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PWR Certificates'!A298,3),'Master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21352.1691445856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10404.8240448856</v>
      </c>
      <c r="N298" s="118" t="n">
        <f aca="false">SUM(J$6:J298)</f>
        <v>25422.2366537549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21.3521691445856</v>
      </c>
      <c r="V298" s="120" t="n">
        <f aca="false">M298/$R$3</f>
        <v>10.4048240448856</v>
      </c>
      <c r="W298" s="120" t="n">
        <f aca="false">N298/$R$3</f>
        <v>25.4222366537549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PWR Certificates'!A299,3),'Master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21352.1691445856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10404.8240448856</v>
      </c>
      <c r="N299" s="118" t="n">
        <f aca="false">SUM(J$6:J299)</f>
        <v>25422.2366537549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21.3521691445856</v>
      </c>
      <c r="V299" s="120" t="n">
        <f aca="false">M299/$R$3</f>
        <v>10.4048240448856</v>
      </c>
      <c r="W299" s="120" t="n">
        <f aca="false">N299/$R$3</f>
        <v>25.4222366537549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PWR Certificates'!A300,3),'Master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21352.1691445856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10404.8240448856</v>
      </c>
      <c r="N300" s="118" t="n">
        <f aca="false">SUM(J$6:J300)</f>
        <v>25422.2366537549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21.3521691445856</v>
      </c>
      <c r="V300" s="120" t="n">
        <f aca="false">M300/$R$3</f>
        <v>10.4048240448856</v>
      </c>
      <c r="W300" s="120" t="n">
        <f aca="false">N300/$R$3</f>
        <v>25.4222366537549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PWR Certificates'!A301,3),'Master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21352.1691445856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10404.8240448856</v>
      </c>
      <c r="N301" s="118" t="n">
        <f aca="false">SUM(J$6:J301)</f>
        <v>25422.2366537549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21.3521691445856</v>
      </c>
      <c r="V301" s="120" t="n">
        <f aca="false">M301/$R$3</f>
        <v>10.4048240448856</v>
      </c>
      <c r="W301" s="120" t="n">
        <f aca="false">N301/$R$3</f>
        <v>25.4222366537549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PWR Certificates'!A302,3),'Master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21352.1691445856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10404.8240448856</v>
      </c>
      <c r="N302" s="118" t="n">
        <f aca="false">SUM(J$6:J302)</f>
        <v>25422.2366537549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21.3521691445856</v>
      </c>
      <c r="V302" s="120" t="n">
        <f aca="false">M302/$R$3</f>
        <v>10.4048240448856</v>
      </c>
      <c r="W302" s="120" t="n">
        <f aca="false">N302/$R$3</f>
        <v>25.4222366537549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PWR Certificates'!A303,3),'Master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21352.1691445856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10404.8240448856</v>
      </c>
      <c r="N303" s="118" t="n">
        <f aca="false">SUM(J$6:J303)</f>
        <v>25422.2366537549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21.3521691445856</v>
      </c>
      <c r="V303" s="120" t="n">
        <f aca="false">M303/$R$3</f>
        <v>10.4048240448856</v>
      </c>
      <c r="W303" s="120" t="n">
        <f aca="false">N303/$R$3</f>
        <v>25.4222366537549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PWR Certificates'!A304,3),'Master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21352.1691445856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10404.8240448856</v>
      </c>
      <c r="N304" s="118" t="n">
        <f aca="false">SUM(J$6:J304)</f>
        <v>25422.2366537549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21.3521691445856</v>
      </c>
      <c r="V304" s="120" t="n">
        <f aca="false">M304/$R$3</f>
        <v>10.4048240448856</v>
      </c>
      <c r="W304" s="120" t="n">
        <f aca="false">N304/$R$3</f>
        <v>25.4222366537549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PWR Certificates'!A305,3),'Master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21352.1691445856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10404.8240448856</v>
      </c>
      <c r="N305" s="118" t="n">
        <f aca="false">SUM(J$6:J305)</f>
        <v>25422.2366537549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21.3521691445856</v>
      </c>
      <c r="V305" s="120" t="n">
        <f aca="false">M305/$R$3</f>
        <v>10.4048240448856</v>
      </c>
      <c r="W305" s="120" t="n">
        <f aca="false">N305/$R$3</f>
        <v>25.4222366537549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PWR Certificates'!A306,3),'Master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21352.1691445856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10404.8240448856</v>
      </c>
      <c r="N306" s="118" t="n">
        <f aca="false">SUM(J$6:J306)</f>
        <v>25422.2366537549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21.3521691445856</v>
      </c>
      <c r="V306" s="120" t="n">
        <f aca="false">M306/$R$3</f>
        <v>10.4048240448856</v>
      </c>
      <c r="W306" s="120" t="n">
        <f aca="false">N306/$R$3</f>
        <v>25.4222366537549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PWR Certificates'!A307,3),'Master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21352.1691445856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10404.8240448856</v>
      </c>
      <c r="N307" s="118" t="n">
        <f aca="false">SUM(J$6:J307)</f>
        <v>25422.2366537549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21.3521691445856</v>
      </c>
      <c r="V307" s="120" t="n">
        <f aca="false">M307/$R$3</f>
        <v>10.4048240448856</v>
      </c>
      <c r="W307" s="120" t="n">
        <f aca="false">N307/$R$3</f>
        <v>25.4222366537549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PWR Certificates'!A308,3),'Master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21352.1691445856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10404.8240448856</v>
      </c>
      <c r="N308" s="118" t="n">
        <f aca="false">SUM(J$6:J308)</f>
        <v>25422.2366537549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21.3521691445856</v>
      </c>
      <c r="V308" s="120" t="n">
        <f aca="false">M308/$R$3</f>
        <v>10.4048240448856</v>
      </c>
      <c r="W308" s="120" t="n">
        <f aca="false">N308/$R$3</f>
        <v>25.4222366537549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PWR Certificates'!A309,3),'Master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21352.1691445856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10404.8240448856</v>
      </c>
      <c r="N309" s="118" t="n">
        <f aca="false">SUM(J$6:J309)</f>
        <v>25422.2366537549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21.3521691445856</v>
      </c>
      <c r="V309" s="120" t="n">
        <f aca="false">M309/$R$3</f>
        <v>10.4048240448856</v>
      </c>
      <c r="W309" s="120" t="n">
        <f aca="false">N309/$R$3</f>
        <v>25.4222366537549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PWR Certificates'!A310,3),'Master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10404.8240448856</v>
      </c>
      <c r="N310" s="118" t="n">
        <f aca="false">SUM(J$6:J310)</f>
        <v>25422.2366537549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10.4048240448856</v>
      </c>
      <c r="W310" s="120" t="n">
        <f aca="false">N310/$R$3</f>
        <v>25.4222366537549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PWR Certificates'!A311,3),'Master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10404.8240448856</v>
      </c>
      <c r="N311" s="118" t="n">
        <f aca="false">SUM(J$6:J311)</f>
        <v>25422.2366537549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10.4048240448856</v>
      </c>
      <c r="W311" s="120" t="n">
        <f aca="false">N311/$R$3</f>
        <v>25.4222366537549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PWR Certificates'!A312,3),'Master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10404.8240448856</v>
      </c>
      <c r="N312" s="118" t="n">
        <f aca="false">SUM(J$6:J312)</f>
        <v>25422.2366537549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10.4048240448856</v>
      </c>
      <c r="W312" s="120" t="n">
        <f aca="false">N312/$R$3</f>
        <v>25.4222366537549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PWR Certificates'!A313,3),'Master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10404.8240448856</v>
      </c>
      <c r="N313" s="118" t="n">
        <f aca="false">SUM(J$6:J313)</f>
        <v>25422.2366537549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10.4048240448856</v>
      </c>
      <c r="W313" s="120" t="n">
        <f aca="false">N313/$R$3</f>
        <v>25.4222366537549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PWR Certificates'!A314,3),'Master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10404.8240448856</v>
      </c>
      <c r="N314" s="118" t="n">
        <f aca="false">SUM(J$6:J314)</f>
        <v>25422.2366537549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10.4048240448856</v>
      </c>
      <c r="W314" s="120" t="n">
        <f aca="false">N314/$R$3</f>
        <v>25.4222366537549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PWR Certificates'!A315,3),'Master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10404.8240448856</v>
      </c>
      <c r="N315" s="118" t="n">
        <f aca="false">SUM(J$6:J315)</f>
        <v>25422.2366537549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10.4048240448856</v>
      </c>
      <c r="W315" s="120" t="n">
        <f aca="false">N315/$R$3</f>
        <v>25.4222366537549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PWR Certificates'!A316,3),'Master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10404.8240448856</v>
      </c>
      <c r="N316" s="118" t="n">
        <f aca="false">SUM(J$6:J316)</f>
        <v>25422.2366537549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10.4048240448856</v>
      </c>
      <c r="W316" s="120" t="n">
        <f aca="false">N316/$R$3</f>
        <v>25.4222366537549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PWR Certificates'!A317,3),'Master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10404.8240448856</v>
      </c>
      <c r="N317" s="118" t="n">
        <f aca="false">SUM(J$6:J317)</f>
        <v>25422.2366537549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10.4048240448856</v>
      </c>
      <c r="W317" s="120" t="n">
        <f aca="false">N317/$R$3</f>
        <v>25.4222366537549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PWR Certificates'!A318,3),'Master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10404.8240448856</v>
      </c>
      <c r="N318" s="118" t="n">
        <f aca="false">SUM(J$6:J318)</f>
        <v>25422.2366537549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10.4048240448856</v>
      </c>
      <c r="W318" s="120" t="n">
        <f aca="false">N318/$R$3</f>
        <v>25.4222366537549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PWR Certificates'!A319,3),'Master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10404.8240448856</v>
      </c>
      <c r="N319" s="118" t="n">
        <f aca="false">SUM(J$6:J319)</f>
        <v>25422.2366537549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10.4048240448856</v>
      </c>
      <c r="W319" s="120" t="n">
        <f aca="false">N319/$R$3</f>
        <v>25.4222366537549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PWR Certificates'!A320,3),'Master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10404.8240448856</v>
      </c>
      <c r="N320" s="118" t="n">
        <f aca="false">SUM(J$6:J320)</f>
        <v>25422.2366537549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10.4048240448856</v>
      </c>
      <c r="W320" s="120" t="n">
        <f aca="false">N320/$R$3</f>
        <v>25.4222366537549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PWR Certificates'!A321,3),'Master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10404.8240448856</v>
      </c>
      <c r="N321" s="118" t="n">
        <f aca="false">SUM(J$6:J321)</f>
        <v>25422.2366537549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10.4048240448856</v>
      </c>
      <c r="W321" s="120" t="n">
        <f aca="false">N321/$R$3</f>
        <v>25.4222366537549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PWR Certificates'!A322,3),'Master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10404.8240448856</v>
      </c>
      <c r="N322" s="118" t="n">
        <f aca="false">SUM(J$6:J322)</f>
        <v>25422.2366537549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10.4048240448856</v>
      </c>
      <c r="W322" s="120" t="n">
        <f aca="false">N322/$R$3</f>
        <v>25.4222366537549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PWR Certificates'!A323,3),'Master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10404.8240448856</v>
      </c>
      <c r="N323" s="118" t="n">
        <f aca="false">SUM(J$6:J323)</f>
        <v>25422.2366537549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10.4048240448856</v>
      </c>
      <c r="W323" s="120" t="n">
        <f aca="false">N323/$R$3</f>
        <v>25.4222366537549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PWR Certificates'!A324,3),'Master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10404.8240448856</v>
      </c>
      <c r="N324" s="118" t="n">
        <f aca="false">SUM(J$6:J324)</f>
        <v>25422.2366537549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10.4048240448856</v>
      </c>
      <c r="W324" s="120" t="n">
        <f aca="false">N324/$R$3</f>
        <v>25.4222366537549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PWR Certificates'!A325,3),'Master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10404.8240448856</v>
      </c>
      <c r="N325" s="118" t="n">
        <f aca="false">SUM(J$6:J325)</f>
        <v>25422.2366537549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10.4048240448856</v>
      </c>
      <c r="W325" s="120" t="n">
        <f aca="false">N325/$R$3</f>
        <v>25.4222366537549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PWR Certificates'!A326,3),'Master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10404.8240448856</v>
      </c>
      <c r="N326" s="118" t="n">
        <f aca="false">SUM(J$6:J326)</f>
        <v>25422.2366537549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10.4048240448856</v>
      </c>
      <c r="W326" s="120" t="n">
        <f aca="false">N326/$R$3</f>
        <v>25.4222366537549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PWR Certificates'!A327,3),'Master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10404.8240448856</v>
      </c>
      <c r="N327" s="118" t="n">
        <f aca="false">SUM(J$6:J327)</f>
        <v>25422.2366537549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10.4048240448856</v>
      </c>
      <c r="W327" s="120" t="n">
        <f aca="false">N327/$R$3</f>
        <v>25.4222366537549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PWR Certificates'!A328,3),'Master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10404.8240448856</v>
      </c>
      <c r="N328" s="118" t="n">
        <f aca="false">SUM(J$6:J328)</f>
        <v>25422.2366537549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10.4048240448856</v>
      </c>
      <c r="W328" s="120" t="n">
        <f aca="false">N328/$R$3</f>
        <v>25.4222366537549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PWR Certificates'!A329,3),'Master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10404.8240448856</v>
      </c>
      <c r="N329" s="118" t="n">
        <f aca="false">SUM(J$6:J329)</f>
        <v>25422.2366537549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10.4048240448856</v>
      </c>
      <c r="W329" s="120" t="n">
        <f aca="false">N329/$R$3</f>
        <v>25.4222366537549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PWR Certificates'!A330,3),'Master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10404.8240448856</v>
      </c>
      <c r="N330" s="118" t="n">
        <f aca="false">SUM(J$6:J330)</f>
        <v>25422.2366537549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10.4048240448856</v>
      </c>
      <c r="W330" s="120" t="n">
        <f aca="false">N330/$R$3</f>
        <v>25.4222366537549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PWR Certificates'!A331,3),'Master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10404.8240448856</v>
      </c>
      <c r="N331" s="118" t="n">
        <f aca="false">SUM(J$6:J331)</f>
        <v>25422.2366537549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10.4048240448856</v>
      </c>
      <c r="W331" s="120" t="n">
        <f aca="false">N331/$R$3</f>
        <v>25.4222366537549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PWR Certificates'!A332,3),'Master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10404.8240448856</v>
      </c>
      <c r="N332" s="118" t="n">
        <f aca="false">SUM(J$6:J332)</f>
        <v>25422.2366537549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10.4048240448856</v>
      </c>
      <c r="W332" s="120" t="n">
        <f aca="false">N332/$R$3</f>
        <v>25.4222366537549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PWR Certificates'!A333,3),'Master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10404.8240448856</v>
      </c>
      <c r="N333" s="118" t="n">
        <f aca="false">SUM(J$6:J333)</f>
        <v>25422.2366537549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10.4048240448856</v>
      </c>
      <c r="W333" s="120" t="n">
        <f aca="false">N333/$R$3</f>
        <v>25.4222366537549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PWR Certificates'!A334,3),'Master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10404.8240448856</v>
      </c>
      <c r="N334" s="118" t="n">
        <f aca="false">SUM(J$6:J334)</f>
        <v>25422.2366537549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10.4048240448856</v>
      </c>
      <c r="W334" s="120" t="n">
        <f aca="false">N334/$R$3</f>
        <v>25.4222366537549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PWR Certificates'!A335,3),'Master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10404.8240448856</v>
      </c>
      <c r="N335" s="118" t="n">
        <f aca="false">SUM(J$6:J335)</f>
        <v>25422.2366537549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10.4048240448856</v>
      </c>
      <c r="W335" s="120" t="n">
        <f aca="false">N335/$R$3</f>
        <v>25.4222366537549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PWR Certificates'!A336,3),'Master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10404.8240448856</v>
      </c>
      <c r="N336" s="118" t="n">
        <f aca="false">SUM(J$6:J336)</f>
        <v>25422.2366537549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10.4048240448856</v>
      </c>
      <c r="W336" s="120" t="n">
        <f aca="false">N336/$R$3</f>
        <v>25.4222366537549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PWR Certificates'!A337,3),'Master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10404.8240448856</v>
      </c>
      <c r="N337" s="118" t="n">
        <f aca="false">SUM(J$6:J337)</f>
        <v>25422.2366537549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10.4048240448856</v>
      </c>
      <c r="W337" s="120" t="n">
        <f aca="false">N337/$R$3</f>
        <v>25.4222366537549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PWR Certificates'!A338,3),'Master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10404.8240448856</v>
      </c>
      <c r="N338" s="118" t="n">
        <f aca="false">SUM(J$6:J338)</f>
        <v>25422.2366537549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10.4048240448856</v>
      </c>
      <c r="W338" s="120" t="n">
        <f aca="false">N338/$R$3</f>
        <v>25.4222366537549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PWR Certificates'!A339,3),'Master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10404.8240448856</v>
      </c>
      <c r="N339" s="118" t="n">
        <f aca="false">SUM(J$6:J339)</f>
        <v>25422.2366537549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10.4048240448856</v>
      </c>
      <c r="W339" s="120" t="n">
        <f aca="false">N339/$R$3</f>
        <v>25.4222366537549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PWR Certificates'!A340,3),'Master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10404.8240448856</v>
      </c>
      <c r="N340" s="118" t="n">
        <f aca="false">SUM(J$6:J340)</f>
        <v>25422.2366537549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10.4048240448856</v>
      </c>
      <c r="W340" s="120" t="n">
        <f aca="false">N340/$R$3</f>
        <v>25.4222366537549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PWR Certificates'!A341,3),'Master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10404.8240448856</v>
      </c>
      <c r="N341" s="118" t="n">
        <f aca="false">SUM(J$6:J341)</f>
        <v>25422.2366537549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10.4048240448856</v>
      </c>
      <c r="W341" s="120" t="n">
        <f aca="false">N341/$R$3</f>
        <v>25.4222366537549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PWR Certificates'!A342,3),'Master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10404.8240448856</v>
      </c>
      <c r="N342" s="118" t="n">
        <f aca="false">SUM(J$6:J342)</f>
        <v>25422.2366537549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10.4048240448856</v>
      </c>
      <c r="W342" s="120" t="n">
        <f aca="false">N342/$R$3</f>
        <v>25.4222366537549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PWR Certificates'!A343,3),'Master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10404.8240448856</v>
      </c>
      <c r="N343" s="118" t="n">
        <f aca="false">SUM(J$6:J343)</f>
        <v>25422.2366537549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10.4048240448856</v>
      </c>
      <c r="W343" s="120" t="n">
        <f aca="false">N343/$R$3</f>
        <v>25.4222366537549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PWR Certificates'!A344,3),'Master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10404.8240448856</v>
      </c>
      <c r="N344" s="118" t="n">
        <f aca="false">SUM(J$6:J344)</f>
        <v>25422.2366537549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10.4048240448856</v>
      </c>
      <c r="W344" s="120" t="n">
        <f aca="false">N344/$R$3</f>
        <v>25.4222366537549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PWR Certificates'!A345,3),'Master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10404.8240448856</v>
      </c>
      <c r="N345" s="118" t="n">
        <f aca="false">SUM(J$6:J345)</f>
        <v>25422.2366537549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10.4048240448856</v>
      </c>
      <c r="W345" s="120" t="n">
        <f aca="false">N345/$R$3</f>
        <v>25.4222366537549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PWR Certificates'!A346,3),'Master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10404.8240448856</v>
      </c>
      <c r="N346" s="118" t="n">
        <f aca="false">SUM(J$6:J346)</f>
        <v>25422.2366537549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10.4048240448856</v>
      </c>
      <c r="W346" s="120" t="n">
        <f aca="false">N346/$R$3</f>
        <v>25.4222366537549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PWR Certificates'!A347,3),'Master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10404.8240448856</v>
      </c>
      <c r="N347" s="118" t="n">
        <f aca="false">SUM(J$6:J347)</f>
        <v>25422.2366537549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10.4048240448856</v>
      </c>
      <c r="W347" s="120" t="n">
        <f aca="false">N347/$R$3</f>
        <v>25.4222366537549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PWR Certificates'!A348,3),'Master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10404.8240448856</v>
      </c>
      <c r="N348" s="118" t="n">
        <f aca="false">SUM(J$6:J348)</f>
        <v>25422.2366537549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10.4048240448856</v>
      </c>
      <c r="W348" s="120" t="n">
        <f aca="false">N348/$R$3</f>
        <v>25.4222366537549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PWR Certificates'!A349,3),'Master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10404.8240448856</v>
      </c>
      <c r="N349" s="118" t="n">
        <f aca="false">SUM(J$6:J349)</f>
        <v>25422.2366537549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10.4048240448856</v>
      </c>
      <c r="W349" s="120" t="n">
        <f aca="false">N349/$R$3</f>
        <v>25.4222366537549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PWR Certificates'!A350,3),'Master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10404.8240448856</v>
      </c>
      <c r="N350" s="118" t="n">
        <f aca="false">SUM(J$6:J350)</f>
        <v>25422.2366537549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10.4048240448856</v>
      </c>
      <c r="W350" s="120" t="n">
        <f aca="false">N350/$R$3</f>
        <v>25.4222366537549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PWR Certificates'!A351,3),'Master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10404.8240448856</v>
      </c>
      <c r="N351" s="118" t="n">
        <f aca="false">SUM(J$6:J351)</f>
        <v>25422.2366537549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10.4048240448856</v>
      </c>
      <c r="W351" s="120" t="n">
        <f aca="false">N351/$R$3</f>
        <v>25.4222366537549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PWR Certificates'!A352,3),'Master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10404.8240448856</v>
      </c>
      <c r="N352" s="118" t="n">
        <f aca="false">SUM(J$6:J352)</f>
        <v>25422.2366537549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10.4048240448856</v>
      </c>
      <c r="W352" s="120" t="n">
        <f aca="false">N352/$R$3</f>
        <v>25.4222366537549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PWR Certificates'!A353,3),'Master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10404.8240448856</v>
      </c>
      <c r="N353" s="118" t="n">
        <f aca="false">SUM(J$6:J353)</f>
        <v>25422.2366537549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10.4048240448856</v>
      </c>
      <c r="W353" s="120" t="n">
        <f aca="false">N353/$R$3</f>
        <v>25.4222366537549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PWR Certificates'!A354,3),'Master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10404.8240448856</v>
      </c>
      <c r="N354" s="118" t="n">
        <f aca="false">SUM(J$6:J354)</f>
        <v>25422.2366537549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10.4048240448856</v>
      </c>
      <c r="W354" s="120" t="n">
        <f aca="false">N354/$R$3</f>
        <v>25.4222366537549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PWR Certificates'!A355,3),'Master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10404.8240448856</v>
      </c>
      <c r="N355" s="118" t="n">
        <f aca="false">SUM(J$6:J355)</f>
        <v>25422.2366537549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10.4048240448856</v>
      </c>
      <c r="W355" s="120" t="n">
        <f aca="false">N355/$R$3</f>
        <v>25.4222366537549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PWR Certificates'!A356,3),'Master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10404.8240448856</v>
      </c>
      <c r="N356" s="118" t="n">
        <f aca="false">SUM(J$6:J356)</f>
        <v>25422.2366537549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10.4048240448856</v>
      </c>
      <c r="W356" s="120" t="n">
        <f aca="false">N356/$R$3</f>
        <v>25.4222366537549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PWR Certificates'!A357,3),'Master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10404.8240448856</v>
      </c>
      <c r="N357" s="118" t="n">
        <f aca="false">SUM(J$6:J357)</f>
        <v>25422.2366537549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10.4048240448856</v>
      </c>
      <c r="W357" s="120" t="n">
        <f aca="false">N357/$R$3</f>
        <v>25.4222366537549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PWR Certificates'!A358,3),'Master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10404.8240448856</v>
      </c>
      <c r="N358" s="118" t="n">
        <f aca="false">SUM(J$6:J358)</f>
        <v>25422.2366537549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10.4048240448856</v>
      </c>
      <c r="W358" s="120" t="n">
        <f aca="false">N358/$R$3</f>
        <v>25.4222366537549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PWR Certificates'!A359,3),'Master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10404.8240448856</v>
      </c>
      <c r="N359" s="118" t="n">
        <f aca="false">SUM(J$6:J359)</f>
        <v>25422.2366537549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10.4048240448856</v>
      </c>
      <c r="W359" s="120" t="n">
        <f aca="false">N359/$R$3</f>
        <v>25.4222366537549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PWR Certificates'!A360,3),'Master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10404.8240448856</v>
      </c>
      <c r="N360" s="118" t="n">
        <f aca="false">SUM(J$6:J360)</f>
        <v>25422.2366537549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10.4048240448856</v>
      </c>
      <c r="W360" s="120" t="n">
        <f aca="false">N360/$R$3</f>
        <v>25.4222366537549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PWR Certificates'!A361,3),'Master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10404.8240448856</v>
      </c>
      <c r="N361" s="118" t="n">
        <f aca="false">SUM(J$6:J361)</f>
        <v>25422.2366537549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10.4048240448856</v>
      </c>
      <c r="W361" s="120" t="n">
        <f aca="false">N361/$R$3</f>
        <v>25.4222366537549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PWR Certificates'!A362,3),'Master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10404.8240448856</v>
      </c>
      <c r="N362" s="118" t="n">
        <f aca="false">SUM(J$6:J362)</f>
        <v>25422.2366537549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10.4048240448856</v>
      </c>
      <c r="W362" s="120" t="n">
        <f aca="false">N362/$R$3</f>
        <v>25.4222366537549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PWR Certificates'!A363,3),'Master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10404.8240448856</v>
      </c>
      <c r="N363" s="118" t="n">
        <f aca="false">SUM(J$6:J363)</f>
        <v>25422.2366537549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10.4048240448856</v>
      </c>
      <c r="W363" s="120" t="n">
        <f aca="false">N363/$R$3</f>
        <v>25.4222366537549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PWR Certificates'!A364,3),'Master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10404.8240448856</v>
      </c>
      <c r="N364" s="118" t="n">
        <f aca="false">SUM(J$6:J364)</f>
        <v>25422.2366537549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10.4048240448856</v>
      </c>
      <c r="W364" s="120" t="n">
        <f aca="false">N364/$R$3</f>
        <v>25.4222366537549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PWR Certificates'!A365,3),'Master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10404.8240448856</v>
      </c>
      <c r="N365" s="118" t="n">
        <f aca="false">SUM(J$6:J365)</f>
        <v>25422.2366537549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10.4048240448856</v>
      </c>
      <c r="W365" s="120" t="n">
        <f aca="false">N365/$R$3</f>
        <v>25.4222366537549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PWR Certificates'!A366,3),'Master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10404.8240448856</v>
      </c>
      <c r="N366" s="118" t="n">
        <f aca="false">SUM(J$6:J366)</f>
        <v>25422.2366537549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10.4048240448856</v>
      </c>
      <c r="W366" s="120" t="n">
        <f aca="false">N366/$R$3</f>
        <v>25.4222366537549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PWR Certificates'!A367,3),'Master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10404.8240448856</v>
      </c>
      <c r="N367" s="118" t="n">
        <f aca="false">SUM(J$6:J367)</f>
        <v>25422.2366537549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10.4048240448856</v>
      </c>
      <c r="W367" s="120" t="n">
        <f aca="false">N367/$R$3</f>
        <v>25.4222366537549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PWR Certificates'!A368,3),'Master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10404.8240448856</v>
      </c>
      <c r="N368" s="118" t="n">
        <f aca="false">SUM(J$6:J368)</f>
        <v>25422.2366537549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10.4048240448856</v>
      </c>
      <c r="W368" s="120" t="n">
        <f aca="false">N368/$R$3</f>
        <v>25.4222366537549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PWR Certificates'!A369,3),'Master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10404.8240448856</v>
      </c>
      <c r="N369" s="118" t="n">
        <f aca="false">SUM(J$6:J369)</f>
        <v>25422.2366537549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10.4048240448856</v>
      </c>
      <c r="W369" s="120" t="n">
        <f aca="false">N369/$R$3</f>
        <v>25.4222366537549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PWR Certificates'!A370,3),'Master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10404.8240448856</v>
      </c>
      <c r="N370" s="118" t="n">
        <f aca="false">SUM(J$6:J370)</f>
        <v>25422.2366537549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10.4048240448856</v>
      </c>
      <c r="W370" s="120" t="n">
        <f aca="false">N370/$R$3</f>
        <v>25.4222366537549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PWR Certificates'!A371,3),'Master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10404.8240448856</v>
      </c>
      <c r="N371" s="118" t="n">
        <f aca="false">SUM(J$6:J371)</f>
        <v>25422.2366537549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10.4048240448856</v>
      </c>
      <c r="W371" s="120" t="n">
        <f aca="false">N371/$R$3</f>
        <v>25.4222366537549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34" activeCellId="0" sqref="J3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36966</v>
      </c>
    </row>
    <row r="3" customFormat="false" ht="12.75" hidden="false" customHeight="false" outlineLevel="0" collapsed="false">
      <c r="K3" s="122" t="n">
        <f aca="false">[4]Summary!B8</f>
        <v>36972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INDEX('[4]Master Data'!$A$2:$B$8,MATCH(WEEKDAY('CRD Hedge'!A6,3),'[4]Master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false" customHeight="false" outlineLevel="0" collapsed="false">
      <c r="A7" s="114" t="n">
        <f aca="false">A6+1</f>
        <v>36893</v>
      </c>
      <c r="B7" s="125" t="str">
        <f aca="false">INDEX('[4]Master Data'!$A$2:$B$8,MATCH(WEEKDAY('CRD Hedge'!A7,3),'[4]Master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false" customHeight="false" outlineLevel="0" collapsed="false">
      <c r="A8" s="114" t="n">
        <f aca="false">A7+1</f>
        <v>36894</v>
      </c>
      <c r="B8" s="125" t="str">
        <f aca="false">INDEX('[4]Master Data'!$A$2:$B$8,MATCH(WEEKDAY('CRD Hedge'!A8,3),'[4]Master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false" customHeight="false" outlineLevel="0" collapsed="false">
      <c r="A9" s="114" t="n">
        <f aca="false">A8+1</f>
        <v>36895</v>
      </c>
      <c r="B9" s="125" t="str">
        <f aca="false">INDEX('[4]Master Data'!$A$2:$B$8,MATCH(WEEKDAY('CRD Hedge'!A9,3),'[4]Master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false" customHeight="false" outlineLevel="0" collapsed="false">
      <c r="A10" s="114" t="n">
        <f aca="false">A9+1</f>
        <v>36896</v>
      </c>
      <c r="B10" s="125" t="str">
        <f aca="false">INDEX('[4]Master Data'!$A$2:$B$8,MATCH(WEEKDAY('CRD Hedge'!A10,3),'[4]Master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false" customHeight="false" outlineLevel="0" collapsed="false">
      <c r="A11" s="114" t="n">
        <f aca="false">A10+1</f>
        <v>36897</v>
      </c>
      <c r="B11" s="125" t="str">
        <f aca="false">INDEX('[4]Master Data'!$A$2:$B$8,MATCH(WEEKDAY('CRD Hedge'!A11,3),'[4]Master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false" customHeight="false" outlineLevel="0" collapsed="false">
      <c r="A12" s="114" t="n">
        <f aca="false">A11+1</f>
        <v>36898</v>
      </c>
      <c r="B12" s="125" t="str">
        <f aca="false">INDEX('[4]Master Data'!$A$2:$B$8,MATCH(WEEKDAY('CRD Hedge'!A12,3),'[4]Master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false" customHeight="false" outlineLevel="0" collapsed="false">
      <c r="A13" s="114" t="n">
        <f aca="false">A12+1</f>
        <v>36899</v>
      </c>
      <c r="B13" s="125" t="str">
        <f aca="false">INDEX('[4]Master Data'!$A$2:$B$8,MATCH(WEEKDAY('CRD Hedge'!A13,3),'[4]Master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false" customHeight="false" outlineLevel="0" collapsed="false">
      <c r="A14" s="114" t="n">
        <f aca="false">A13+1</f>
        <v>36900</v>
      </c>
      <c r="B14" s="125" t="str">
        <f aca="false">INDEX('[4]Master Data'!$A$2:$B$8,MATCH(WEEKDAY('CRD Hedge'!A14,3),'[4]Master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false" customHeight="false" outlineLevel="0" collapsed="false">
      <c r="A15" s="114" t="n">
        <f aca="false">A14+1</f>
        <v>36901</v>
      </c>
      <c r="B15" s="125" t="str">
        <f aca="false">INDEX('[4]Master Data'!$A$2:$B$8,MATCH(WEEKDAY('CRD Hedge'!A15,3),'[4]Master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false" customHeight="false" outlineLevel="0" collapsed="false">
      <c r="A16" s="114" t="n">
        <f aca="false">A15+1</f>
        <v>36902</v>
      </c>
      <c r="B16" s="125" t="str">
        <f aca="false">INDEX('[4]Master Data'!$A$2:$B$8,MATCH(WEEKDAY('CRD Hedge'!A16,3),'[4]Master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false" customHeight="false" outlineLevel="0" collapsed="false">
      <c r="A17" s="114" t="n">
        <f aca="false">A16+1</f>
        <v>36903</v>
      </c>
      <c r="B17" s="125" t="str">
        <f aca="false">INDEX('[4]Master Data'!$A$2:$B$8,MATCH(WEEKDAY('CRD Hedge'!A17,3),'[4]Master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false" customHeight="false" outlineLevel="0" collapsed="false">
      <c r="A18" s="114" t="n">
        <f aca="false">A17+1</f>
        <v>36904</v>
      </c>
      <c r="B18" s="125" t="str">
        <f aca="false">INDEX('[4]Master Data'!$A$2:$B$8,MATCH(WEEKDAY('CRD Hedge'!A18,3),'[4]Master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false" customHeight="false" outlineLevel="0" collapsed="false">
      <c r="A19" s="114" t="n">
        <f aca="false">A18+1</f>
        <v>36905</v>
      </c>
      <c r="B19" s="125" t="str">
        <f aca="false">INDEX('[4]Master Data'!$A$2:$B$8,MATCH(WEEKDAY('CRD Hedge'!A19,3),'[4]Master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false" customHeight="false" outlineLevel="0" collapsed="false">
      <c r="A20" s="114" t="n">
        <f aca="false">A19+1</f>
        <v>36906</v>
      </c>
      <c r="B20" s="125" t="str">
        <f aca="false">INDEX('[4]Master Data'!$A$2:$B$8,MATCH(WEEKDAY('CRD Hedge'!A20,3),'[4]Master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false" customHeight="false" outlineLevel="0" collapsed="false">
      <c r="A21" s="114" t="n">
        <f aca="false">A20+1</f>
        <v>36907</v>
      </c>
      <c r="B21" s="125" t="str">
        <f aca="false">INDEX('[4]Master Data'!$A$2:$B$8,MATCH(WEEKDAY('CRD Hedge'!A21,3),'[4]Master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false" customHeight="false" outlineLevel="0" collapsed="false">
      <c r="A22" s="114" t="n">
        <f aca="false">A21+1</f>
        <v>36908</v>
      </c>
      <c r="B22" s="125" t="str">
        <f aca="false">INDEX('[4]Master Data'!$A$2:$B$8,MATCH(WEEKDAY('CRD Hedge'!A22,3),'[4]Master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false" customHeight="false" outlineLevel="0" collapsed="false">
      <c r="A23" s="114" t="n">
        <f aca="false">A22+1</f>
        <v>36909</v>
      </c>
      <c r="B23" s="125" t="str">
        <f aca="false">INDEX('[4]Master Data'!$A$2:$B$8,MATCH(WEEKDAY('CRD Hedge'!A23,3),'[4]Master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false" customHeight="false" outlineLevel="0" collapsed="false">
      <c r="A24" s="114" t="n">
        <f aca="false">A23+1</f>
        <v>36910</v>
      </c>
      <c r="B24" s="125" t="str">
        <f aca="false">INDEX('[4]Master Data'!$A$2:$B$8,MATCH(WEEKDAY('CRD Hedge'!A24,3),'[4]Master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false" customHeight="false" outlineLevel="0" collapsed="false">
      <c r="A25" s="114" t="n">
        <f aca="false">A24+1</f>
        <v>36911</v>
      </c>
      <c r="B25" s="125" t="str">
        <f aca="false">INDEX('[4]Master Data'!$A$2:$B$8,MATCH(WEEKDAY('CRD Hedge'!A25,3),'[4]Master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false" customHeight="false" outlineLevel="0" collapsed="false">
      <c r="A26" s="114" t="n">
        <f aca="false">A25+1</f>
        <v>36912</v>
      </c>
      <c r="B26" s="125" t="str">
        <f aca="false">INDEX('[4]Master Data'!$A$2:$B$8,MATCH(WEEKDAY('CRD Hedge'!A26,3),'[4]Master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false" customHeight="false" outlineLevel="0" collapsed="false">
      <c r="A27" s="114" t="n">
        <f aca="false">A26+1</f>
        <v>36913</v>
      </c>
      <c r="B27" s="125" t="str">
        <f aca="false">INDEX('[4]Master Data'!$A$2:$B$8,MATCH(WEEKDAY('CRD Hedge'!A27,3),'[4]Master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false" customHeight="false" outlineLevel="0" collapsed="false">
      <c r="A28" s="114" t="n">
        <f aca="false">A27+1</f>
        <v>36914</v>
      </c>
      <c r="B28" s="125" t="str">
        <f aca="false">INDEX('[4]Master Data'!$A$2:$B$8,MATCH(WEEKDAY('CRD Hedge'!A28,3),'[4]Master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false" customHeight="false" outlineLevel="0" collapsed="false">
      <c r="A29" s="114" t="n">
        <f aca="false">A28+1</f>
        <v>36915</v>
      </c>
      <c r="B29" s="125" t="str">
        <f aca="false">INDEX('[4]Master Data'!$A$2:$B$8,MATCH(WEEKDAY('CRD Hedge'!A29,3),'[4]Master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false" customHeight="false" outlineLevel="0" collapsed="false">
      <c r="A30" s="114" t="n">
        <f aca="false">A29+1</f>
        <v>36916</v>
      </c>
      <c r="B30" s="125" t="str">
        <f aca="false">INDEX('[4]Master Data'!$A$2:$B$8,MATCH(WEEKDAY('CRD Hedge'!A30,3),'[4]Master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false" customHeight="false" outlineLevel="0" collapsed="false">
      <c r="A31" s="114" t="n">
        <f aca="false">A30+1</f>
        <v>36917</v>
      </c>
      <c r="B31" s="125" t="str">
        <f aca="false">INDEX('[4]Master Data'!$A$2:$B$8,MATCH(WEEKDAY('CRD Hedge'!A31,3),'[4]Master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false" customHeight="false" outlineLevel="0" collapsed="false">
      <c r="A32" s="114" t="n">
        <f aca="false">A31+1</f>
        <v>36918</v>
      </c>
      <c r="B32" s="125" t="str">
        <f aca="false">INDEX('[4]Master Data'!$A$2:$B$8,MATCH(WEEKDAY('CRD Hedge'!A32,3),'[4]Master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false" customHeight="false" outlineLevel="0" collapsed="false">
      <c r="A33" s="114" t="n">
        <f aca="false">A32+1</f>
        <v>36919</v>
      </c>
      <c r="B33" s="125" t="str">
        <f aca="false">INDEX('[4]Master Data'!$A$2:$B$8,MATCH(WEEKDAY('CRD Hedge'!A33,3),'[4]Master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false" customHeight="false" outlineLevel="0" collapsed="false">
      <c r="A34" s="114" t="n">
        <f aca="false">A33+1</f>
        <v>36920</v>
      </c>
      <c r="B34" s="125" t="str">
        <f aca="false">INDEX('[4]Master Data'!$A$2:$B$8,MATCH(WEEKDAY('CRD Hedge'!A34,3),'[4]Master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false" customHeight="false" outlineLevel="0" collapsed="false">
      <c r="A35" s="114" t="n">
        <f aca="false">A34+1</f>
        <v>36921</v>
      </c>
      <c r="B35" s="125" t="str">
        <f aca="false">INDEX('[4]Master Data'!$A$2:$B$8,MATCH(WEEKDAY('CRD Hedge'!A35,3),'[4]Master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Data'!$A$2:$B$8,MATCH(WEEKDAY('CRD Hedge'!A36,3),'[4]Master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42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false" customHeight="false" outlineLevel="0" collapsed="false">
      <c r="A37" s="114" t="n">
        <f aca="false">A36+1</f>
        <v>36923</v>
      </c>
      <c r="B37" s="125" t="str">
        <f aca="false">INDEX('[4]Master Data'!$A$2:$B$8,MATCH(WEEKDAY('CRD Hedge'!A37,3),'[4]Master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42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false" customHeight="false" outlineLevel="0" collapsed="false">
      <c r="A38" s="114" t="n">
        <f aca="false">A37+1</f>
        <v>36924</v>
      </c>
      <c r="B38" s="125" t="str">
        <f aca="false">INDEX('[4]Master Data'!$A$2:$B$8,MATCH(WEEKDAY('CRD Hedge'!A38,3),'[4]Master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42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false" customHeight="false" outlineLevel="0" collapsed="false">
      <c r="A39" s="114" t="n">
        <f aca="false">A38+1</f>
        <v>36925</v>
      </c>
      <c r="B39" s="125" t="str">
        <f aca="false">INDEX('[4]Master Data'!$A$2:$B$8,MATCH(WEEKDAY('CRD Hedge'!A39,3),'[4]Master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false" customHeight="false" outlineLevel="0" collapsed="false">
      <c r="A40" s="114" t="n">
        <f aca="false">A39+1</f>
        <v>36926</v>
      </c>
      <c r="B40" s="125" t="str">
        <f aca="false">INDEX('[4]Master Data'!$A$2:$B$8,MATCH(WEEKDAY('CRD Hedge'!A40,3),'[4]Master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false" customHeight="false" outlineLevel="0" collapsed="false">
      <c r="A41" s="114" t="n">
        <f aca="false">A40+1</f>
        <v>36927</v>
      </c>
      <c r="B41" s="125" t="str">
        <f aca="false">INDEX('[4]Master Data'!$A$2:$B$8,MATCH(WEEKDAY('CRD Hedge'!A41,3),'[4]Master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42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false" customHeight="false" outlineLevel="0" collapsed="false">
      <c r="A42" s="114" t="n">
        <f aca="false">A41+1</f>
        <v>36928</v>
      </c>
      <c r="B42" s="125" t="str">
        <f aca="false">INDEX('[4]Master Data'!$A$2:$B$8,MATCH(WEEKDAY('CRD Hedge'!A42,3),'[4]Master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42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false" customHeight="false" outlineLevel="0" collapsed="false">
      <c r="A43" s="114" t="n">
        <f aca="false">A42+1</f>
        <v>36929</v>
      </c>
      <c r="B43" s="125" t="str">
        <f aca="false">INDEX('[4]Master Data'!$A$2:$B$8,MATCH(WEEKDAY('CRD Hedge'!A43,3),'[4]Master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42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false" customHeight="false" outlineLevel="0" collapsed="false">
      <c r="A44" s="114" t="n">
        <f aca="false">A43+1</f>
        <v>36930</v>
      </c>
      <c r="B44" s="125" t="str">
        <f aca="false">INDEX('[4]Master Data'!$A$2:$B$8,MATCH(WEEKDAY('CRD Hedge'!A44,3),'[4]Master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42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false" customHeight="false" outlineLevel="0" collapsed="false">
      <c r="A45" s="114" t="n">
        <f aca="false">A44+1</f>
        <v>36931</v>
      </c>
      <c r="B45" s="125" t="str">
        <f aca="false">INDEX('[4]Master Data'!$A$2:$B$8,MATCH(WEEKDAY('CRD Hedge'!A45,3),'[4]Master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42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false" customHeight="false" outlineLevel="0" collapsed="false">
      <c r="A46" s="114" t="n">
        <f aca="false">A45+1</f>
        <v>36932</v>
      </c>
      <c r="B46" s="125" t="str">
        <f aca="false">INDEX('[4]Master Data'!$A$2:$B$8,MATCH(WEEKDAY('CRD Hedge'!A46,3),'[4]Master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false" customHeight="false" outlineLevel="0" collapsed="false">
      <c r="A47" s="114" t="n">
        <f aca="false">A46+1</f>
        <v>36933</v>
      </c>
      <c r="B47" s="125" t="str">
        <f aca="false">INDEX('[4]Master Data'!$A$2:$B$8,MATCH(WEEKDAY('CRD Hedge'!A47,3),'[4]Master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false" customHeight="false" outlineLevel="0" collapsed="false">
      <c r="A48" s="114" t="n">
        <f aca="false">A47+1</f>
        <v>36934</v>
      </c>
      <c r="B48" s="125" t="str">
        <f aca="false">INDEX('[4]Master Data'!$A$2:$B$8,MATCH(WEEKDAY('CRD Hedge'!A48,3),'[4]Master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42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false" customHeight="false" outlineLevel="0" collapsed="false">
      <c r="A49" s="114" t="n">
        <f aca="false">A48+1</f>
        <v>36935</v>
      </c>
      <c r="B49" s="125" t="str">
        <f aca="false">INDEX('[4]Master Data'!$A$2:$B$8,MATCH(WEEKDAY('CRD Hedge'!A49,3),'[4]Master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42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false" customHeight="false" outlineLevel="0" collapsed="false">
      <c r="A50" s="114" t="n">
        <f aca="false">A49+1</f>
        <v>36936</v>
      </c>
      <c r="B50" s="125" t="str">
        <f aca="false">INDEX('[4]Master Data'!$A$2:$B$8,MATCH(WEEKDAY('CRD Hedge'!A50,3),'[4]Master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42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false" customHeight="false" outlineLevel="0" collapsed="false">
      <c r="A51" s="114" t="n">
        <f aca="false">A50+1</f>
        <v>36937</v>
      </c>
      <c r="B51" s="125" t="str">
        <f aca="false">INDEX('[4]Master Data'!$A$2:$B$8,MATCH(WEEKDAY('CRD Hedge'!A51,3),'[4]Master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42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false" customHeight="false" outlineLevel="0" collapsed="false">
      <c r="A52" s="114" t="n">
        <f aca="false">A51+1</f>
        <v>36938</v>
      </c>
      <c r="B52" s="125" t="str">
        <f aca="false">INDEX('[4]Master Data'!$A$2:$B$8,MATCH(WEEKDAY('CRD Hedge'!A52,3),'[4]Master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42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false" customHeight="false" outlineLevel="0" collapsed="false">
      <c r="A53" s="114" t="n">
        <f aca="false">A52+1</f>
        <v>36939</v>
      </c>
      <c r="B53" s="125" t="str">
        <f aca="false">INDEX('[4]Master Data'!$A$2:$B$8,MATCH(WEEKDAY('CRD Hedge'!A53,3),'[4]Master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false" customHeight="false" outlineLevel="0" collapsed="false">
      <c r="A54" s="114" t="n">
        <f aca="false">A53+1</f>
        <v>36940</v>
      </c>
      <c r="B54" s="125" t="str">
        <f aca="false">INDEX('[4]Master Data'!$A$2:$B$8,MATCH(WEEKDAY('CRD Hedge'!A54,3),'[4]Master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false" customHeight="false" outlineLevel="0" collapsed="false">
      <c r="A55" s="114" t="n">
        <f aca="false">A54+1</f>
        <v>36941</v>
      </c>
      <c r="B55" s="125" t="str">
        <f aca="false">INDEX('[4]Master Data'!$A$2:$B$8,MATCH(WEEKDAY('CRD Hedge'!A55,3),'[4]Master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false" customHeight="false" outlineLevel="0" collapsed="false">
      <c r="A56" s="114" t="n">
        <f aca="false">A55+1</f>
        <v>36942</v>
      </c>
      <c r="B56" s="125" t="str">
        <f aca="false">INDEX('[4]Master Data'!$A$2:$B$8,MATCH(WEEKDAY('CRD Hedge'!A56,3),'[4]Master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42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false" customHeight="false" outlineLevel="0" collapsed="false">
      <c r="A57" s="114" t="n">
        <f aca="false">A56+1</f>
        <v>36943</v>
      </c>
      <c r="B57" s="125" t="str">
        <f aca="false">INDEX('[4]Master Data'!$A$2:$B$8,MATCH(WEEKDAY('CRD Hedge'!A57,3),'[4]Master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42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false" customHeight="false" outlineLevel="0" collapsed="false">
      <c r="A58" s="114" t="n">
        <f aca="false">A57+1</f>
        <v>36944</v>
      </c>
      <c r="B58" s="125" t="str">
        <f aca="false">INDEX('[4]Master Data'!$A$2:$B$8,MATCH(WEEKDAY('CRD Hedge'!A58,3),'[4]Master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42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false" customHeight="false" outlineLevel="0" collapsed="false">
      <c r="A59" s="114" t="n">
        <f aca="false">A58+1</f>
        <v>36945</v>
      </c>
      <c r="B59" s="125" t="str">
        <f aca="false">INDEX('[4]Master Data'!$A$2:$B$8,MATCH(WEEKDAY('CRD Hedge'!A59,3),'[4]Master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42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false" customHeight="false" outlineLevel="0" collapsed="false">
      <c r="A60" s="114" t="n">
        <f aca="false">A59+1</f>
        <v>36946</v>
      </c>
      <c r="B60" s="125" t="str">
        <f aca="false">INDEX('[4]Master Data'!$A$2:$B$8,MATCH(WEEKDAY('CRD Hedge'!A60,3),'[4]Master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false" customHeight="false" outlineLevel="0" collapsed="false">
      <c r="A61" s="114" t="n">
        <f aca="false">A60+1</f>
        <v>36947</v>
      </c>
      <c r="B61" s="125" t="str">
        <f aca="false">INDEX('[4]Master Data'!$A$2:$B$8,MATCH(WEEKDAY('CRD Hedge'!A61,3),'[4]Master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false" customHeight="false" outlineLevel="0" collapsed="false">
      <c r="A62" s="114" t="n">
        <f aca="false">A61+1</f>
        <v>36948</v>
      </c>
      <c r="B62" s="125" t="str">
        <f aca="false">INDEX('[4]Master Data'!$A$2:$B$8,MATCH(WEEKDAY('CRD Hedge'!A62,3),'[4]Master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42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false" customHeight="false" outlineLevel="0" collapsed="false">
      <c r="A63" s="114" t="n">
        <f aca="false">A62+1</f>
        <v>36949</v>
      </c>
      <c r="B63" s="125" t="str">
        <f aca="false">INDEX('[4]Master Data'!$A$2:$B$8,MATCH(WEEKDAY('CRD Hedge'!A63,3),'[4]Master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42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Data'!$A$2:$B$8,MATCH(WEEKDAY('CRD Hedge'!A64,3),'[4]Master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42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Data'!$A$2:$B$8,MATCH(WEEKDAY('CRD Hedge'!A65,3),'[4]Master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42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Data'!$A$2:$B$8,MATCH(WEEKDAY('CRD Hedge'!A66,3),'[4]Master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42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Data'!$A$2:$B$8,MATCH(WEEKDAY('CRD Hedge'!A67,3),'[4]Master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Data'!$A$2:$B$8,MATCH(WEEKDAY('CRD Hedge'!A68,3),'[4]Master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Data'!$A$2:$B$8,MATCH(WEEKDAY('CRD Hedge'!A69,3),'[4]Master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42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Data'!$A$2:$B$8,MATCH(WEEKDAY('CRD Hedge'!A70,3),'[4]Master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42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Data'!$A$2:$B$8,MATCH(WEEKDAY('CRD Hedge'!A71,3),'[4]Master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42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Data'!$A$2:$B$8,MATCH(WEEKDAY('CRD Hedge'!A72,3),'[4]Master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42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Data'!$A$2:$B$8,MATCH(WEEKDAY('CRD Hedge'!A73,3),'[4]Master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42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Data'!$A$2:$B$8,MATCH(WEEKDAY('CRD Hedge'!A74,3),'[4]Master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Data'!$A$2:$B$8,MATCH(WEEKDAY('CRD Hedge'!A75,3),'[4]Master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Data'!$A$2:$B$8,MATCH(WEEKDAY('CRD Hedge'!A76,3),'[4]Master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42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Data'!$A$2:$B$8,MATCH(WEEKDAY('CRD Hedge'!A77,3),'[4]Master Data'!$A$2:$A$8,0),2)</f>
        <v>T</v>
      </c>
      <c r="D77" s="118" t="n">
        <v>300000</v>
      </c>
      <c r="E77" s="118" t="n">
        <v>0</v>
      </c>
      <c r="F77" s="118" t="n">
        <v>0</v>
      </c>
      <c r="G77" s="118" t="n">
        <v>895909</v>
      </c>
      <c r="I77" s="118" t="n">
        <f aca="false">IF(MONTH($A77)=MONTH($A76),IF(G77=0,I76,G77),G77)</f>
        <v>895909</v>
      </c>
      <c r="J77" s="118" t="n">
        <f aca="false">IF(MONTH($A77)=MONTH($A76),SUM(I77-I76),I77)</f>
        <v>895909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895909</v>
      </c>
      <c r="N77" s="118" t="n">
        <f aca="false">SUM(J$6:J77)</f>
        <v>895909</v>
      </c>
      <c r="P77" s="142" t="n">
        <f aca="false">D77/P$3</f>
        <v>300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895.909</v>
      </c>
      <c r="T77" s="120" t="n">
        <f aca="false">L77/$R$3</f>
        <v>0</v>
      </c>
      <c r="U77" s="120" t="n">
        <f aca="false">I77/$R$3</f>
        <v>895.909</v>
      </c>
      <c r="V77" s="120" t="n">
        <f aca="false">M77/$R$3</f>
        <v>895.909</v>
      </c>
      <c r="W77" s="120" t="n">
        <f aca="false">N77/$R$3</f>
        <v>895.909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Data'!$A$2:$B$8,MATCH(WEEKDAY('CRD Hedge'!A78,3),'[4]Master Data'!$A$2:$A$8,0),2)</f>
        <v>W</v>
      </c>
      <c r="D78" s="118" t="n">
        <v>-300000</v>
      </c>
      <c r="E78" s="118" t="n">
        <v>0</v>
      </c>
      <c r="F78" s="118" t="n">
        <v>0</v>
      </c>
      <c r="G78" s="118" t="n">
        <f aca="false">-895909+860000</f>
        <v>-35909</v>
      </c>
      <c r="I78" s="118" t="n">
        <f aca="false">IF(MONTH($A78)=MONTH($A77),IF(G78=0,I77,G78),G78)</f>
        <v>-35909</v>
      </c>
      <c r="J78" s="118" t="n">
        <f aca="false">IF(MONTH($A78)=MONTH($A77),SUM(I78-I77),I78)</f>
        <v>-931818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-35909</v>
      </c>
      <c r="N78" s="118" t="n">
        <f aca="false">SUM(J$6:J78)</f>
        <v>-35909</v>
      </c>
      <c r="P78" s="142" t="n">
        <f aca="false">D78/P$3</f>
        <v>-300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-931.818</v>
      </c>
      <c r="T78" s="120" t="n">
        <f aca="false">L78/$R$3</f>
        <v>-0</v>
      </c>
      <c r="U78" s="120" t="n">
        <f aca="false">I78/$R$3</f>
        <v>-35.909</v>
      </c>
      <c r="V78" s="120" t="n">
        <f aca="false">M78/$R$3</f>
        <v>-35.909</v>
      </c>
      <c r="W78" s="120" t="n">
        <f aca="false">N78/$R$3</f>
        <v>-35.909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Data'!$A$2:$B$8,MATCH(WEEKDAY('CRD Hedge'!A79,3),'[4]Master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-35909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-35909</v>
      </c>
      <c r="N79" s="118" t="n">
        <f aca="false">SUM(J$6:J79)</f>
        <v>-35909</v>
      </c>
      <c r="P79" s="142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-35.909</v>
      </c>
      <c r="V79" s="120" t="n">
        <f aca="false">M79/$R$3</f>
        <v>-35.909</v>
      </c>
      <c r="W79" s="120" t="n">
        <f aca="false">N79/$R$3</f>
        <v>-35.909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Data'!$A$2:$B$8,MATCH(WEEKDAY('CRD Hedge'!A80,3),'[4]Master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-35909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1</v>
      </c>
      <c r="L80" s="118" t="n">
        <f aca="false">J80*K80</f>
        <v>0</v>
      </c>
      <c r="M80" s="118" t="n">
        <f aca="false">SUM(J$6:J80)</f>
        <v>-35909</v>
      </c>
      <c r="N80" s="118" t="n">
        <f aca="false">SUM(J$6:J80)</f>
        <v>-35909</v>
      </c>
      <c r="P80" s="142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-35.909</v>
      </c>
      <c r="V80" s="120" t="n">
        <f aca="false">M80/$R$3</f>
        <v>-35.909</v>
      </c>
      <c r="W80" s="120" t="n">
        <f aca="false">N80/$R$3</f>
        <v>-35.909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Data'!$A$2:$B$8,MATCH(WEEKDAY('CRD Hedge'!A81,3),'[4]Master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-35909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-35909</v>
      </c>
      <c r="N81" s="118" t="n">
        <f aca="false">SUM(J$6:J81)</f>
        <v>-35909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-35.909</v>
      </c>
      <c r="V81" s="120" t="n">
        <f aca="false">M81/$R$3</f>
        <v>-35.909</v>
      </c>
      <c r="W81" s="120" t="n">
        <f aca="false">N81/$R$3</f>
        <v>-35.909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Data'!$A$2:$B$8,MATCH(WEEKDAY('CRD Hedge'!A82,3),'[4]Master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-35909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-35909</v>
      </c>
      <c r="N82" s="118" t="n">
        <f aca="false">SUM(J$6:J82)</f>
        <v>-35909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-35.909</v>
      </c>
      <c r="V82" s="120" t="n">
        <f aca="false">M82/$R$3</f>
        <v>-35.909</v>
      </c>
      <c r="W82" s="120" t="n">
        <f aca="false">N82/$R$3</f>
        <v>-35.909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Data'!$A$2:$B$8,MATCH(WEEKDAY('CRD Hedge'!A83,3),'[4]Master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-35909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1</v>
      </c>
      <c r="L83" s="118" t="n">
        <f aca="false">J83*K83</f>
        <v>0</v>
      </c>
      <c r="M83" s="118" t="n">
        <f aca="false">SUM(J$6:J83)</f>
        <v>-35909</v>
      </c>
      <c r="N83" s="118" t="n">
        <f aca="false">SUM(J$6:J83)</f>
        <v>-35909</v>
      </c>
      <c r="P83" s="142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-35.909</v>
      </c>
      <c r="V83" s="120" t="n">
        <f aca="false">M83/$R$3</f>
        <v>-35.909</v>
      </c>
      <c r="W83" s="120" t="n">
        <f aca="false">N83/$R$3</f>
        <v>-35.909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Data'!$A$2:$B$8,MATCH(WEEKDAY('CRD Hedge'!A84,3),'[4]Master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-35909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1</v>
      </c>
      <c r="L84" s="118" t="n">
        <f aca="false">J84*K84</f>
        <v>0</v>
      </c>
      <c r="M84" s="118" t="n">
        <f aca="false">SUM(J$6:J84)</f>
        <v>-35909</v>
      </c>
      <c r="N84" s="118" t="n">
        <f aca="false">SUM(J$6:J84)</f>
        <v>-35909</v>
      </c>
      <c r="P84" s="142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-35.909</v>
      </c>
      <c r="V84" s="120" t="n">
        <f aca="false">M84/$R$3</f>
        <v>-35.909</v>
      </c>
      <c r="W84" s="120" t="n">
        <f aca="false">N84/$R$3</f>
        <v>-35.909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Data'!$A$2:$B$8,MATCH(WEEKDAY('CRD Hedge'!A85,3),'[4]Master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-35909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1</v>
      </c>
      <c r="L85" s="118" t="n">
        <f aca="false">J85*K85</f>
        <v>0</v>
      </c>
      <c r="M85" s="118" t="n">
        <f aca="false">SUM(J$6:J85)</f>
        <v>-35909</v>
      </c>
      <c r="N85" s="118" t="n">
        <f aca="false">SUM(J$6:J85)</f>
        <v>-35909</v>
      </c>
      <c r="P85" s="142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-35.909</v>
      </c>
      <c r="V85" s="120" t="n">
        <f aca="false">M85/$R$3</f>
        <v>-35.909</v>
      </c>
      <c r="W85" s="120" t="n">
        <f aca="false">N85/$R$3</f>
        <v>-35.909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Data'!$A$2:$B$8,MATCH(WEEKDAY('CRD Hedge'!A86,3),'[4]Master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-35909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1</v>
      </c>
      <c r="L86" s="118" t="n">
        <f aca="false">J86*K86</f>
        <v>0</v>
      </c>
      <c r="M86" s="118" t="n">
        <f aca="false">SUM(J$6:J86)</f>
        <v>-35909</v>
      </c>
      <c r="N86" s="118" t="n">
        <f aca="false">SUM(J$6:J86)</f>
        <v>-35909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-35.909</v>
      </c>
      <c r="V86" s="120" t="n">
        <f aca="false">M86/$R$3</f>
        <v>-35.909</v>
      </c>
      <c r="W86" s="120" t="n">
        <f aca="false">N86/$R$3</f>
        <v>-35.909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Data'!$A$2:$B$8,MATCH(WEEKDAY('CRD Hedge'!A87,3),'[4]Master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-35909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-35909</v>
      </c>
      <c r="N87" s="118" t="n">
        <f aca="false">SUM(J$6:J87)</f>
        <v>-35909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-35.909</v>
      </c>
      <c r="V87" s="120" t="n">
        <f aca="false">M87/$R$3</f>
        <v>-35.909</v>
      </c>
      <c r="W87" s="120" t="n">
        <f aca="false">N87/$R$3</f>
        <v>-35.909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Data'!$A$2:$B$8,MATCH(WEEKDAY('CRD Hedge'!A88,3),'[4]Master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-35909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-35909</v>
      </c>
      <c r="N88" s="118" t="n">
        <f aca="false">SUM(J$6:J88)</f>
        <v>-35909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-35.909</v>
      </c>
      <c r="V88" s="120" t="n">
        <f aca="false">M88/$R$3</f>
        <v>-35.909</v>
      </c>
      <c r="W88" s="120" t="n">
        <f aca="false">N88/$R$3</f>
        <v>-35.909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Data'!$A$2:$B$8,MATCH(WEEKDAY('CRD Hedge'!A89,3),'[4]Master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-35909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-35909</v>
      </c>
      <c r="N89" s="118" t="n">
        <f aca="false">SUM(J$6:J89)</f>
        <v>-35909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-35.909</v>
      </c>
      <c r="V89" s="120" t="n">
        <f aca="false">M89/$R$3</f>
        <v>-35.909</v>
      </c>
      <c r="W89" s="120" t="n">
        <f aca="false">N89/$R$3</f>
        <v>-35.909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Data'!$A$2:$B$8,MATCH(WEEKDAY('CRD Hedge'!A90,3),'[4]Master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-35909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-35909</v>
      </c>
      <c r="N90" s="118" t="n">
        <f aca="false">SUM(J$6:J90)</f>
        <v>-35909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-35.909</v>
      </c>
      <c r="V90" s="120" t="n">
        <f aca="false">M90/$R$3</f>
        <v>-35.909</v>
      </c>
      <c r="W90" s="120" t="n">
        <f aca="false">N90/$R$3</f>
        <v>-35.909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Data'!$A$2:$B$8,MATCH(WEEKDAY('CRD Hedge'!A91,3),'[4]Master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-35909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-35909</v>
      </c>
      <c r="N91" s="118" t="n">
        <f aca="false">SUM(J$6:J91)</f>
        <v>-35909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-35.909</v>
      </c>
      <c r="V91" s="120" t="n">
        <f aca="false">M91/$R$3</f>
        <v>-35.909</v>
      </c>
      <c r="W91" s="120" t="n">
        <f aca="false">N91/$R$3</f>
        <v>-35.909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Data'!$A$2:$B$8,MATCH(WEEKDAY('CRD Hedge'!A92,3),'[4]Master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-35909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-35909</v>
      </c>
      <c r="N92" s="118" t="n">
        <f aca="false">SUM(J$6:J92)</f>
        <v>-35909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-35.909</v>
      </c>
      <c r="V92" s="120" t="n">
        <f aca="false">M92/$R$3</f>
        <v>-35.909</v>
      </c>
      <c r="W92" s="120" t="n">
        <f aca="false">N92/$R$3</f>
        <v>-35.909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Data'!$A$2:$B$8,MATCH(WEEKDAY('CRD Hedge'!A93,3),'[4]Master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-35909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-35909</v>
      </c>
      <c r="N93" s="118" t="n">
        <f aca="false">SUM(J$6:J93)</f>
        <v>-35909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-35.909</v>
      </c>
      <c r="V93" s="120" t="n">
        <f aca="false">M93/$R$3</f>
        <v>-35.909</v>
      </c>
      <c r="W93" s="120" t="n">
        <f aca="false">N93/$R$3</f>
        <v>-35.909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Data'!$A$2:$B$8,MATCH(WEEKDAY('CRD Hedge'!A94,3),'[4]Master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-35909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-35909</v>
      </c>
      <c r="N94" s="118" t="n">
        <f aca="false">SUM(J$6:J94)</f>
        <v>-35909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-35.909</v>
      </c>
      <c r="V94" s="120" t="n">
        <f aca="false">M94/$R$3</f>
        <v>-35.909</v>
      </c>
      <c r="W94" s="120" t="n">
        <f aca="false">N94/$R$3</f>
        <v>-35.909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Data'!$A$2:$B$8,MATCH(WEEKDAY('CRD Hedge'!A95,3),'[4]Master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-35909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-35909</v>
      </c>
      <c r="N95" s="118" t="n">
        <f aca="false">SUM(J$6:J95)</f>
        <v>-35909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-35.909</v>
      </c>
      <c r="V95" s="120" t="n">
        <f aca="false">M95/$R$3</f>
        <v>-35.909</v>
      </c>
      <c r="W95" s="120" t="n">
        <f aca="false">N95/$R$3</f>
        <v>-35.909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Data'!$A$2:$B$8,MATCH(WEEKDAY('CRD Hedge'!A96,3),'[4]Master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-35909</v>
      </c>
      <c r="N96" s="118" t="n">
        <f aca="false">SUM(J$6:J96)</f>
        <v>-35909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-35.909</v>
      </c>
      <c r="W96" s="120" t="n">
        <f aca="false">N96/$R$3</f>
        <v>-35.909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Data'!$A$2:$B$8,MATCH(WEEKDAY('CRD Hedge'!A97,3),'[4]Master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-35909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-35.909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Data'!$A$2:$B$8,MATCH(WEEKDAY('CRD Hedge'!A98,3),'[4]Master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-35909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-35.909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Data'!$A$2:$B$8,MATCH(WEEKDAY('CRD Hedge'!A99,3),'[4]Master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-35909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-35.909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Data'!$A$2:$B$8,MATCH(WEEKDAY('CRD Hedge'!A100,3),'[4]Master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-35909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-35.909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Data'!$A$2:$B$8,MATCH(WEEKDAY('CRD Hedge'!A101,3),'[4]Master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-35909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-35.909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Data'!$A$2:$B$8,MATCH(WEEKDAY('CRD Hedge'!A102,3),'[4]Master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-35909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-35.909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Data'!$A$2:$B$8,MATCH(WEEKDAY('CRD Hedge'!A103,3),'[4]Master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-35909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-35.909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Data'!$A$2:$B$8,MATCH(WEEKDAY('CRD Hedge'!A104,3),'[4]Master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-35909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-35.909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Data'!$A$2:$B$8,MATCH(WEEKDAY('CRD Hedge'!A105,3),'[4]Master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-35909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-35.909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Data'!$A$2:$B$8,MATCH(WEEKDAY('CRD Hedge'!A106,3),'[4]Master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-35909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-35.909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Data'!$A$2:$B$8,MATCH(WEEKDAY('CRD Hedge'!A107,3),'[4]Master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-35909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-35.909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Data'!$A$2:$B$8,MATCH(WEEKDAY('CRD Hedge'!A108,3),'[4]Master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-35909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-35.909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Data'!$A$2:$B$8,MATCH(WEEKDAY('CRD Hedge'!A109,3),'[4]Master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-35909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-35.909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Data'!$A$2:$B$8,MATCH(WEEKDAY('CRD Hedge'!A110,3),'[4]Master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-35909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-35.909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Data'!$A$2:$B$8,MATCH(WEEKDAY('CRD Hedge'!A111,3),'[4]Master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-35909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-35.909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Data'!$A$2:$B$8,MATCH(WEEKDAY('CRD Hedge'!A112,3),'[4]Master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-35909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-35.909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Data'!$A$2:$B$8,MATCH(WEEKDAY('CRD Hedge'!A113,3),'[4]Master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-35909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-35.909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Data'!$A$2:$B$8,MATCH(WEEKDAY('CRD Hedge'!A114,3),'[4]Master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-35909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-35.909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Data'!$A$2:$B$8,MATCH(WEEKDAY('CRD Hedge'!A115,3),'[4]Master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-35909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-35.909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Data'!$A$2:$B$8,MATCH(WEEKDAY('CRD Hedge'!A116,3),'[4]Master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-35909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-35.909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Data'!$A$2:$B$8,MATCH(WEEKDAY('CRD Hedge'!A117,3),'[4]Master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-35909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-35.909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Data'!$A$2:$B$8,MATCH(WEEKDAY('CRD Hedge'!A118,3),'[4]Master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-35909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-35.909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Data'!$A$2:$B$8,MATCH(WEEKDAY('CRD Hedge'!A119,3),'[4]Master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-35909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-35.909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Data'!$A$2:$B$8,MATCH(WEEKDAY('CRD Hedge'!A120,3),'[4]Master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-35909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-35.909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Data'!$A$2:$B$8,MATCH(WEEKDAY('CRD Hedge'!A121,3),'[4]Master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-35909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-35.909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Data'!$A$2:$B$8,MATCH(WEEKDAY('CRD Hedge'!A122,3),'[4]Master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-35909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-35.909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Data'!$A$2:$B$8,MATCH(WEEKDAY('CRD Hedge'!A123,3),'[4]Master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-35909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-35.909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Data'!$A$2:$B$8,MATCH(WEEKDAY('CRD Hedge'!A124,3),'[4]Master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-35909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-35.909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Data'!$A$2:$B$8,MATCH(WEEKDAY('CRD Hedge'!A125,3),'[4]Master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-35909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-35.909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Data'!$A$2:$B$8,MATCH(WEEKDAY('CRD Hedge'!A126,3),'[4]Master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-35909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-35.909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Data'!$A$2:$B$8,MATCH(WEEKDAY('CRD Hedge'!A127,3),'[4]Master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-35909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-35.909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Data'!$A$2:$B$8,MATCH(WEEKDAY('CRD Hedge'!A128,3),'[4]Master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-35909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-35.909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Data'!$A$2:$B$8,MATCH(WEEKDAY('CRD Hedge'!A129,3),'[4]Master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-35909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-35.909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Data'!$A$2:$B$8,MATCH(WEEKDAY('CRD Hedge'!A130,3),'[4]Master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-35909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-35.909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Data'!$A$2:$B$8,MATCH(WEEKDAY('CRD Hedge'!A131,3),'[4]Master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-35909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-35.909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Data'!$A$2:$B$8,MATCH(WEEKDAY('CRD Hedge'!A132,3),'[4]Master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-35909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-35.909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Data'!$A$2:$B$8,MATCH(WEEKDAY('CRD Hedge'!A133,3),'[4]Master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-35909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-35.909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Data'!$A$2:$B$8,MATCH(WEEKDAY('CRD Hedge'!A134,3),'[4]Master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-35909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-35.909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Data'!$A$2:$B$8,MATCH(WEEKDAY('CRD Hedge'!A135,3),'[4]Master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-35909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-35.909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Data'!$A$2:$B$8,MATCH(WEEKDAY('CRD Hedge'!A136,3),'[4]Master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-35909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-35.909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Data'!$A$2:$B$8,MATCH(WEEKDAY('CRD Hedge'!A137,3),'[4]Master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-35909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-35.909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Data'!$A$2:$B$8,MATCH(WEEKDAY('CRD Hedge'!A138,3),'[4]Master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-35909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-35.909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Data'!$A$2:$B$8,MATCH(WEEKDAY('CRD Hedge'!A139,3),'[4]Master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-35909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-35.909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Data'!$A$2:$B$8,MATCH(WEEKDAY('CRD Hedge'!A140,3),'[4]Master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-35909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-35.909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Data'!$A$2:$B$8,MATCH(WEEKDAY('CRD Hedge'!A141,3),'[4]Master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-35909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-35.909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Data'!$A$2:$B$8,MATCH(WEEKDAY('CRD Hedge'!A142,3),'[4]Master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-35909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-35.909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Data'!$A$2:$B$8,MATCH(WEEKDAY('CRD Hedge'!A143,3),'[4]Master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-35909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-35.909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Data'!$A$2:$B$8,MATCH(WEEKDAY('CRD Hedge'!A144,3),'[4]Master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-35909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-35.909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Data'!$A$2:$B$8,MATCH(WEEKDAY('CRD Hedge'!A145,3),'[4]Master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-35909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-35.909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Data'!$A$2:$B$8,MATCH(WEEKDAY('CRD Hedge'!A146,3),'[4]Master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-35909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-35.909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Data'!$A$2:$B$8,MATCH(WEEKDAY('CRD Hedge'!A147,3),'[4]Master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-35909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-35.909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Data'!$A$2:$B$8,MATCH(WEEKDAY('CRD Hedge'!A148,3),'[4]Master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-35909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-35.909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Data'!$A$2:$B$8,MATCH(WEEKDAY('CRD Hedge'!A149,3),'[4]Master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-35909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-35.909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Data'!$A$2:$B$8,MATCH(WEEKDAY('CRD Hedge'!A150,3),'[4]Master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-35909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-35.909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Data'!$A$2:$B$8,MATCH(WEEKDAY('CRD Hedge'!A151,3),'[4]Master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-35909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-35.909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Data'!$A$2:$B$8,MATCH(WEEKDAY('CRD Hedge'!A152,3),'[4]Master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-35909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-35.909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Data'!$A$2:$B$8,MATCH(WEEKDAY('CRD Hedge'!A153,3),'[4]Master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-35909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-35.909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Data'!$A$2:$B$8,MATCH(WEEKDAY('CRD Hedge'!A154,3),'[4]Master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-35909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-35.909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Data'!$A$2:$B$8,MATCH(WEEKDAY('CRD Hedge'!A155,3),'[4]Master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-35909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-35.909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Data'!$A$2:$B$8,MATCH(WEEKDAY('CRD Hedge'!A156,3),'[4]Master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-35909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-35.909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Data'!$A$2:$B$8,MATCH(WEEKDAY('CRD Hedge'!A157,3),'[4]Master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-35909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-35.909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Data'!$A$2:$B$8,MATCH(WEEKDAY('CRD Hedge'!A158,3),'[4]Master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-35909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-35.909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Data'!$A$2:$B$8,MATCH(WEEKDAY('CRD Hedge'!A159,3),'[4]Master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-35909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-35.909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Data'!$A$2:$B$8,MATCH(WEEKDAY('CRD Hedge'!A160,3),'[4]Master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-35909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-35.909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Data'!$A$2:$B$8,MATCH(WEEKDAY('CRD Hedge'!A161,3),'[4]Master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-35909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-35.909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Data'!$A$2:$B$8,MATCH(WEEKDAY('CRD Hedge'!A162,3),'[4]Master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-35909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-35.909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Data'!$A$2:$B$8,MATCH(WEEKDAY('CRD Hedge'!A163,3),'[4]Master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-35909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-35.909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Data'!$A$2:$B$8,MATCH(WEEKDAY('CRD Hedge'!A164,3),'[4]Master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-35909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-35.909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Data'!$A$2:$B$8,MATCH(WEEKDAY('CRD Hedge'!A165,3),'[4]Master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-35909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-35.909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Data'!$A$2:$B$8,MATCH(WEEKDAY('CRD Hedge'!A166,3),'[4]Master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-35909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-35.909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Data'!$A$2:$B$8,MATCH(WEEKDAY('CRD Hedge'!A167,3),'[4]Master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-35909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-35.909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Data'!$A$2:$B$8,MATCH(WEEKDAY('CRD Hedge'!A168,3),'[4]Master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-35909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-35.909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Data'!$A$2:$B$8,MATCH(WEEKDAY('CRD Hedge'!A169,3),'[4]Master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-35909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-35.909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Data'!$A$2:$B$8,MATCH(WEEKDAY('CRD Hedge'!A170,3),'[4]Master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-35909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-35.909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Data'!$A$2:$B$8,MATCH(WEEKDAY('CRD Hedge'!A171,3),'[4]Master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-35909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-35.909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Data'!$A$2:$B$8,MATCH(WEEKDAY('CRD Hedge'!A172,3),'[4]Master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-35909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-35.909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Data'!$A$2:$B$8,MATCH(WEEKDAY('CRD Hedge'!A173,3),'[4]Master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-35909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-35.909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Data'!$A$2:$B$8,MATCH(WEEKDAY('CRD Hedge'!A174,3),'[4]Master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-35909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-35.909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Data'!$A$2:$B$8,MATCH(WEEKDAY('CRD Hedge'!A175,3),'[4]Master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-35909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-35.909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Data'!$A$2:$B$8,MATCH(WEEKDAY('CRD Hedge'!A176,3),'[4]Master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-35909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-35.909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Data'!$A$2:$B$8,MATCH(WEEKDAY('CRD Hedge'!A177,3),'[4]Master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-35909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-35.909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Data'!$A$2:$B$8,MATCH(WEEKDAY('CRD Hedge'!A178,3),'[4]Master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-35909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-35.909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Data'!$A$2:$B$8,MATCH(WEEKDAY('CRD Hedge'!A179,3),'[4]Master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-35909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-35.909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Data'!$A$2:$B$8,MATCH(WEEKDAY('CRD Hedge'!A180,3),'[4]Master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-35909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-35.909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Data'!$A$2:$B$8,MATCH(WEEKDAY('CRD Hedge'!A181,3),'[4]Master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-35909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-35.909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Data'!$A$2:$B$8,MATCH(WEEKDAY('CRD Hedge'!A182,3),'[4]Master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-35909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-35.909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Data'!$A$2:$B$8,MATCH(WEEKDAY('CRD Hedge'!A183,3),'[4]Master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-35909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-35.909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Data'!$A$2:$B$8,MATCH(WEEKDAY('CRD Hedge'!A184,3),'[4]Master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-35909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-35.909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Data'!$A$2:$B$8,MATCH(WEEKDAY('CRD Hedge'!A185,3),'[4]Master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-35909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-35.909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Data'!$A$2:$B$8,MATCH(WEEKDAY('CRD Hedge'!A186,3),'[4]Master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-35909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-35.909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Data'!$A$2:$B$8,MATCH(WEEKDAY('CRD Hedge'!A187,3),'[4]Master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-35909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-35.909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Data'!$A$2:$B$8,MATCH(WEEKDAY('CRD Hedge'!A188,3),'[4]Master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-35909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-35.909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Data'!$A$2:$B$8,MATCH(WEEKDAY('CRD Hedge'!A189,3),'[4]Master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-35909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-35.909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Data'!$A$2:$B$8,MATCH(WEEKDAY('CRD Hedge'!A190,3),'[4]Master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-35909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-35.909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Data'!$A$2:$B$8,MATCH(WEEKDAY('CRD Hedge'!A191,3),'[4]Master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-35909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-35.909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Data'!$A$2:$B$8,MATCH(WEEKDAY('CRD Hedge'!A192,3),'[4]Master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-35909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-35.909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Data'!$A$2:$B$8,MATCH(WEEKDAY('CRD Hedge'!A193,3),'[4]Master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-35909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-35.909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Data'!$A$2:$B$8,MATCH(WEEKDAY('CRD Hedge'!A194,3),'[4]Master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-35909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-35.909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Data'!$A$2:$B$8,MATCH(WEEKDAY('CRD Hedge'!A195,3),'[4]Master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-35909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-35.909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Data'!$A$2:$B$8,MATCH(WEEKDAY('CRD Hedge'!A196,3),'[4]Master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-35909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-35.909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Data'!$A$2:$B$8,MATCH(WEEKDAY('CRD Hedge'!A197,3),'[4]Master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-35909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-35.909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Data'!$A$2:$B$8,MATCH(WEEKDAY('CRD Hedge'!A198,3),'[4]Master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-35909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-35.909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Data'!$A$2:$B$8,MATCH(WEEKDAY('CRD Hedge'!A199,3),'[4]Master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-35909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-35.909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Data'!$A$2:$B$8,MATCH(WEEKDAY('CRD Hedge'!A200,3),'[4]Master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-35909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-35.909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Data'!$A$2:$B$8,MATCH(WEEKDAY('CRD Hedge'!A201,3),'[4]Master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-35909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-35.909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Data'!$A$2:$B$8,MATCH(WEEKDAY('CRD Hedge'!A202,3),'[4]Master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-35909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-35.909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Data'!$A$2:$B$8,MATCH(WEEKDAY('CRD Hedge'!A203,3),'[4]Master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-35909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-35.909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Data'!$A$2:$B$8,MATCH(WEEKDAY('CRD Hedge'!A204,3),'[4]Master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-35909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-35.909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Data'!$A$2:$B$8,MATCH(WEEKDAY('CRD Hedge'!A205,3),'[4]Master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-35909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-35.909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Data'!$A$2:$B$8,MATCH(WEEKDAY('CRD Hedge'!A206,3),'[4]Master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-35909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-35.909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Data'!$A$2:$B$8,MATCH(WEEKDAY('CRD Hedge'!A207,3),'[4]Master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-35909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-35.909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Data'!$A$2:$B$8,MATCH(WEEKDAY('CRD Hedge'!A208,3),'[4]Master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-35909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-35.909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Data'!$A$2:$B$8,MATCH(WEEKDAY('CRD Hedge'!A209,3),'[4]Master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-35909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-35.909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Data'!$A$2:$B$8,MATCH(WEEKDAY('CRD Hedge'!A210,3),'[4]Master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-35909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-35.909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Data'!$A$2:$B$8,MATCH(WEEKDAY('CRD Hedge'!A211,3),'[4]Master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-35909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-35.909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Data'!$A$2:$B$8,MATCH(WEEKDAY('CRD Hedge'!A212,3),'[4]Master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-35909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-35.909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Data'!$A$2:$B$8,MATCH(WEEKDAY('CRD Hedge'!A213,3),'[4]Master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-35909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-35.909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Data'!$A$2:$B$8,MATCH(WEEKDAY('CRD Hedge'!A214,3),'[4]Master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-35909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-35.909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Data'!$A$2:$B$8,MATCH(WEEKDAY('CRD Hedge'!A215,3),'[4]Master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-35909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-35.909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Data'!$A$2:$B$8,MATCH(WEEKDAY('CRD Hedge'!A216,3),'[4]Master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-35909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-35.909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Data'!$A$2:$B$8,MATCH(WEEKDAY('CRD Hedge'!A217,3),'[4]Master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-35909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-35.909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Data'!$A$2:$B$8,MATCH(WEEKDAY('CRD Hedge'!A218,3),'[4]Master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-35909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-35.909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Data'!$A$2:$B$8,MATCH(WEEKDAY('CRD Hedge'!A219,3),'[4]Master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-35909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-35.909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Data'!$A$2:$B$8,MATCH(WEEKDAY('CRD Hedge'!A220,3),'[4]Master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-35909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-35.909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Data'!$A$2:$B$8,MATCH(WEEKDAY('CRD Hedge'!A221,3),'[4]Master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-35909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-35.909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Data'!$A$2:$B$8,MATCH(WEEKDAY('CRD Hedge'!A222,3),'[4]Master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-35909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-35.909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Data'!$A$2:$B$8,MATCH(WEEKDAY('CRD Hedge'!A223,3),'[4]Master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-35909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-35.909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Data'!$A$2:$B$8,MATCH(WEEKDAY('CRD Hedge'!A224,3),'[4]Master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-35909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-35.909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Data'!$A$2:$B$8,MATCH(WEEKDAY('CRD Hedge'!A225,3),'[4]Master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-35909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-35.909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Data'!$A$2:$B$8,MATCH(WEEKDAY('CRD Hedge'!A226,3),'[4]Master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-35909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-35.909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Data'!$A$2:$B$8,MATCH(WEEKDAY('CRD Hedge'!A227,3),'[4]Master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-35909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-35.909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Data'!$A$2:$B$8,MATCH(WEEKDAY('CRD Hedge'!A228,3),'[4]Master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-35909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-35.909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Data'!$A$2:$B$8,MATCH(WEEKDAY('CRD Hedge'!A229,3),'[4]Master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-35909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-35.909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Data'!$A$2:$B$8,MATCH(WEEKDAY('CRD Hedge'!A230,3),'[4]Master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-35909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-35.909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Data'!$A$2:$B$8,MATCH(WEEKDAY('CRD Hedge'!A231,3),'[4]Master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-35909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-35.909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Data'!$A$2:$B$8,MATCH(WEEKDAY('CRD Hedge'!A232,3),'[4]Master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-35909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-35.909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Data'!$A$2:$B$8,MATCH(WEEKDAY('CRD Hedge'!A233,3),'[4]Master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-35909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-35.909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Data'!$A$2:$B$8,MATCH(WEEKDAY('CRD Hedge'!A234,3),'[4]Master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-35909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-35.909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Data'!$A$2:$B$8,MATCH(WEEKDAY('CRD Hedge'!A235,3),'[4]Master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-35909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-35.909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Data'!$A$2:$B$8,MATCH(WEEKDAY('CRD Hedge'!A236,3),'[4]Master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-35909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-35.909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Data'!$A$2:$B$8,MATCH(WEEKDAY('CRD Hedge'!A237,3),'[4]Master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-35909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-35.909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Data'!$A$2:$B$8,MATCH(WEEKDAY('CRD Hedge'!A238,3),'[4]Master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-35909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-35.909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Data'!$A$2:$B$8,MATCH(WEEKDAY('CRD Hedge'!A239,3),'[4]Master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-35909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-35.909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Data'!$A$2:$B$8,MATCH(WEEKDAY('CRD Hedge'!A240,3),'[4]Master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-35909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-35.909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Data'!$A$2:$B$8,MATCH(WEEKDAY('CRD Hedge'!A241,3),'[4]Master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-35909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-35.909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Data'!$A$2:$B$8,MATCH(WEEKDAY('CRD Hedge'!A242,3),'[4]Master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-35909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-35.909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Data'!$A$2:$B$8,MATCH(WEEKDAY('CRD Hedge'!A243,3),'[4]Master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-35909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-35.909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Data'!$A$2:$B$8,MATCH(WEEKDAY('CRD Hedge'!A244,3),'[4]Master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-35909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-35.909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Data'!$A$2:$B$8,MATCH(WEEKDAY('CRD Hedge'!A245,3),'[4]Master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-35909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-35.909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Data'!$A$2:$B$8,MATCH(WEEKDAY('CRD Hedge'!A246,3),'[4]Master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-35909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-35.909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Data'!$A$2:$B$8,MATCH(WEEKDAY('CRD Hedge'!A247,3),'[4]Master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-35909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-35.909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Data'!$A$2:$B$8,MATCH(WEEKDAY('CRD Hedge'!A248,3),'[4]Master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-35909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-35.909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Data'!$A$2:$B$8,MATCH(WEEKDAY('CRD Hedge'!A249,3),'[4]Master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-35909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-35.909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Data'!$A$2:$B$8,MATCH(WEEKDAY('CRD Hedge'!A250,3),'[4]Master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-35909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-35.909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Data'!$A$2:$B$8,MATCH(WEEKDAY('CRD Hedge'!A251,3),'[4]Master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-35909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-35.909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Data'!$A$2:$B$8,MATCH(WEEKDAY('CRD Hedge'!A252,3),'[4]Master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-35909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-35.909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Data'!$A$2:$B$8,MATCH(WEEKDAY('CRD Hedge'!A253,3),'[4]Master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-35909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-35.909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Data'!$A$2:$B$8,MATCH(WEEKDAY('CRD Hedge'!A254,3),'[4]Master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-35909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-35.909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Data'!$A$2:$B$8,MATCH(WEEKDAY('CRD Hedge'!A255,3),'[4]Master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-35909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-35.909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Data'!$A$2:$B$8,MATCH(WEEKDAY('CRD Hedge'!A256,3),'[4]Master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-35909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-35.909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Data'!$A$2:$B$8,MATCH(WEEKDAY('CRD Hedge'!A257,3),'[4]Master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-35909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-35.909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Data'!$A$2:$B$8,MATCH(WEEKDAY('CRD Hedge'!A258,3),'[4]Master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-35909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-35.909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Data'!$A$2:$B$8,MATCH(WEEKDAY('CRD Hedge'!A259,3),'[4]Master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-35909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-35.909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Data'!$A$2:$B$8,MATCH(WEEKDAY('CRD Hedge'!A260,3),'[4]Master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-35909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-35.909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Data'!$A$2:$B$8,MATCH(WEEKDAY('CRD Hedge'!A261,3),'[4]Master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-35909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-35.909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Data'!$A$2:$B$8,MATCH(WEEKDAY('CRD Hedge'!A262,3),'[4]Master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-35909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-35.909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Data'!$A$2:$B$8,MATCH(WEEKDAY('CRD Hedge'!A263,3),'[4]Master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-35909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-35.909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Data'!$A$2:$B$8,MATCH(WEEKDAY('CRD Hedge'!A264,3),'[4]Master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-35909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-35.909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Data'!$A$2:$B$8,MATCH(WEEKDAY('CRD Hedge'!A265,3),'[4]Master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-35909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-35.909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Data'!$A$2:$B$8,MATCH(WEEKDAY('CRD Hedge'!A266,3),'[4]Master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-35909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-35.909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Data'!$A$2:$B$8,MATCH(WEEKDAY('CRD Hedge'!A267,3),'[4]Master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-35909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-35.909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Data'!$A$2:$B$8,MATCH(WEEKDAY('CRD Hedge'!A268,3),'[4]Master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-35909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-35.909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Data'!$A$2:$B$8,MATCH(WEEKDAY('CRD Hedge'!A269,3),'[4]Master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-35909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-35.909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Data'!$A$2:$B$8,MATCH(WEEKDAY('CRD Hedge'!A270,3),'[4]Master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-35909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-35.909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Data'!$A$2:$B$8,MATCH(WEEKDAY('CRD Hedge'!A271,3),'[4]Master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-35909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-35.909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Data'!$A$2:$B$8,MATCH(WEEKDAY('CRD Hedge'!A272,3),'[4]Master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-35909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-35.909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Data'!$A$2:$B$8,MATCH(WEEKDAY('CRD Hedge'!A273,3),'[4]Master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-35909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-35.909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Data'!$A$2:$B$8,MATCH(WEEKDAY('CRD Hedge'!A274,3),'[4]Master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-35909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-35.909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Data'!$A$2:$B$8,MATCH(WEEKDAY('CRD Hedge'!A275,3),'[4]Master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-35909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-35.909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Data'!$A$2:$B$8,MATCH(WEEKDAY('CRD Hedge'!A276,3),'[4]Master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-35909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-35.909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Data'!$A$2:$B$8,MATCH(WEEKDAY('CRD Hedge'!A277,3),'[4]Master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-35909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-35.909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Data'!$A$2:$B$8,MATCH(WEEKDAY('CRD Hedge'!A278,3),'[4]Master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-35909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-35.909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Data'!$A$2:$B$8,MATCH(WEEKDAY('CRD Hedge'!A279,3),'[4]Master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-35909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-35.909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Data'!$A$2:$B$8,MATCH(WEEKDAY('CRD Hedge'!A280,3),'[4]Master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-35909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-35.909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Data'!$A$2:$B$8,MATCH(WEEKDAY('CRD Hedge'!A281,3),'[4]Master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-35909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-35.909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Data'!$A$2:$B$8,MATCH(WEEKDAY('CRD Hedge'!A282,3),'[4]Master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-35909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-35.909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Data'!$A$2:$B$8,MATCH(WEEKDAY('CRD Hedge'!A283,3),'[4]Master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-35909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-35.909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Data'!$A$2:$B$8,MATCH(WEEKDAY('CRD Hedge'!A284,3),'[4]Master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-35909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-35.909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Data'!$A$2:$B$8,MATCH(WEEKDAY('CRD Hedge'!A285,3),'[4]Master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-35909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-35.909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Data'!$A$2:$B$8,MATCH(WEEKDAY('CRD Hedge'!A286,3),'[4]Master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-35909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-35.909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Data'!$A$2:$B$8,MATCH(WEEKDAY('CRD Hedge'!A287,3),'[4]Master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-35909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-35.909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Data'!$A$2:$B$8,MATCH(WEEKDAY('CRD Hedge'!A288,3),'[4]Master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-35909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-35.909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Data'!$A$2:$B$8,MATCH(WEEKDAY('CRD Hedge'!A289,3),'[4]Master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-35909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-35.909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Data'!$A$2:$B$8,MATCH(WEEKDAY('CRD Hedge'!A290,3),'[4]Master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-35909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-35.909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Data'!$A$2:$B$8,MATCH(WEEKDAY('CRD Hedge'!A291,3),'[4]Master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-35909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-35.909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Data'!$A$2:$B$8,MATCH(WEEKDAY('CRD Hedge'!A292,3),'[4]Master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-35909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-35.909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Data'!$A$2:$B$8,MATCH(WEEKDAY('CRD Hedge'!A293,3),'[4]Master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-35909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-35.909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Data'!$A$2:$B$8,MATCH(WEEKDAY('CRD Hedge'!A294,3),'[4]Master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-35909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-35.909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Data'!$A$2:$B$8,MATCH(WEEKDAY('CRD Hedge'!A295,3),'[4]Master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-35909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-35.909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Data'!$A$2:$B$8,MATCH(WEEKDAY('CRD Hedge'!A296,3),'[4]Master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-35909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-35.909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Data'!$A$2:$B$8,MATCH(WEEKDAY('CRD Hedge'!A297,3),'[4]Master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-35909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-35.909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Data'!$A$2:$B$8,MATCH(WEEKDAY('CRD Hedge'!A298,3),'[4]Master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-35909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-35.909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Data'!$A$2:$B$8,MATCH(WEEKDAY('CRD Hedge'!A299,3),'[4]Master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-35909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-35.909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Data'!$A$2:$B$8,MATCH(WEEKDAY('CRD Hedge'!A300,3),'[4]Master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-35909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-35.909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Data'!$A$2:$B$8,MATCH(WEEKDAY('CRD Hedge'!A301,3),'[4]Master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-35909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-35.909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Data'!$A$2:$B$8,MATCH(WEEKDAY('CRD Hedge'!A302,3),'[4]Master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-35909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-35.909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Data'!$A$2:$B$8,MATCH(WEEKDAY('CRD Hedge'!A303,3),'[4]Master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-35909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-35.909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Data'!$A$2:$B$8,MATCH(WEEKDAY('CRD Hedge'!A304,3),'[4]Master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-35909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-35.909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Data'!$A$2:$B$8,MATCH(WEEKDAY('CRD Hedge'!A305,3),'[4]Master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-35909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-35.909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Data'!$A$2:$B$8,MATCH(WEEKDAY('CRD Hedge'!A306,3),'[4]Master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-35909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-35.909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Data'!$A$2:$B$8,MATCH(WEEKDAY('CRD Hedge'!A307,3),'[4]Master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-35909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-35.909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Data'!$A$2:$B$8,MATCH(WEEKDAY('CRD Hedge'!A308,3),'[4]Master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-35909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-35.909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Data'!$A$2:$B$8,MATCH(WEEKDAY('CRD Hedge'!A309,3),'[4]Master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-35909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-35.909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Data'!$A$2:$B$8,MATCH(WEEKDAY('CRD Hedge'!A310,3),'[4]Master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-35909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-35.909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Data'!$A$2:$B$8,MATCH(WEEKDAY('CRD Hedge'!A311,3),'[4]Master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-35909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-35.909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Data'!$A$2:$B$8,MATCH(WEEKDAY('CRD Hedge'!A312,3),'[4]Master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-35909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-35.909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Data'!$A$2:$B$8,MATCH(WEEKDAY('CRD Hedge'!A313,3),'[4]Master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-35909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-35.909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Data'!$A$2:$B$8,MATCH(WEEKDAY('CRD Hedge'!A314,3),'[4]Master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-35909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-35.909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Data'!$A$2:$B$8,MATCH(WEEKDAY('CRD Hedge'!A315,3),'[4]Master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-35909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-35.909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Data'!$A$2:$B$8,MATCH(WEEKDAY('CRD Hedge'!A316,3),'[4]Master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-35909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-35.909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Data'!$A$2:$B$8,MATCH(WEEKDAY('CRD Hedge'!A317,3),'[4]Master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-35909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-35.909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Data'!$A$2:$B$8,MATCH(WEEKDAY('CRD Hedge'!A318,3),'[4]Master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-35909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-35.909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Data'!$A$2:$B$8,MATCH(WEEKDAY('CRD Hedge'!A319,3),'[4]Master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-35909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-35.909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Data'!$A$2:$B$8,MATCH(WEEKDAY('CRD Hedge'!A320,3),'[4]Master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-35909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-35.909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Data'!$A$2:$B$8,MATCH(WEEKDAY('CRD Hedge'!A321,3),'[4]Master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-35909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-35.909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Data'!$A$2:$B$8,MATCH(WEEKDAY('CRD Hedge'!A322,3),'[4]Master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-35909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-35.909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Data'!$A$2:$B$8,MATCH(WEEKDAY('CRD Hedge'!A323,3),'[4]Master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-35909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-35.909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Data'!$A$2:$B$8,MATCH(WEEKDAY('CRD Hedge'!A324,3),'[4]Master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-35909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-35.909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Data'!$A$2:$B$8,MATCH(WEEKDAY('CRD Hedge'!A325,3),'[4]Master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-35909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-35.909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Data'!$A$2:$B$8,MATCH(WEEKDAY('CRD Hedge'!A326,3),'[4]Master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-35909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-35.909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Data'!$A$2:$B$8,MATCH(WEEKDAY('CRD Hedge'!A327,3),'[4]Master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-35909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-35.909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Data'!$A$2:$B$8,MATCH(WEEKDAY('CRD Hedge'!A328,3),'[4]Master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-35909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-35.909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Data'!$A$2:$B$8,MATCH(WEEKDAY('CRD Hedge'!A329,3),'[4]Master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-35909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-35.909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Data'!$A$2:$B$8,MATCH(WEEKDAY('CRD Hedge'!A330,3),'[4]Master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-35909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-35.909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Data'!$A$2:$B$8,MATCH(WEEKDAY('CRD Hedge'!A331,3),'[4]Master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-35909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-35.909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Data'!$A$2:$B$8,MATCH(WEEKDAY('CRD Hedge'!A332,3),'[4]Master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-35909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-35.909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Data'!$A$2:$B$8,MATCH(WEEKDAY('CRD Hedge'!A333,3),'[4]Master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-35909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-35.909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Data'!$A$2:$B$8,MATCH(WEEKDAY('CRD Hedge'!A334,3),'[4]Master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-35909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-35.909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Data'!$A$2:$B$8,MATCH(WEEKDAY('CRD Hedge'!A335,3),'[4]Master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-35909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-35.909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Data'!$A$2:$B$8,MATCH(WEEKDAY('CRD Hedge'!A336,3),'[4]Master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-35909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-35.909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Data'!$A$2:$B$8,MATCH(WEEKDAY('CRD Hedge'!A337,3),'[4]Master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-35909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-35.909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Data'!$A$2:$B$8,MATCH(WEEKDAY('CRD Hedge'!A338,3),'[4]Master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-35909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-35.909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Data'!$A$2:$B$8,MATCH(WEEKDAY('CRD Hedge'!A339,3),'[4]Master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-35909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-35.909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Data'!$A$2:$B$8,MATCH(WEEKDAY('CRD Hedge'!A340,3),'[4]Master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-35909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-35.909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Data'!$A$2:$B$8,MATCH(WEEKDAY('CRD Hedge'!A341,3),'[4]Master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-35909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-35.909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Data'!$A$2:$B$8,MATCH(WEEKDAY('CRD Hedge'!A342,3),'[4]Master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-35909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-35.909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Data'!$A$2:$B$8,MATCH(WEEKDAY('CRD Hedge'!A343,3),'[4]Master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-35909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-35.909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Data'!$A$2:$B$8,MATCH(WEEKDAY('CRD Hedge'!A344,3),'[4]Master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-35909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-35.909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Data'!$A$2:$B$8,MATCH(WEEKDAY('CRD Hedge'!A345,3),'[4]Master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-35909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-35.909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Data'!$A$2:$B$8,MATCH(WEEKDAY('CRD Hedge'!A346,3),'[4]Master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-35909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-35.909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Data'!$A$2:$B$8,MATCH(WEEKDAY('CRD Hedge'!A347,3),'[4]Master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-35909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-35.909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Data'!$A$2:$B$8,MATCH(WEEKDAY('CRD Hedge'!A348,3),'[4]Master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-35909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-35.909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Data'!$A$2:$B$8,MATCH(WEEKDAY('CRD Hedge'!A349,3),'[4]Master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-35909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-35.909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Data'!$A$2:$B$8,MATCH(WEEKDAY('CRD Hedge'!A350,3),'[4]Master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-35909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-35.909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Data'!$A$2:$B$8,MATCH(WEEKDAY('CRD Hedge'!A351,3),'[4]Master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-35909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-35.909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Data'!$A$2:$B$8,MATCH(WEEKDAY('CRD Hedge'!A352,3),'[4]Master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-35909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-35.909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Data'!$A$2:$B$8,MATCH(WEEKDAY('CRD Hedge'!A353,3),'[4]Master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-35909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-35.909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Data'!$A$2:$B$8,MATCH(WEEKDAY('CRD Hedge'!A354,3),'[4]Master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-35909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-35.909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Data'!$A$2:$B$8,MATCH(WEEKDAY('CRD Hedge'!A355,3),'[4]Master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-35909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-35.909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Data'!$A$2:$B$8,MATCH(WEEKDAY('CRD Hedge'!A356,3),'[4]Master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-35909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-35.909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Data'!$A$2:$B$8,MATCH(WEEKDAY('CRD Hedge'!A357,3),'[4]Master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-35909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-35.909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Data'!$A$2:$B$8,MATCH(WEEKDAY('CRD Hedge'!A358,3),'[4]Master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-35909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-35.909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Data'!$A$2:$B$8,MATCH(WEEKDAY('CRD Hedge'!A359,3),'[4]Master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-35909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-35.909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Data'!$A$2:$B$8,MATCH(WEEKDAY('CRD Hedge'!A360,3),'[4]Master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-35909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-35.909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Data'!$A$2:$B$8,MATCH(WEEKDAY('CRD Hedge'!A361,3),'[4]Master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-35909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-35.909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Data'!$A$2:$B$8,MATCH(WEEKDAY('CRD Hedge'!A362,3),'[4]Master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-35909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-35.909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Data'!$A$2:$B$8,MATCH(WEEKDAY('CRD Hedge'!A363,3),'[4]Master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-35909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-35.909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Data'!$A$2:$B$8,MATCH(WEEKDAY('CRD Hedge'!A364,3),'[4]Master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-35909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-35.909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Data'!$A$2:$B$8,MATCH(WEEKDAY('CRD Hedge'!A365,3),'[4]Master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-35909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-35.909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Data'!$A$2:$B$8,MATCH(WEEKDAY('CRD Hedge'!A366,3),'[4]Master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-35909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-35.909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Data'!$A$2:$B$8,MATCH(WEEKDAY('CRD Hedge'!A367,3),'[4]Master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-35909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-35.909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Data'!$A$2:$B$8,MATCH(WEEKDAY('CRD Hedge'!A368,3),'[4]Master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-35909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-35.909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Data'!$A$2:$B$8,MATCH(WEEKDAY('CRD Hedge'!A369,3),'[4]Master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-35909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-35.909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Data'!$A$2:$B$8,MATCH(WEEKDAY('CRD Hedge'!A370,3),'[4]Master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-35909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-35.909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Data'!$A$2:$B$8,MATCH(WEEKDAY('CRD Hedge'!A371,3),'[4]Master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-35909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Data'!$A$2:$B$8,MATCH(WEEKDAY('GNS Bolv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Data'!$A$2:$B$8,MATCH(WEEKDAY('GNS Bolv Gas MTM'!A7,3),'[4]Master Data'!$A$2:$A$8,0),2)</f>
        <v>T</v>
      </c>
      <c r="D7" s="118" t="n">
        <v>53869609.6133</v>
      </c>
      <c r="E7" s="118" t="n">
        <v>4200743.53291581</v>
      </c>
      <c r="F7" s="118" t="n">
        <v>0</v>
      </c>
      <c r="G7" s="118" t="n">
        <v>-4774</v>
      </c>
      <c r="I7" s="118" t="n">
        <f aca="false">IF(MONTH($A7)=MONTH($A6),IF(G7=0,I6,G7),0)</f>
        <v>-4774</v>
      </c>
      <c r="J7" s="118" t="n">
        <f aca="false">IF(MONTH($A7)=MONTH($A6),SUM(I7-I6),I7)</f>
        <v>-4774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-4774</v>
      </c>
      <c r="N7" s="118" t="n">
        <f aca="false">SUM(J$6:J7)</f>
        <v>-4774</v>
      </c>
      <c r="P7" s="118" t="n">
        <f aca="false">D7/P$3</f>
        <v>53.8696096133</v>
      </c>
      <c r="Q7" s="118" t="n">
        <f aca="false">E7/P$3</f>
        <v>4.20074353291581</v>
      </c>
      <c r="R7" s="118" t="n">
        <f aca="false">F7/R$3</f>
        <v>0</v>
      </c>
      <c r="S7" s="120" t="n">
        <f aca="false">J7/$R$3</f>
        <v>-4.774</v>
      </c>
      <c r="T7" s="120" t="n">
        <f aca="false">L7/$R$3</f>
        <v>-0</v>
      </c>
      <c r="U7" s="120" t="n">
        <f aca="false">I7/$R$3</f>
        <v>-4.774</v>
      </c>
      <c r="V7" s="120" t="n">
        <f aca="false">M7/$R$3</f>
        <v>-4.774</v>
      </c>
      <c r="W7" s="120" t="n">
        <f aca="false">N7/$R$3</f>
        <v>-4.774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Data'!$A$2:$B$8,MATCH(WEEKDAY('GNS Bolv Gas MTM'!A8,3),'[4]Master Data'!$A$2:$A$8,0),2)</f>
        <v>W</v>
      </c>
      <c r="D8" s="118" t="n">
        <v>53163127.0083</v>
      </c>
      <c r="E8" s="118" t="n">
        <v>4181292.74656516</v>
      </c>
      <c r="F8" s="118" t="n">
        <v>0</v>
      </c>
      <c r="G8" s="118" t="n">
        <v>-5890</v>
      </c>
      <c r="I8" s="118" t="n">
        <f aca="false">IF(MONTH($A8)=MONTH($A7),IF(G8=0,I7,G8),0)</f>
        <v>-5890</v>
      </c>
      <c r="J8" s="118" t="n">
        <f aca="false">IF(MONTH($A8)=MONTH($A7),SUM(I8-I7),I8)</f>
        <v>-1116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-5890</v>
      </c>
      <c r="N8" s="118" t="n">
        <f aca="false">SUM(J$6:J8)</f>
        <v>-5890</v>
      </c>
      <c r="P8" s="118" t="n">
        <f aca="false">D8/P$3</f>
        <v>53.1631270083</v>
      </c>
      <c r="Q8" s="118" t="n">
        <f aca="false">E8/P$3</f>
        <v>4.18129274656516</v>
      </c>
      <c r="R8" s="118" t="n">
        <f aca="false">F8/R$3</f>
        <v>0</v>
      </c>
      <c r="S8" s="120" t="n">
        <f aca="false">J8/$R$3</f>
        <v>-1.116</v>
      </c>
      <c r="T8" s="120" t="n">
        <f aca="false">L8/$R$3</f>
        <v>-0</v>
      </c>
      <c r="U8" s="120" t="n">
        <f aca="false">I8/$R$3</f>
        <v>-5.89</v>
      </c>
      <c r="V8" s="120" t="n">
        <f aca="false">M8/$R$3</f>
        <v>-5.89</v>
      </c>
      <c r="W8" s="120" t="n">
        <f aca="false">N8/$R$3</f>
        <v>-5.89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Data'!$A$2:$B$8,MATCH(WEEKDAY('GNS Bolv Gas MTM'!A9,3),'[4]Master Data'!$A$2:$A$8,0),2)</f>
        <v>Th</v>
      </c>
      <c r="D9" s="118" t="n">
        <v>53777104.1776</v>
      </c>
      <c r="E9" s="118" t="n">
        <v>4209232.78404146</v>
      </c>
      <c r="F9" s="118" t="n">
        <v>0</v>
      </c>
      <c r="G9" s="118" t="n">
        <v>-7044</v>
      </c>
      <c r="I9" s="118" t="n">
        <f aca="false">IF(MONTH($A9)=MONTH($A8),IF(G9=0,I8,G9),0)</f>
        <v>-7044</v>
      </c>
      <c r="J9" s="118" t="n">
        <f aca="false">IF(MONTH($A9)=MONTH($A8),SUM(I9-I8),I9)</f>
        <v>-1154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-7044</v>
      </c>
      <c r="N9" s="118" t="n">
        <f aca="false">SUM(J$6:J9)</f>
        <v>-7044</v>
      </c>
      <c r="P9" s="118" t="n">
        <f aca="false">D9/P$3</f>
        <v>53.7771041776</v>
      </c>
      <c r="Q9" s="118" t="n">
        <f aca="false">E9/P$3</f>
        <v>4.20923278404146</v>
      </c>
      <c r="R9" s="118" t="n">
        <f aca="false">F9/R$3</f>
        <v>0</v>
      </c>
      <c r="S9" s="120" t="n">
        <f aca="false">J9/$R$3</f>
        <v>-1.154</v>
      </c>
      <c r="T9" s="120" t="n">
        <f aca="false">L9/$R$3</f>
        <v>-0</v>
      </c>
      <c r="U9" s="120" t="n">
        <f aca="false">I9/$R$3</f>
        <v>-7.044</v>
      </c>
      <c r="V9" s="120" t="n">
        <f aca="false">M9/$R$3</f>
        <v>-7.044</v>
      </c>
      <c r="W9" s="120" t="n">
        <f aca="false">N9/$R$3</f>
        <v>-7.044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Data'!$A$2:$B$8,MATCH(WEEKDAY('GNS Bolv Gas MTM'!A10,3),'[4]Master Data'!$A$2:$A$8,0),2)</f>
        <v>F</v>
      </c>
      <c r="D10" s="118" t="n">
        <v>53546091.313</v>
      </c>
      <c r="E10" s="118" t="n">
        <v>4028577.82904508</v>
      </c>
      <c r="F10" s="118" t="n">
        <v>0</v>
      </c>
      <c r="G10" s="118" t="n">
        <v>-1087960</v>
      </c>
      <c r="I10" s="118" t="n">
        <f aca="false">IF(MONTH($A10)=MONTH($A9),IF(G10=0,I9,G10),0)</f>
        <v>-1087960</v>
      </c>
      <c r="J10" s="118" t="n">
        <f aca="false">IF(MONTH($A10)=MONTH($A9),SUM(I10-I9),I10)</f>
        <v>-1080916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-1087960</v>
      </c>
      <c r="N10" s="118" t="n">
        <f aca="false">SUM(J$6:J10)</f>
        <v>-1087960</v>
      </c>
      <c r="P10" s="118" t="n">
        <f aca="false">D10/P$3</f>
        <v>53.546091313</v>
      </c>
      <c r="Q10" s="118" t="n">
        <f aca="false">E10/P$3</f>
        <v>4.02857782904508</v>
      </c>
      <c r="R10" s="118" t="n">
        <f aca="false">F10/R$3</f>
        <v>0</v>
      </c>
      <c r="S10" s="120" t="n">
        <f aca="false">J10/$R$3</f>
        <v>-1080.916</v>
      </c>
      <c r="T10" s="120" t="n">
        <f aca="false">L10/$R$3</f>
        <v>-0</v>
      </c>
      <c r="U10" s="120" t="n">
        <f aca="false">I10/$R$3</f>
        <v>-1087.96</v>
      </c>
      <c r="V10" s="120" t="n">
        <f aca="false">M10/$R$3</f>
        <v>-1087.96</v>
      </c>
      <c r="W10" s="120" t="n">
        <f aca="false">N10/$R$3</f>
        <v>-1087.96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Data'!$A$2:$B$8,MATCH(WEEKDAY('GNS Bolv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-1087960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-1087960</v>
      </c>
      <c r="N11" s="118" t="n">
        <f aca="false">SUM(J$6:J11)</f>
        <v>-1087960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-1087.96</v>
      </c>
      <c r="V11" s="120" t="n">
        <f aca="false">M11/$R$3</f>
        <v>-1087.96</v>
      </c>
      <c r="W11" s="120" t="n">
        <f aca="false">N11/$R$3</f>
        <v>-1087.96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Data'!$A$2:$B$8,MATCH(WEEKDAY('GNS Bolv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-1087960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-1087960</v>
      </c>
      <c r="N12" s="118" t="n">
        <f aca="false">SUM(J$6:J12)</f>
        <v>-1087960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-1087.96</v>
      </c>
      <c r="V12" s="120" t="n">
        <f aca="false">M12/$R$3</f>
        <v>-1087.96</v>
      </c>
      <c r="W12" s="120" t="n">
        <f aca="false">N12/$R$3</f>
        <v>-1087.96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Data'!$A$2:$B$8,MATCH(WEEKDAY('GNS Bolv Gas MTM'!A13,3),'[4]Master Data'!$A$2:$A$8,0),2)</f>
        <v>M</v>
      </c>
      <c r="D13" s="118" t="n">
        <v>53931138.2304</v>
      </c>
      <c r="E13" s="118" t="n">
        <v>4060270.59634508</v>
      </c>
      <c r="F13" s="118" t="n">
        <v>0</v>
      </c>
      <c r="G13" s="118" t="n">
        <v>-1092581</v>
      </c>
      <c r="I13" s="118" t="n">
        <f aca="false">IF(MONTH($A13)=MONTH($A12),IF(G13=0,I12,G13),0)</f>
        <v>-1092581</v>
      </c>
      <c r="J13" s="118" t="n">
        <f aca="false">IF(MONTH($A13)=MONTH($A12),SUM(I13-I12),I13)</f>
        <v>-4621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-1092581</v>
      </c>
      <c r="N13" s="118" t="n">
        <f aca="false">SUM(J$6:J13)</f>
        <v>-1092581</v>
      </c>
      <c r="P13" s="118" t="n">
        <f aca="false">D13/P$3</f>
        <v>53.9311382304</v>
      </c>
      <c r="Q13" s="118" t="n">
        <f aca="false">E13/P$3</f>
        <v>4.06027059634508</v>
      </c>
      <c r="R13" s="118" t="n">
        <f aca="false">F13/R$3</f>
        <v>0</v>
      </c>
      <c r="S13" s="120" t="n">
        <f aca="false">J13/$R$3</f>
        <v>-4.621</v>
      </c>
      <c r="T13" s="120" t="n">
        <f aca="false">L13/$R$3</f>
        <v>-0</v>
      </c>
      <c r="U13" s="120" t="n">
        <f aca="false">I13/$R$3</f>
        <v>-1092.581</v>
      </c>
      <c r="V13" s="120" t="n">
        <f aca="false">M13/$R$3</f>
        <v>-1092.581</v>
      </c>
      <c r="W13" s="120" t="n">
        <f aca="false">N13/$R$3</f>
        <v>-1092.581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Data'!$A$2:$B$8,MATCH(WEEKDAY('GNS Bolv Gas MTM'!A14,3),'[4]Master Data'!$A$2:$A$8,0),2)</f>
        <v>T</v>
      </c>
      <c r="D14" s="118" t="n">
        <v>53620900.2145</v>
      </c>
      <c r="E14" s="118" t="n">
        <v>4047402.33711443</v>
      </c>
      <c r="F14" s="118" t="n">
        <v>0</v>
      </c>
      <c r="G14" s="118" t="n">
        <v>-1094083</v>
      </c>
      <c r="I14" s="118" t="n">
        <f aca="false">IF(MONTH($A14)=MONTH($A13),IF(G14=0,I13,G14),0)</f>
        <v>-1094083</v>
      </c>
      <c r="J14" s="118" t="n">
        <f aca="false">IF(MONTH($A14)=MONTH($A13),SUM(I14-I13),I14)</f>
        <v>-1502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-1094083</v>
      </c>
      <c r="N14" s="118" t="n">
        <f aca="false">SUM(J$6:J14)</f>
        <v>-1094083</v>
      </c>
      <c r="P14" s="118" t="n">
        <f aca="false">D14/P$3</f>
        <v>53.6209002145</v>
      </c>
      <c r="Q14" s="118" t="n">
        <f aca="false">E14/P$3</f>
        <v>4.04740233711443</v>
      </c>
      <c r="R14" s="118" t="n">
        <f aca="false">F14/R$3</f>
        <v>0</v>
      </c>
      <c r="S14" s="120" t="n">
        <f aca="false">J14/$R$3</f>
        <v>-1.502</v>
      </c>
      <c r="T14" s="120" t="n">
        <f aca="false">L14/$R$3</f>
        <v>-0</v>
      </c>
      <c r="U14" s="120" t="n">
        <f aca="false">I14/$R$3</f>
        <v>-1094.083</v>
      </c>
      <c r="V14" s="120" t="n">
        <f aca="false">M14/$R$3</f>
        <v>-1094.083</v>
      </c>
      <c r="W14" s="120" t="n">
        <f aca="false">N14/$R$3</f>
        <v>-1094.083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Data'!$A$2:$B$8,MATCH(WEEKDAY('GNS Bolv Gas MTM'!A15,3),'[4]Master Data'!$A$2:$A$8,0),2)</f>
        <v>W</v>
      </c>
      <c r="D15" s="118" t="n">
        <v>53036880.2713</v>
      </c>
      <c r="E15" s="118" t="n">
        <v>4018534.9704219</v>
      </c>
      <c r="F15" s="118" t="n">
        <v>0</v>
      </c>
      <c r="G15" s="118" t="n">
        <v>-1095570</v>
      </c>
      <c r="I15" s="118" t="n">
        <f aca="false">IF(MONTH($A15)=MONTH($A14),IF(G15=0,I14,G15),0)</f>
        <v>-1095570</v>
      </c>
      <c r="J15" s="118" t="n">
        <f aca="false">IF(MONTH($A15)=MONTH($A14),SUM(I15-I14),I15)</f>
        <v>-1487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-1095570</v>
      </c>
      <c r="N15" s="118" t="n">
        <f aca="false">SUM(J$6:J15)</f>
        <v>-1095570</v>
      </c>
      <c r="P15" s="118" t="n">
        <f aca="false">D15/P$3</f>
        <v>53.0368802713</v>
      </c>
      <c r="Q15" s="118" t="n">
        <f aca="false">E15/P$3</f>
        <v>4.0185349704219</v>
      </c>
      <c r="R15" s="118" t="n">
        <f aca="false">F15/R$3</f>
        <v>0</v>
      </c>
      <c r="S15" s="120" t="n">
        <f aca="false">J15/$R$3</f>
        <v>-1.487</v>
      </c>
      <c r="T15" s="120" t="n">
        <f aca="false">L15/$R$3</f>
        <v>-0</v>
      </c>
      <c r="U15" s="120" t="n">
        <f aca="false">I15/$R$3</f>
        <v>-1095.57</v>
      </c>
      <c r="V15" s="120" t="n">
        <f aca="false">M15/$R$3</f>
        <v>-1095.57</v>
      </c>
      <c r="W15" s="120" t="n">
        <f aca="false">N15/$R$3</f>
        <v>-1095.57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Data'!$A$2:$B$8,MATCH(WEEKDAY('GNS Bolv Gas MTM'!A16,3),'[4]Master Data'!$A$2:$A$8,0),2)</f>
        <v>Th</v>
      </c>
      <c r="D16" s="118" t="n">
        <v>52901727.4213</v>
      </c>
      <c r="E16" s="118" t="n">
        <v>4015859.2565219</v>
      </c>
      <c r="F16" s="118" t="n">
        <v>0</v>
      </c>
      <c r="G16" s="118" t="n">
        <v>-1097063</v>
      </c>
      <c r="I16" s="118" t="n">
        <f aca="false">IF(MONTH($A16)=MONTH($A15),IF(G16=0,I15,G16),0)</f>
        <v>-1097063</v>
      </c>
      <c r="J16" s="118" t="n">
        <f aca="false">IF(MONTH($A16)=MONTH($A15),SUM(I16-I15),I16)</f>
        <v>-1493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-1097063</v>
      </c>
      <c r="N16" s="118" t="n">
        <f aca="false">SUM(J$6:J16)</f>
        <v>-1097063</v>
      </c>
      <c r="P16" s="118" t="n">
        <f aca="false">D16/P$3</f>
        <v>52.9017274213</v>
      </c>
      <c r="Q16" s="118" t="n">
        <f aca="false">E16/P$3</f>
        <v>4.0158592565219</v>
      </c>
      <c r="R16" s="118" t="n">
        <f aca="false">F16/R$3</f>
        <v>0</v>
      </c>
      <c r="S16" s="120" t="n">
        <f aca="false">J16/$R$3</f>
        <v>-1.493</v>
      </c>
      <c r="T16" s="120" t="n">
        <f aca="false">L16/$R$3</f>
        <v>-0</v>
      </c>
      <c r="U16" s="120" t="n">
        <f aca="false">I16/$R$3</f>
        <v>-1097.063</v>
      </c>
      <c r="V16" s="120" t="n">
        <f aca="false">M16/$R$3</f>
        <v>-1097.063</v>
      </c>
      <c r="W16" s="120" t="n">
        <f aca="false">N16/$R$3</f>
        <v>-1097.063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Data'!$A$2:$B$8,MATCH(WEEKDAY('GNS Bolv Gas MTM'!A17,3),'[4]Master Data'!$A$2:$A$8,0),2)</f>
        <v>F</v>
      </c>
      <c r="D17" s="118" t="n">
        <v>52370052.971</v>
      </c>
      <c r="E17" s="118" t="n">
        <v>3992302.41827396</v>
      </c>
      <c r="F17" s="118" t="n">
        <v>0</v>
      </c>
      <c r="G17" s="118" t="n">
        <v>-1098533</v>
      </c>
      <c r="I17" s="118" t="n">
        <f aca="false">IF(MONTH($A17)=MONTH($A16),IF(G17=0,I16,G17),0)</f>
        <v>-1098533</v>
      </c>
      <c r="J17" s="118" t="n">
        <f aca="false">IF(MONTH($A17)=MONTH($A16),SUM(I17-I16),I17)</f>
        <v>-1470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-1098533</v>
      </c>
      <c r="N17" s="118" t="n">
        <f aca="false">SUM(J$6:J17)</f>
        <v>-1098533</v>
      </c>
      <c r="P17" s="118" t="n">
        <f aca="false">D17/P$3</f>
        <v>52.370052971</v>
      </c>
      <c r="Q17" s="118" t="n">
        <f aca="false">E17/P$3</f>
        <v>3.99230241827396</v>
      </c>
      <c r="R17" s="118" t="n">
        <f aca="false">F17/R$3</f>
        <v>0</v>
      </c>
      <c r="S17" s="120" t="n">
        <f aca="false">J17/$R$3</f>
        <v>-1.47</v>
      </c>
      <c r="T17" s="120" t="n">
        <f aca="false">L17/$R$3</f>
        <v>-0</v>
      </c>
      <c r="U17" s="120" t="n">
        <f aca="false">I17/$R$3</f>
        <v>-1098.533</v>
      </c>
      <c r="V17" s="120" t="n">
        <f aca="false">M17/$R$3</f>
        <v>-1098.533</v>
      </c>
      <c r="W17" s="120" t="n">
        <f aca="false">N17/$R$3</f>
        <v>-1098.533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Data'!$A$2:$B$8,MATCH(WEEKDAY('GNS Bolv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-1098533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-1098533</v>
      </c>
      <c r="N18" s="118" t="n">
        <f aca="false">SUM(J$6:J18)</f>
        <v>-1098533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-1098.533</v>
      </c>
      <c r="V18" s="120" t="n">
        <f aca="false">M18/$R$3</f>
        <v>-1098.533</v>
      </c>
      <c r="W18" s="120" t="n">
        <f aca="false">N18/$R$3</f>
        <v>-1098.533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Data'!$A$2:$B$8,MATCH(WEEKDAY('GNS Bolv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-1098533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-1098533</v>
      </c>
      <c r="N19" s="118" t="n">
        <f aca="false">SUM(J$6:J19)</f>
        <v>-1098533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-1098.533</v>
      </c>
      <c r="V19" s="120" t="n">
        <f aca="false">M19/$R$3</f>
        <v>-1098.533</v>
      </c>
      <c r="W19" s="120" t="n">
        <f aca="false">N19/$R$3</f>
        <v>-1098.533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Data'!$A$2:$B$8,MATCH(WEEKDAY('GNS Bolv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-1098533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-1098533</v>
      </c>
      <c r="N20" s="118" t="n">
        <f aca="false">SUM(J$6:J20)</f>
        <v>-1098533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-1098.533</v>
      </c>
      <c r="V20" s="120" t="n">
        <f aca="false">M20/$R$3</f>
        <v>-1098.533</v>
      </c>
      <c r="W20" s="120" t="n">
        <f aca="false">N20/$R$3</f>
        <v>-1098.533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Data'!$A$2:$B$8,MATCH(WEEKDAY('GNS Bolv Gas MTM'!A21,3),'[4]Master Data'!$A$2:$A$8,0),2)</f>
        <v>T</v>
      </c>
      <c r="D21" s="118" t="n">
        <v>52461670.7048</v>
      </c>
      <c r="E21" s="118" t="n">
        <v>4012092.94087396</v>
      </c>
      <c r="F21" s="118" t="n">
        <v>0</v>
      </c>
      <c r="G21" s="118" t="n">
        <v>-1104403</v>
      </c>
      <c r="I21" s="118" t="n">
        <f aca="false">IF(MONTH($A21)=MONTH($A20),IF(G21=0,I20,G21),0)</f>
        <v>-1104403</v>
      </c>
      <c r="J21" s="118" t="n">
        <f aca="false">IF(MONTH($A21)=MONTH($A20),SUM(I21-I20),I21)</f>
        <v>-5870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-1104403</v>
      </c>
      <c r="N21" s="118" t="n">
        <f aca="false">SUM(J$6:J21)</f>
        <v>-1104403</v>
      </c>
      <c r="P21" s="118" t="n">
        <f aca="false">D21/P$3</f>
        <v>52.4616707048</v>
      </c>
      <c r="Q21" s="118" t="n">
        <f aca="false">E21/P$3</f>
        <v>4.01209294087396</v>
      </c>
      <c r="R21" s="118" t="n">
        <f aca="false">F21/R$3</f>
        <v>0</v>
      </c>
      <c r="S21" s="120" t="n">
        <f aca="false">J21/$R$3</f>
        <v>-5.87</v>
      </c>
      <c r="T21" s="120" t="n">
        <f aca="false">L21/$R$3</f>
        <v>-0</v>
      </c>
      <c r="U21" s="120" t="n">
        <f aca="false">I21/$R$3</f>
        <v>-1104.403</v>
      </c>
      <c r="V21" s="120" t="n">
        <f aca="false">M21/$R$3</f>
        <v>-1104.403</v>
      </c>
      <c r="W21" s="120" t="n">
        <f aca="false">N21/$R$3</f>
        <v>-1104.403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Data'!$A$2:$B$8,MATCH(WEEKDAY('GNS Bolv Gas MTM'!A22,3),'[4]Master Data'!$A$2:$A$8,0),2)</f>
        <v>W</v>
      </c>
      <c r="D22" s="118" t="n">
        <v>52853711.4723</v>
      </c>
      <c r="E22" s="118" t="n">
        <v>4032850.93577396</v>
      </c>
      <c r="F22" s="118" t="n">
        <v>0</v>
      </c>
      <c r="G22" s="118" t="n">
        <v>-1105860</v>
      </c>
      <c r="I22" s="118" t="n">
        <f aca="false">IF(MONTH($A22)=MONTH($A21),IF(G22=0,I21,G22),0)</f>
        <v>-1105860</v>
      </c>
      <c r="J22" s="118" t="n">
        <f aca="false">IF(MONTH($A22)=MONTH($A21),SUM(I22-I21),I22)</f>
        <v>-1457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-1105860</v>
      </c>
      <c r="N22" s="118" t="n">
        <f aca="false">SUM(J$6:J22)</f>
        <v>-1105860</v>
      </c>
      <c r="P22" s="118" t="n">
        <f aca="false">D22/P$3</f>
        <v>52.8537114723</v>
      </c>
      <c r="Q22" s="118" t="n">
        <f aca="false">E22/P$3</f>
        <v>4.03285093577396</v>
      </c>
      <c r="R22" s="118" t="n">
        <f aca="false">F22/R$3</f>
        <v>0</v>
      </c>
      <c r="S22" s="120" t="n">
        <f aca="false">J22/$R$3</f>
        <v>-1.457</v>
      </c>
      <c r="T22" s="120" t="n">
        <f aca="false">L22/$R$3</f>
        <v>-0</v>
      </c>
      <c r="U22" s="120" t="n">
        <f aca="false">I22/$R$3</f>
        <v>-1105.86</v>
      </c>
      <c r="V22" s="120" t="n">
        <f aca="false">M22/$R$3</f>
        <v>-1105.86</v>
      </c>
      <c r="W22" s="120" t="n">
        <f aca="false">N22/$R$3</f>
        <v>-1105.86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Data'!$A$2:$B$8,MATCH(WEEKDAY('GNS Bolv Gas MTM'!A23,3),'[4]Master Data'!$A$2:$A$8,0),2)</f>
        <v>Th</v>
      </c>
      <c r="D23" s="118" t="n">
        <v>52886569.5808</v>
      </c>
      <c r="E23" s="118" t="n">
        <v>4038672.42437396</v>
      </c>
      <c r="F23" s="118" t="n">
        <v>0</v>
      </c>
      <c r="G23" s="118" t="n">
        <v>-1107299</v>
      </c>
      <c r="I23" s="118" t="n">
        <f aca="false">IF(MONTH($A23)=MONTH($A22),IF(G23=0,I22,G23),0)</f>
        <v>-1107299</v>
      </c>
      <c r="J23" s="118" t="n">
        <f aca="false">IF(MONTH($A23)=MONTH($A22),SUM(I23-I22),I23)</f>
        <v>-1439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-1107299</v>
      </c>
      <c r="N23" s="118" t="n">
        <f aca="false">SUM(J$6:J23)</f>
        <v>-1107299</v>
      </c>
      <c r="P23" s="118" t="n">
        <f aca="false">D23/P$3</f>
        <v>52.8865695808</v>
      </c>
      <c r="Q23" s="118" t="n">
        <f aca="false">E23/P$3</f>
        <v>4.03867242437396</v>
      </c>
      <c r="R23" s="118" t="n">
        <f aca="false">F23/R$3</f>
        <v>0</v>
      </c>
      <c r="S23" s="120" t="n">
        <f aca="false">J23/$R$3</f>
        <v>-1.439</v>
      </c>
      <c r="T23" s="120" t="n">
        <f aca="false">L23/$R$3</f>
        <v>-0</v>
      </c>
      <c r="U23" s="120" t="n">
        <f aca="false">I23/$R$3</f>
        <v>-1107.299</v>
      </c>
      <c r="V23" s="120" t="n">
        <f aca="false">M23/$R$3</f>
        <v>-1107.299</v>
      </c>
      <c r="W23" s="120" t="n">
        <f aca="false">N23/$R$3</f>
        <v>-1107.299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Data'!$A$2:$B$8,MATCH(WEEKDAY('GNS Bolv Gas MTM'!A24,3),'[4]Master Data'!$A$2:$A$8,0),2)</f>
        <v>F</v>
      </c>
      <c r="D24" s="118" t="n">
        <v>52917311.9263</v>
      </c>
      <c r="E24" s="118" t="n">
        <v>4053255.77057396</v>
      </c>
      <c r="F24" s="118" t="n">
        <v>0</v>
      </c>
      <c r="G24" s="118" t="n">
        <v>-1108731</v>
      </c>
      <c r="I24" s="118" t="n">
        <f aca="false">IF(MONTH($A24)=MONTH($A23),IF(G24=0,I23,G24),0)</f>
        <v>-1108731</v>
      </c>
      <c r="J24" s="118" t="n">
        <f aca="false">IF(MONTH($A24)=MONTH($A23),SUM(I24-I23),I24)</f>
        <v>-1432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-1108731</v>
      </c>
      <c r="N24" s="118" t="n">
        <f aca="false">SUM(J$6:J24)</f>
        <v>-1108731</v>
      </c>
      <c r="P24" s="118" t="n">
        <f aca="false">D24/P$3</f>
        <v>52.9173119263</v>
      </c>
      <c r="Q24" s="118" t="n">
        <f aca="false">E24/P$3</f>
        <v>4.05325577057396</v>
      </c>
      <c r="R24" s="118" t="n">
        <f aca="false">F24/R$3</f>
        <v>0</v>
      </c>
      <c r="S24" s="120" t="n">
        <f aca="false">J24/$R$3</f>
        <v>-1.432</v>
      </c>
      <c r="T24" s="120" t="n">
        <f aca="false">L24/$R$3</f>
        <v>-0</v>
      </c>
      <c r="U24" s="120" t="n">
        <f aca="false">I24/$R$3</f>
        <v>-1108.731</v>
      </c>
      <c r="V24" s="120" t="n">
        <f aca="false">M24/$R$3</f>
        <v>-1108.731</v>
      </c>
      <c r="W24" s="120" t="n">
        <f aca="false">N24/$R$3</f>
        <v>-1108.731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Data'!$A$2:$B$8,MATCH(WEEKDAY('GNS Bolv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-1108731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-1108731</v>
      </c>
      <c r="N25" s="118" t="n">
        <f aca="false">SUM(J$6:J25)</f>
        <v>-1108731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-1108.731</v>
      </c>
      <c r="V25" s="120" t="n">
        <f aca="false">M25/$R$3</f>
        <v>-1108.731</v>
      </c>
      <c r="W25" s="120" t="n">
        <f aca="false">N25/$R$3</f>
        <v>-1108.731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Data'!$A$2:$B$8,MATCH(WEEKDAY('GNS Bolv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-1108731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-1108731</v>
      </c>
      <c r="N26" s="118" t="n">
        <f aca="false">SUM(J$6:J26)</f>
        <v>-1108731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-1108.731</v>
      </c>
      <c r="V26" s="120" t="n">
        <f aca="false">M26/$R$3</f>
        <v>-1108.731</v>
      </c>
      <c r="W26" s="120" t="n">
        <f aca="false">N26/$R$3</f>
        <v>-1108.731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Data'!$A$2:$B$8,MATCH(WEEKDAY('GNS Bolv Gas MTM'!A27,3),'[4]Master Data'!$A$2:$A$8,0),2)</f>
        <v>M</v>
      </c>
      <c r="D27" s="118" t="n">
        <v>52794686.1254</v>
      </c>
      <c r="E27" s="118" t="n">
        <v>4063241.88057396</v>
      </c>
      <c r="F27" s="118" t="n">
        <v>0</v>
      </c>
      <c r="G27" s="118" t="n">
        <v>-1112956</v>
      </c>
      <c r="I27" s="118" t="n">
        <f aca="false">IF(MONTH($A27)=MONTH($A26),IF(G27=0,I26,G27),0)</f>
        <v>-1112956</v>
      </c>
      <c r="J27" s="118" t="n">
        <f aca="false">IF(MONTH($A27)=MONTH($A26),SUM(I27-I26),I27)</f>
        <v>-4225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-1112956</v>
      </c>
      <c r="N27" s="118" t="n">
        <f aca="false">SUM(J$6:J27)</f>
        <v>-1112956</v>
      </c>
      <c r="P27" s="118" t="n">
        <f aca="false">D27/P$3</f>
        <v>52.7946861254</v>
      </c>
      <c r="Q27" s="118" t="n">
        <f aca="false">E27/P$3</f>
        <v>4.06324188057396</v>
      </c>
      <c r="R27" s="118" t="n">
        <f aca="false">F27/R$3</f>
        <v>0</v>
      </c>
      <c r="S27" s="120" t="n">
        <f aca="false">J27/$R$3</f>
        <v>-4.225</v>
      </c>
      <c r="T27" s="120" t="n">
        <f aca="false">L27/$R$3</f>
        <v>-0</v>
      </c>
      <c r="U27" s="120" t="n">
        <f aca="false">I27/$R$3</f>
        <v>-1112.956</v>
      </c>
      <c r="V27" s="120" t="n">
        <f aca="false">M27/$R$3</f>
        <v>-1112.956</v>
      </c>
      <c r="W27" s="120" t="n">
        <f aca="false">N27/$R$3</f>
        <v>-1112.956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Data'!$A$2:$B$8,MATCH(WEEKDAY('GNS Bolv Gas MTM'!A28,3),'[4]Master Data'!$A$2:$A$8,0),2)</f>
        <v>T</v>
      </c>
      <c r="D28" s="118" t="n">
        <v>52528320.2264</v>
      </c>
      <c r="E28" s="118" t="n">
        <v>4053613.47387396</v>
      </c>
      <c r="F28" s="118" t="n">
        <v>0</v>
      </c>
      <c r="G28" s="118" t="n">
        <v>-1114344</v>
      </c>
      <c r="I28" s="118" t="n">
        <f aca="false">IF(MONTH($A28)=MONTH($A27),IF(G28=0,I27,G28),0)</f>
        <v>-1114344</v>
      </c>
      <c r="J28" s="118" t="n">
        <f aca="false">IF(MONTH($A28)=MONTH($A27),SUM(I28-I27),I28)</f>
        <v>-1388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-1114344</v>
      </c>
      <c r="N28" s="118" t="n">
        <f aca="false">SUM(J$6:J28)</f>
        <v>-1114344</v>
      </c>
      <c r="P28" s="118" t="n">
        <f aca="false">D28/P$3</f>
        <v>52.5283202264</v>
      </c>
      <c r="Q28" s="118" t="n">
        <f aca="false">E28/P$3</f>
        <v>4.05361347387396</v>
      </c>
      <c r="R28" s="118" t="n">
        <f aca="false">F28/R$3</f>
        <v>0</v>
      </c>
      <c r="S28" s="120" t="n">
        <f aca="false">J28/$R$3</f>
        <v>-1.388</v>
      </c>
      <c r="T28" s="120" t="n">
        <f aca="false">L28/$R$3</f>
        <v>-0</v>
      </c>
      <c r="U28" s="120" t="n">
        <f aca="false">I28/$R$3</f>
        <v>-1114.344</v>
      </c>
      <c r="V28" s="120" t="n">
        <f aca="false">M28/$R$3</f>
        <v>-1114.344</v>
      </c>
      <c r="W28" s="120" t="n">
        <f aca="false">N28/$R$3</f>
        <v>-1114.344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Data'!$A$2:$B$8,MATCH(WEEKDAY('GNS Bolv Gas MTM'!A29,3),'[4]Master Data'!$A$2:$A$8,0),2)</f>
        <v>W</v>
      </c>
      <c r="D29" s="118" t="n">
        <v>52531838.5935</v>
      </c>
      <c r="E29" s="118" t="n">
        <v>4055885.02077396</v>
      </c>
      <c r="F29" s="118" t="n">
        <v>0</v>
      </c>
      <c r="G29" s="118" t="n">
        <v>-1115730</v>
      </c>
      <c r="I29" s="118" t="n">
        <f aca="false">IF(MONTH($A29)=MONTH($A28),IF(G29=0,I28,G29),0)</f>
        <v>-1115730</v>
      </c>
      <c r="J29" s="118" t="n">
        <f aca="false">IF(MONTH($A29)=MONTH($A28),SUM(I29-I28),I29)</f>
        <v>-1386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-1115730</v>
      </c>
      <c r="N29" s="118" t="n">
        <f aca="false">SUM(J$6:J29)</f>
        <v>-1115730</v>
      </c>
      <c r="P29" s="118" t="n">
        <f aca="false">D29/P$3</f>
        <v>52.5318385935</v>
      </c>
      <c r="Q29" s="118" t="n">
        <f aca="false">E29/P$3</f>
        <v>4.05588502077396</v>
      </c>
      <c r="R29" s="118" t="n">
        <f aca="false">F29/R$3</f>
        <v>0</v>
      </c>
      <c r="S29" s="120" t="n">
        <f aca="false">J29/$R$3</f>
        <v>-1.386</v>
      </c>
      <c r="T29" s="120" t="n">
        <f aca="false">L29/$R$3</f>
        <v>-0</v>
      </c>
      <c r="U29" s="120" t="n">
        <f aca="false">I29/$R$3</f>
        <v>-1115.73</v>
      </c>
      <c r="V29" s="120" t="n">
        <f aca="false">M29/$R$3</f>
        <v>-1115.73</v>
      </c>
      <c r="W29" s="120" t="n">
        <f aca="false">N29/$R$3</f>
        <v>-1115.73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Data'!$A$2:$B$8,MATCH(WEEKDAY('GNS Bolv Gas MTM'!A30,3),'[4]Master Data'!$A$2:$A$8,0),2)</f>
        <v>Th</v>
      </c>
      <c r="D30" s="118" t="n">
        <v>52805262.016</v>
      </c>
      <c r="E30" s="118" t="n">
        <v>4066141.39637396</v>
      </c>
      <c r="F30" s="118" t="n">
        <v>0</v>
      </c>
      <c r="G30" s="118" t="n">
        <v>-1117113</v>
      </c>
      <c r="I30" s="118" t="n">
        <f aca="false">IF(MONTH($A30)=MONTH($A29),IF(G30=0,I29,G30),0)</f>
        <v>-1117113</v>
      </c>
      <c r="J30" s="118" t="n">
        <f aca="false">IF(MONTH($A30)=MONTH($A29),SUM(I30-I29),I30)</f>
        <v>-1383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-1117113</v>
      </c>
      <c r="N30" s="118" t="n">
        <f aca="false">SUM(J$6:J30)</f>
        <v>-1117113</v>
      </c>
      <c r="P30" s="118" t="n">
        <f aca="false">D30/P$3</f>
        <v>52.805262016</v>
      </c>
      <c r="Q30" s="118" t="n">
        <f aca="false">E30/P$3</f>
        <v>4.06614139637396</v>
      </c>
      <c r="R30" s="118" t="n">
        <f aca="false">F30/R$3</f>
        <v>0</v>
      </c>
      <c r="S30" s="120" t="n">
        <f aca="false">J30/$R$3</f>
        <v>-1.383</v>
      </c>
      <c r="T30" s="120" t="n">
        <f aca="false">L30/$R$3</f>
        <v>-0</v>
      </c>
      <c r="U30" s="120" t="n">
        <f aca="false">I30/$R$3</f>
        <v>-1117.113</v>
      </c>
      <c r="V30" s="120" t="n">
        <f aca="false">M30/$R$3</f>
        <v>-1117.113</v>
      </c>
      <c r="W30" s="120" t="n">
        <f aca="false">N30/$R$3</f>
        <v>-1117.113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Data'!$A$2:$B$8,MATCH(WEEKDAY('GNS Bolv Gas MTM'!A31,3),'[4]Master Data'!$A$2:$A$8,0),2)</f>
        <v>F</v>
      </c>
      <c r="D31" s="118" t="n">
        <v>52810691.6256</v>
      </c>
      <c r="E31" s="118" t="n">
        <v>4076879.08207396</v>
      </c>
      <c r="F31" s="118" t="n">
        <v>0</v>
      </c>
      <c r="G31" s="118" t="n">
        <v>-1118482</v>
      </c>
      <c r="I31" s="118" t="n">
        <f aca="false">IF(MONTH($A31)=MONTH($A30),IF(G31=0,I30,G31),0)</f>
        <v>-1118482</v>
      </c>
      <c r="J31" s="118" t="n">
        <f aca="false">IF(MONTH($A31)=MONTH($A30),SUM(I31-I30),I31)</f>
        <v>-1369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-1118482</v>
      </c>
      <c r="N31" s="118" t="n">
        <f aca="false">SUM(J$6:J31)</f>
        <v>-1118482</v>
      </c>
      <c r="P31" s="118" t="n">
        <f aca="false">D31/P$3</f>
        <v>52.8106916256</v>
      </c>
      <c r="Q31" s="118" t="n">
        <f aca="false">E31/P$3</f>
        <v>4.07687908207396</v>
      </c>
      <c r="R31" s="118" t="n">
        <f aca="false">F31/R$3</f>
        <v>0</v>
      </c>
      <c r="S31" s="120" t="n">
        <f aca="false">J31/$R$3</f>
        <v>-1.369</v>
      </c>
      <c r="T31" s="120" t="n">
        <f aca="false">L31/$R$3</f>
        <v>-0</v>
      </c>
      <c r="U31" s="120" t="n">
        <f aca="false">I31/$R$3</f>
        <v>-1118.482</v>
      </c>
      <c r="V31" s="120" t="n">
        <f aca="false">M31/$R$3</f>
        <v>-1118.482</v>
      </c>
      <c r="W31" s="120" t="n">
        <f aca="false">N31/$R$3</f>
        <v>-1118.482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Data'!$A$2:$B$8,MATCH(WEEKDAY('GNS Bolv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-1118482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-1118482</v>
      </c>
      <c r="N32" s="118" t="n">
        <f aca="false">SUM(J$6:J32)</f>
        <v>-1118482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-1118.482</v>
      </c>
      <c r="V32" s="120" t="n">
        <f aca="false">M32/$R$3</f>
        <v>-1118.482</v>
      </c>
      <c r="W32" s="120" t="n">
        <f aca="false">N32/$R$3</f>
        <v>-1118.482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Data'!$A$2:$B$8,MATCH(WEEKDAY('GNS Bolv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-1118482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-1118482</v>
      </c>
      <c r="N33" s="118" t="n">
        <f aca="false">SUM(J$6:J33)</f>
        <v>-1118482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-1118.482</v>
      </c>
      <c r="V33" s="120" t="n">
        <f aca="false">M33/$R$3</f>
        <v>-1118.482</v>
      </c>
      <c r="W33" s="120" t="n">
        <f aca="false">N33/$R$3</f>
        <v>-1118.482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Data'!$A$2:$B$8,MATCH(WEEKDAY('GNS Bolv Gas MTM'!A34,3),'[4]Master Data'!$A$2:$A$8,0),2)</f>
        <v>M</v>
      </c>
      <c r="D34" s="118" t="n">
        <v>52823069.2718</v>
      </c>
      <c r="E34" s="118" t="n">
        <v>4095360.23887396</v>
      </c>
      <c r="F34" s="118" t="n">
        <v>0</v>
      </c>
      <c r="G34" s="118" t="n">
        <v>-1122533</v>
      </c>
      <c r="I34" s="118" t="n">
        <f aca="false">IF(MONTH($A34)=MONTH($A33),IF(G34=0,I33,G34),0)</f>
        <v>-1122533</v>
      </c>
      <c r="J34" s="118" t="n">
        <f aca="false">IF(MONTH($A34)=MONTH($A33),SUM(I34-I33),I34)</f>
        <v>-4051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-1122533</v>
      </c>
      <c r="N34" s="118" t="n">
        <f aca="false">SUM(J$6:J34)</f>
        <v>-1122533</v>
      </c>
      <c r="P34" s="118" t="n">
        <f aca="false">D34/P$3</f>
        <v>52.8230692718</v>
      </c>
      <c r="Q34" s="118" t="n">
        <f aca="false">E34/P$3</f>
        <v>4.09536023887396</v>
      </c>
      <c r="R34" s="118" t="n">
        <f aca="false">F34/R$3</f>
        <v>0</v>
      </c>
      <c r="S34" s="120" t="n">
        <f aca="false">J34/$R$3</f>
        <v>-4.051</v>
      </c>
      <c r="T34" s="120" t="n">
        <f aca="false">L34/$R$3</f>
        <v>-0</v>
      </c>
      <c r="U34" s="120" t="n">
        <f aca="false">I34/$R$3</f>
        <v>-1122.533</v>
      </c>
      <c r="V34" s="120" t="n">
        <f aca="false">M34/$R$3</f>
        <v>-1122.533</v>
      </c>
      <c r="W34" s="120" t="n">
        <f aca="false">N34/$R$3</f>
        <v>-1122.533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Data'!$A$2:$B$8,MATCH(WEEKDAY('GNS Bolv Gas MTM'!A35,3),'[4]Master Data'!$A$2:$A$8,0),2)</f>
        <v>T</v>
      </c>
      <c r="D35" s="118" t="n">
        <v>53271932.2479</v>
      </c>
      <c r="E35" s="118" t="n">
        <v>4117280.40277396</v>
      </c>
      <c r="F35" s="118" t="n">
        <v>0</v>
      </c>
      <c r="G35" s="118" t="n">
        <v>-1123879</v>
      </c>
      <c r="I35" s="118" t="n">
        <f aca="false">IF(MONTH($A35)=MONTH($A34),IF(G35=0,I34,G35),0)</f>
        <v>-1123879</v>
      </c>
      <c r="J35" s="118" t="n">
        <f aca="false">IF(MONTH($A35)=MONTH($A34),SUM(I35-I34),I35)</f>
        <v>-1346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-1123879</v>
      </c>
      <c r="N35" s="118" t="n">
        <f aca="false">SUM(J$6:J35)</f>
        <v>-1123879</v>
      </c>
      <c r="P35" s="118" t="n">
        <f aca="false">D35/P$3</f>
        <v>53.2719322479</v>
      </c>
      <c r="Q35" s="118" t="n">
        <f aca="false">E35/P$3</f>
        <v>4.11728040277396</v>
      </c>
      <c r="R35" s="118" t="n">
        <f aca="false">F35/R$3</f>
        <v>0</v>
      </c>
      <c r="S35" s="120" t="n">
        <f aca="false">J35/$R$3</f>
        <v>-1.346</v>
      </c>
      <c r="T35" s="120" t="n">
        <f aca="false">L35/$R$3</f>
        <v>-0</v>
      </c>
      <c r="U35" s="120" t="n">
        <f aca="false">I35/$R$3</f>
        <v>-1123.879</v>
      </c>
      <c r="V35" s="120" t="n">
        <f aca="false">M35/$R$3</f>
        <v>-1123.879</v>
      </c>
      <c r="W35" s="120" t="n">
        <f aca="false">N35/$R$3</f>
        <v>-1123.879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Data'!$A$2:$B$8,MATCH(WEEKDAY('GNS Bolv Gas MTM'!A36,3),'[4]Master Data'!$A$2:$A$8,0),2)</f>
        <v>W</v>
      </c>
      <c r="D36" s="118" t="n">
        <v>53833670.8762</v>
      </c>
      <c r="E36" s="118" t="n">
        <v>4146490.54767396</v>
      </c>
      <c r="F36" s="118" t="n">
        <v>0</v>
      </c>
      <c r="G36" s="118" t="n">
        <v>-1125222</v>
      </c>
      <c r="I36" s="118" t="n">
        <f aca="false">IF(MONTH($A36)=MONTH($A35),IF(G36=0,I35,G36),0)</f>
        <v>-1125222</v>
      </c>
      <c r="J36" s="118" t="n">
        <f aca="false">IF(MONTH($A36)=MONTH($A35),SUM(I36-I35),I36)</f>
        <v>-1343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-1125222</v>
      </c>
      <c r="N36" s="118" t="n">
        <f aca="false">SUM(J$6:J36)</f>
        <v>-1125222</v>
      </c>
      <c r="P36" s="118" t="n">
        <f aca="false">D36/P$3</f>
        <v>53.8336708762</v>
      </c>
      <c r="Q36" s="118" t="n">
        <f aca="false">E36/P$3</f>
        <v>4.14649054767396</v>
      </c>
      <c r="R36" s="118" t="n">
        <f aca="false">F36/R$3</f>
        <v>0</v>
      </c>
      <c r="S36" s="120" t="n">
        <f aca="false">J36/$R$3</f>
        <v>-1.343</v>
      </c>
      <c r="T36" s="120" t="n">
        <f aca="false">L36/$R$3</f>
        <v>-0</v>
      </c>
      <c r="U36" s="120" t="n">
        <f aca="false">I36/$R$3</f>
        <v>-1125.222</v>
      </c>
      <c r="V36" s="120" t="n">
        <f aca="false">M36/$R$3</f>
        <v>-1125.222</v>
      </c>
      <c r="W36" s="120" t="n">
        <f aca="false">N36/$R$3</f>
        <v>-1125.222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Data'!$A$2:$B$8,MATCH(WEEKDAY('GNS Bolv Gas MTM'!A37,3),'[4]Master Data'!$A$2:$A$8,0),2)</f>
        <v>Th</v>
      </c>
      <c r="D37" s="118" t="n">
        <v>54093871.2869</v>
      </c>
      <c r="E37" s="118" t="n">
        <v>4162481.68207396</v>
      </c>
      <c r="F37" s="118" t="n">
        <v>0</v>
      </c>
      <c r="G37" s="118" t="n">
        <v>-1322</v>
      </c>
      <c r="I37" s="118" t="n">
        <f aca="false">IF(MONTH($A37)=MONTH($A36),IF(G37=0,I36,G37),G37)</f>
        <v>-1322</v>
      </c>
      <c r="J37" s="118" t="n">
        <f aca="false">IF(MONTH($A37)=MONTH($A36),SUM(I37-I36),I37)</f>
        <v>-1322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-1126544</v>
      </c>
      <c r="N37" s="118" t="n">
        <f aca="false">SUM(J$6:J37)</f>
        <v>-1126544</v>
      </c>
      <c r="P37" s="118" t="n">
        <f aca="false">D37/P$3</f>
        <v>54.0938712869</v>
      </c>
      <c r="Q37" s="118" t="n">
        <f aca="false">E37/P$3</f>
        <v>4.16248168207396</v>
      </c>
      <c r="R37" s="118" t="n">
        <f aca="false">F37/R$3</f>
        <v>0</v>
      </c>
      <c r="S37" s="120" t="n">
        <f aca="false">J37/$R$3</f>
        <v>-1.322</v>
      </c>
      <c r="T37" s="120" t="n">
        <f aca="false">L37/$R$3</f>
        <v>-0</v>
      </c>
      <c r="U37" s="120" t="n">
        <f aca="false">I37/$R$3</f>
        <v>-1.322</v>
      </c>
      <c r="V37" s="120" t="n">
        <f aca="false">M37/$R$3</f>
        <v>-1126.544</v>
      </c>
      <c r="W37" s="120" t="n">
        <f aca="false">N37/$R$3</f>
        <v>-1126.544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Data'!$A$2:$B$8,MATCH(WEEKDAY('GNS Bolv Gas MTM'!A38,3),'[4]Master Data'!$A$2:$A$8,0),2)</f>
        <v>F</v>
      </c>
      <c r="D38" s="118" t="n">
        <v>53688515.6053</v>
      </c>
      <c r="E38" s="118" t="n">
        <v>4145409.60537396</v>
      </c>
      <c r="F38" s="118" t="n">
        <v>0</v>
      </c>
      <c r="G38" s="118" t="n">
        <v>-2616</v>
      </c>
      <c r="I38" s="118" t="n">
        <f aca="false">IF(MONTH($A38)=MONTH($A37),IF(G38=0,I37,G38),G38)</f>
        <v>-2616</v>
      </c>
      <c r="J38" s="118" t="n">
        <f aca="false">IF(MONTH($A38)=MONTH($A37),SUM(I38-I37),I38)</f>
        <v>-1294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-1127838</v>
      </c>
      <c r="N38" s="118" t="n">
        <f aca="false">SUM(J$6:J38)</f>
        <v>-1127838</v>
      </c>
      <c r="P38" s="118" t="n">
        <f aca="false">D38/P$3</f>
        <v>53.6885156053</v>
      </c>
      <c r="Q38" s="118" t="n">
        <f aca="false">E38/P$3</f>
        <v>4.14540960537396</v>
      </c>
      <c r="R38" s="118" t="n">
        <f aca="false">F38/R$3</f>
        <v>0</v>
      </c>
      <c r="S38" s="120" t="n">
        <f aca="false">J38/$R$3</f>
        <v>-1.294</v>
      </c>
      <c r="T38" s="120" t="n">
        <f aca="false">L38/$R$3</f>
        <v>-0</v>
      </c>
      <c r="U38" s="120" t="n">
        <f aca="false">I38/$R$3</f>
        <v>-2.616</v>
      </c>
      <c r="V38" s="120" t="n">
        <f aca="false">M38/$R$3</f>
        <v>-1127.838</v>
      </c>
      <c r="W38" s="120" t="n">
        <f aca="false">N38/$R$3</f>
        <v>-1127.838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Data'!$A$2:$B$8,MATCH(WEEKDAY('GNS Bolv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-2616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-1127838</v>
      </c>
      <c r="N39" s="118" t="n">
        <f aca="false">SUM(J$6:J39)</f>
        <v>-1127838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-2.616</v>
      </c>
      <c r="V39" s="120" t="n">
        <f aca="false">M39/$R$3</f>
        <v>-1127.838</v>
      </c>
      <c r="W39" s="120" t="n">
        <f aca="false">N39/$R$3</f>
        <v>-1127.838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Data'!$A$2:$B$8,MATCH(WEEKDAY('GNS Bolv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-2616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-1127838</v>
      </c>
      <c r="N40" s="118" t="n">
        <f aca="false">SUM(J$6:J40)</f>
        <v>-1127838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-2.616</v>
      </c>
      <c r="V40" s="120" t="n">
        <f aca="false">M40/$R$3</f>
        <v>-1127.838</v>
      </c>
      <c r="W40" s="120" t="n">
        <f aca="false">N40/$R$3</f>
        <v>-1127.838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Data'!$A$2:$B$8,MATCH(WEEKDAY('GNS Bolv Gas MTM'!A41,3),'[4]Master Data'!$A$2:$A$8,0),2)</f>
        <v>M</v>
      </c>
      <c r="D41" s="118" t="n">
        <v>53688696.9215</v>
      </c>
      <c r="E41" s="118" t="n">
        <v>4159886.62157396</v>
      </c>
      <c r="F41" s="118" t="n">
        <v>0</v>
      </c>
      <c r="G41" s="118" t="n">
        <v>-6472</v>
      </c>
      <c r="I41" s="118" t="n">
        <f aca="false">IF(MONTH($A41)=MONTH($A40),IF(G41=0,I40,G41),G41)</f>
        <v>-6472</v>
      </c>
      <c r="J41" s="118" t="n">
        <f aca="false">IF(MONTH($A41)=MONTH($A40),SUM(I41-I40),I41)</f>
        <v>-3856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-1131694</v>
      </c>
      <c r="N41" s="118" t="n">
        <f aca="false">SUM(J$6:J41)</f>
        <v>-1131694</v>
      </c>
      <c r="P41" s="118" t="n">
        <f aca="false">D41/P$3</f>
        <v>53.6886969215</v>
      </c>
      <c r="Q41" s="118" t="n">
        <f aca="false">E41/P$3</f>
        <v>4.15988662157396</v>
      </c>
      <c r="R41" s="118" t="n">
        <f aca="false">F41/R$3</f>
        <v>0</v>
      </c>
      <c r="S41" s="120" t="n">
        <f aca="false">J41/$R$3</f>
        <v>-3.856</v>
      </c>
      <c r="T41" s="120" t="n">
        <f aca="false">L41/$R$3</f>
        <v>-0</v>
      </c>
      <c r="U41" s="120" t="n">
        <f aca="false">I41/$R$3</f>
        <v>-6.472</v>
      </c>
      <c r="V41" s="120" t="n">
        <f aca="false">M41/$R$3</f>
        <v>-1131.694</v>
      </c>
      <c r="W41" s="120" t="n">
        <f aca="false">N41/$R$3</f>
        <v>-1131.694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Data'!$A$2:$B$8,MATCH(WEEKDAY('GNS Bolv Gas MTM'!A42,3),'[4]Master Data'!$A$2:$A$8,0),2)</f>
        <v>T</v>
      </c>
      <c r="D42" s="118" t="n">
        <v>53503374.9653</v>
      </c>
      <c r="E42" s="118" t="n">
        <v>4154700.90417396</v>
      </c>
      <c r="F42" s="118" t="n">
        <v>0</v>
      </c>
      <c r="G42" s="118" t="n">
        <v>-7733</v>
      </c>
      <c r="I42" s="118" t="n">
        <f aca="false">IF(MONTH($A42)=MONTH($A41),IF(G42=0,I41,G42),G42)</f>
        <v>-7733</v>
      </c>
      <c r="J42" s="118" t="n">
        <f aca="false">IF(MONTH($A42)=MONTH($A41),SUM(I42-I41),I42)</f>
        <v>-1261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-1132955</v>
      </c>
      <c r="N42" s="118" t="n">
        <f aca="false">SUM(J$6:J42)</f>
        <v>-1132955</v>
      </c>
      <c r="P42" s="118" t="n">
        <f aca="false">D42/P$3</f>
        <v>53.5033749653</v>
      </c>
      <c r="Q42" s="118" t="n">
        <f aca="false">E42/P$3</f>
        <v>4.15470090417396</v>
      </c>
      <c r="R42" s="118" t="n">
        <f aca="false">F42/R$3</f>
        <v>0</v>
      </c>
      <c r="S42" s="120" t="n">
        <f aca="false">J42/$R$3</f>
        <v>-1.261</v>
      </c>
      <c r="T42" s="120" t="n">
        <f aca="false">L42/$R$3</f>
        <v>-0</v>
      </c>
      <c r="U42" s="120" t="n">
        <f aca="false">I42/$R$3</f>
        <v>-7.733</v>
      </c>
      <c r="V42" s="120" t="n">
        <f aca="false">M42/$R$3</f>
        <v>-1132.955</v>
      </c>
      <c r="W42" s="120" t="n">
        <f aca="false">N42/$R$3</f>
        <v>-1132.955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Data'!$A$2:$B$8,MATCH(WEEKDAY('GNS Bolv Gas MTM'!A43,3),'[4]Master Data'!$A$2:$A$8,0),2)</f>
        <v>W</v>
      </c>
      <c r="D43" s="118" t="n">
        <v>53699011.9022</v>
      </c>
      <c r="E43" s="118" t="n">
        <v>4167436.66667396</v>
      </c>
      <c r="F43" s="118" t="n">
        <v>0</v>
      </c>
      <c r="G43" s="118" t="n">
        <v>-8997</v>
      </c>
      <c r="I43" s="118" t="n">
        <f aca="false">IF(MONTH($A43)=MONTH($A42),IF(G43=0,I42,G43),G43)</f>
        <v>-8997</v>
      </c>
      <c r="J43" s="118" t="n">
        <f aca="false">IF(MONTH($A43)=MONTH($A42),SUM(I43-I42),I43)</f>
        <v>-1264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-1134219</v>
      </c>
      <c r="N43" s="118" t="n">
        <f aca="false">SUM(J$6:J43)</f>
        <v>-1134219</v>
      </c>
      <c r="P43" s="118" t="n">
        <f aca="false">D43/P$3</f>
        <v>53.6990119022</v>
      </c>
      <c r="Q43" s="118" t="n">
        <f aca="false">E43/P$3</f>
        <v>4.16743666667396</v>
      </c>
      <c r="R43" s="118" t="n">
        <f aca="false">F43/R$3</f>
        <v>0</v>
      </c>
      <c r="S43" s="120" t="n">
        <f aca="false">J43/$R$3</f>
        <v>-1.264</v>
      </c>
      <c r="T43" s="120" t="n">
        <f aca="false">L43/$R$3</f>
        <v>-0</v>
      </c>
      <c r="U43" s="120" t="n">
        <f aca="false">I43/$R$3</f>
        <v>-8.997</v>
      </c>
      <c r="V43" s="120" t="n">
        <f aca="false">M43/$R$3</f>
        <v>-1134.219</v>
      </c>
      <c r="W43" s="120" t="n">
        <f aca="false">N43/$R$3</f>
        <v>-1134.219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Data'!$A$2:$B$8,MATCH(WEEKDAY('GNS Bolv Gas MTM'!A44,3),'[4]Master Data'!$A$2:$A$8,0),2)</f>
        <v>Th</v>
      </c>
      <c r="D44" s="118" t="n">
        <v>53719551.5976</v>
      </c>
      <c r="E44" s="118" t="n">
        <v>4168456.81347396</v>
      </c>
      <c r="F44" s="118" t="n">
        <v>0</v>
      </c>
      <c r="G44" s="118" t="n">
        <v>-10246</v>
      </c>
      <c r="I44" s="118" t="n">
        <f aca="false">IF(MONTH($A44)=MONTH($A43),IF(G44=0,I43,G44),G44)</f>
        <v>-10246</v>
      </c>
      <c r="J44" s="118" t="n">
        <f aca="false">IF(MONTH($A44)=MONTH($A43),SUM(I44-I43),I44)</f>
        <v>-1249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-1135468</v>
      </c>
      <c r="N44" s="118" t="n">
        <f aca="false">SUM(J$6:J44)</f>
        <v>-1135468</v>
      </c>
      <c r="P44" s="118" t="n">
        <f aca="false">D44/P$3</f>
        <v>53.7195515976</v>
      </c>
      <c r="Q44" s="118" t="n">
        <f aca="false">E44/P$3</f>
        <v>4.16845681347396</v>
      </c>
      <c r="R44" s="118" t="n">
        <f aca="false">F44/R$3</f>
        <v>0</v>
      </c>
      <c r="S44" s="120" t="n">
        <f aca="false">J44/$R$3</f>
        <v>-1.249</v>
      </c>
      <c r="T44" s="120" t="n">
        <f aca="false">L44/$R$3</f>
        <v>-0</v>
      </c>
      <c r="U44" s="120" t="n">
        <f aca="false">I44/$R$3</f>
        <v>-10.246</v>
      </c>
      <c r="V44" s="120" t="n">
        <f aca="false">M44/$R$3</f>
        <v>-1135.468</v>
      </c>
      <c r="W44" s="120" t="n">
        <f aca="false">N44/$R$3</f>
        <v>-1135.468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Data'!$A$2:$B$8,MATCH(WEEKDAY('GNS Bolv Gas MTM'!A45,3),'[4]Master Data'!$A$2:$A$8,0),2)</f>
        <v>F</v>
      </c>
      <c r="D45" s="118" t="n">
        <v>54014959.6962</v>
      </c>
      <c r="E45" s="118" t="n">
        <v>4189098.37527396</v>
      </c>
      <c r="F45" s="118" t="n">
        <v>0</v>
      </c>
      <c r="G45" s="118" t="n">
        <v>-11495</v>
      </c>
      <c r="I45" s="118" t="n">
        <f aca="false">IF(MONTH($A45)=MONTH($A44),IF(G45=0,I44,G45),G45)</f>
        <v>-11495</v>
      </c>
      <c r="J45" s="118" t="n">
        <f aca="false">IF(MONTH($A45)=MONTH($A44),SUM(I45-I44),I45)</f>
        <v>-1249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-1136717</v>
      </c>
      <c r="N45" s="118" t="n">
        <f aca="false">SUM(J$6:J45)</f>
        <v>-1136717</v>
      </c>
      <c r="P45" s="118" t="n">
        <f aca="false">D45/P$3</f>
        <v>54.0149596962</v>
      </c>
      <c r="Q45" s="118" t="n">
        <f aca="false">E45/P$3</f>
        <v>4.18909837527396</v>
      </c>
      <c r="R45" s="118" t="n">
        <f aca="false">F45/R$3</f>
        <v>0</v>
      </c>
      <c r="S45" s="120" t="n">
        <f aca="false">J45/$R$3</f>
        <v>-1.249</v>
      </c>
      <c r="T45" s="120" t="n">
        <f aca="false">L45/$R$3</f>
        <v>-0</v>
      </c>
      <c r="U45" s="120" t="n">
        <f aca="false">I45/$R$3</f>
        <v>-11.495</v>
      </c>
      <c r="V45" s="120" t="n">
        <f aca="false">M45/$R$3</f>
        <v>-1136.717</v>
      </c>
      <c r="W45" s="120" t="n">
        <f aca="false">N45/$R$3</f>
        <v>-1136.717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Data'!$A$2:$B$8,MATCH(WEEKDAY('GNS Bolv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-11495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-1136717</v>
      </c>
      <c r="N46" s="118" t="n">
        <f aca="false">SUM(J$6:J46)</f>
        <v>-1136717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-11.495</v>
      </c>
      <c r="V46" s="120" t="n">
        <f aca="false">M46/$R$3</f>
        <v>-1136.717</v>
      </c>
      <c r="W46" s="120" t="n">
        <f aca="false">N46/$R$3</f>
        <v>-1136.717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Data'!$A$2:$B$8,MATCH(WEEKDAY('GNS Bolv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-11495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-1136717</v>
      </c>
      <c r="N47" s="118" t="n">
        <f aca="false">SUM(J$6:J47)</f>
        <v>-1136717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-11.495</v>
      </c>
      <c r="V47" s="120" t="n">
        <f aca="false">M47/$R$3</f>
        <v>-1136.717</v>
      </c>
      <c r="W47" s="120" t="n">
        <f aca="false">N47/$R$3</f>
        <v>-1136.717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Data'!$A$2:$B$8,MATCH(WEEKDAY('GNS Bolv Gas MTM'!A48,3),'[4]Master Data'!$A$2:$A$8,0),2)</f>
        <v>M</v>
      </c>
      <c r="D48" s="118" t="n">
        <v>54044955.4265</v>
      </c>
      <c r="E48" s="118" t="n">
        <v>4202381.01817396</v>
      </c>
      <c r="F48" s="118" t="n">
        <v>0</v>
      </c>
      <c r="G48" s="118" t="n">
        <v>-15153</v>
      </c>
      <c r="I48" s="118" t="n">
        <f aca="false">IF(MONTH($A48)=MONTH($A47),IF(G48=0,I47,G48),G48)</f>
        <v>-15153</v>
      </c>
      <c r="J48" s="118" t="n">
        <f aca="false">IF(MONTH($A48)=MONTH($A47),SUM(I48-I47),I48)</f>
        <v>-3658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-1140375</v>
      </c>
      <c r="N48" s="118" t="n">
        <f aca="false">SUM(J$6:J48)</f>
        <v>-1140375</v>
      </c>
      <c r="P48" s="118" t="n">
        <f aca="false">D48/P$3</f>
        <v>54.0449554265</v>
      </c>
      <c r="Q48" s="118" t="n">
        <f aca="false">E48/P$3</f>
        <v>4.20238101817396</v>
      </c>
      <c r="R48" s="118" t="n">
        <f aca="false">F48/R$3</f>
        <v>0</v>
      </c>
      <c r="S48" s="120" t="n">
        <f aca="false">J48/$R$3</f>
        <v>-3.658</v>
      </c>
      <c r="T48" s="120" t="n">
        <f aca="false">L48/$R$3</f>
        <v>-0</v>
      </c>
      <c r="U48" s="120" t="n">
        <f aca="false">I48/$R$3</f>
        <v>-15.153</v>
      </c>
      <c r="V48" s="120" t="n">
        <f aca="false">M48/$R$3</f>
        <v>-1140.375</v>
      </c>
      <c r="W48" s="120" t="n">
        <f aca="false">N48/$R$3</f>
        <v>-1140.375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Data'!$A$2:$B$8,MATCH(WEEKDAY('GNS Bolv Gas MTM'!A49,3),'[4]Master Data'!$A$2:$A$8,0),2)</f>
        <v>T</v>
      </c>
      <c r="D49" s="118" t="n">
        <v>53981233.4781</v>
      </c>
      <c r="E49" s="118" t="n">
        <v>4198818.80407396</v>
      </c>
      <c r="F49" s="118" t="n">
        <v>0</v>
      </c>
      <c r="G49" s="118" t="n">
        <v>-16352</v>
      </c>
      <c r="I49" s="118" t="n">
        <f aca="false">IF(MONTH($A49)=MONTH($A48),IF(G49=0,I48,G49),G49)</f>
        <v>-16352</v>
      </c>
      <c r="J49" s="118" t="n">
        <f aca="false">IF(MONTH($A49)=MONTH($A48),SUM(I49-I48),I49)</f>
        <v>-1199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-1141574</v>
      </c>
      <c r="N49" s="118" t="n">
        <f aca="false">SUM(J$6:J49)</f>
        <v>-1141574</v>
      </c>
      <c r="P49" s="118" t="n">
        <f aca="false">D49/P$3</f>
        <v>53.9812334781</v>
      </c>
      <c r="Q49" s="118" t="n">
        <f aca="false">E49/P$3</f>
        <v>4.19881880407396</v>
      </c>
      <c r="R49" s="118" t="n">
        <f aca="false">F49/R$3</f>
        <v>0</v>
      </c>
      <c r="S49" s="120" t="n">
        <f aca="false">J49/$R$3</f>
        <v>-1.199</v>
      </c>
      <c r="T49" s="120" t="n">
        <f aca="false">L49/$R$3</f>
        <v>-0</v>
      </c>
      <c r="U49" s="120" t="n">
        <f aca="false">I49/$R$3</f>
        <v>-16.352</v>
      </c>
      <c r="V49" s="120" t="n">
        <f aca="false">M49/$R$3</f>
        <v>-1141.574</v>
      </c>
      <c r="W49" s="120" t="n">
        <f aca="false">N49/$R$3</f>
        <v>-1141.574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Data'!$A$2:$B$8,MATCH(WEEKDAY('GNS Bolv Gas MTM'!A50,3),'[4]Master Data'!$A$2:$A$8,0),2)</f>
        <v>W</v>
      </c>
      <c r="D50" s="118" t="n">
        <v>53608009.4384</v>
      </c>
      <c r="E50" s="118" t="n">
        <v>4185982.19857396</v>
      </c>
      <c r="F50" s="118" t="n">
        <v>0</v>
      </c>
      <c r="G50" s="118" t="n">
        <v>-17528</v>
      </c>
      <c r="I50" s="118" t="n">
        <f aca="false">IF(MONTH($A50)=MONTH($A49),IF(G50=0,I49,G50),G50)</f>
        <v>-17528</v>
      </c>
      <c r="J50" s="118" t="n">
        <f aca="false">IF(MONTH($A50)=MONTH($A49),SUM(I50-I49),I50)</f>
        <v>-1176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-1142750</v>
      </c>
      <c r="N50" s="118" t="n">
        <f aca="false">SUM(J$6:J50)</f>
        <v>-1142750</v>
      </c>
      <c r="P50" s="118" t="n">
        <f aca="false">D50/P$3</f>
        <v>53.6080094384</v>
      </c>
      <c r="Q50" s="118" t="n">
        <f aca="false">E50/P$3</f>
        <v>4.18598219857396</v>
      </c>
      <c r="R50" s="118" t="n">
        <f aca="false">F50/R$3</f>
        <v>0</v>
      </c>
      <c r="S50" s="120" t="n">
        <f aca="false">J50/$R$3</f>
        <v>-1.176</v>
      </c>
      <c r="T50" s="120" t="n">
        <f aca="false">L50/$R$3</f>
        <v>-0</v>
      </c>
      <c r="U50" s="120" t="n">
        <f aca="false">I50/$R$3</f>
        <v>-17.528</v>
      </c>
      <c r="V50" s="120" t="n">
        <f aca="false">M50/$R$3</f>
        <v>-1142.75</v>
      </c>
      <c r="W50" s="120" t="n">
        <f aca="false">N50/$R$3</f>
        <v>-1142.75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Data'!$A$2:$B$8,MATCH(WEEKDAY('GNS Bolv Gas MTM'!A51,3),'[4]Master Data'!$A$2:$A$8,0),2)</f>
        <v>Th</v>
      </c>
      <c r="D51" s="118" t="n">
        <v>53395305.8733</v>
      </c>
      <c r="E51" s="118" t="n">
        <v>4180752.42117396</v>
      </c>
      <c r="F51" s="118" t="n">
        <v>0</v>
      </c>
      <c r="G51" s="118" t="n">
        <v>-18701</v>
      </c>
      <c r="I51" s="118" t="n">
        <f aca="false">IF(MONTH($A51)=MONTH($A50),IF(G51=0,I50,G51),G51)</f>
        <v>-18701</v>
      </c>
      <c r="J51" s="118" t="n">
        <f aca="false">IF(MONTH($A51)=MONTH($A50),SUM(I51-I50),I51)</f>
        <v>-1173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-1143923</v>
      </c>
      <c r="N51" s="118" t="n">
        <f aca="false">SUM(J$6:J51)</f>
        <v>-1143923</v>
      </c>
      <c r="P51" s="118" t="n">
        <f aca="false">D51/P$3</f>
        <v>53.3953058733</v>
      </c>
      <c r="Q51" s="118" t="n">
        <f aca="false">E51/P$3</f>
        <v>4.18075242117396</v>
      </c>
      <c r="R51" s="118" t="n">
        <f aca="false">F51/R$3</f>
        <v>0</v>
      </c>
      <c r="S51" s="120" t="n">
        <f aca="false">J51/$R$3</f>
        <v>-1.173</v>
      </c>
      <c r="T51" s="120" t="n">
        <f aca="false">L51/$R$3</f>
        <v>-0</v>
      </c>
      <c r="U51" s="120" t="n">
        <f aca="false">I51/$R$3</f>
        <v>-18.701</v>
      </c>
      <c r="V51" s="120" t="n">
        <f aca="false">M51/$R$3</f>
        <v>-1143.923</v>
      </c>
      <c r="W51" s="120" t="n">
        <f aca="false">N51/$R$3</f>
        <v>-1143.923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Data'!$A$2:$B$8,MATCH(WEEKDAY('GNS Bolv Gas MTM'!A52,3),'[4]Master Data'!$A$2:$A$8,0),2)</f>
        <v>F</v>
      </c>
      <c r="D52" s="118" t="n">
        <v>53868201.6626</v>
      </c>
      <c r="E52" s="118" t="n">
        <v>4211488.80727396</v>
      </c>
      <c r="F52" s="118" t="n">
        <v>0</v>
      </c>
      <c r="G52" s="118" t="n">
        <v>-19888</v>
      </c>
      <c r="I52" s="118" t="n">
        <f aca="false">IF(MONTH($A52)=MONTH($A51),IF(G52=0,I51,G52),G52)</f>
        <v>-19888</v>
      </c>
      <c r="J52" s="118" t="n">
        <f aca="false">IF(MONTH($A52)=MONTH($A51),SUM(I52-I51),I52)</f>
        <v>-1187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-1145110</v>
      </c>
      <c r="N52" s="118" t="n">
        <f aca="false">SUM(J$6:J52)</f>
        <v>-1145110</v>
      </c>
      <c r="P52" s="118" t="n">
        <f aca="false">D52/P$3</f>
        <v>53.8682016626</v>
      </c>
      <c r="Q52" s="118" t="n">
        <f aca="false">E52/P$3</f>
        <v>4.21148880727396</v>
      </c>
      <c r="R52" s="118" t="n">
        <f aca="false">F52/R$3</f>
        <v>0</v>
      </c>
      <c r="S52" s="120" t="n">
        <f aca="false">J52/$R$3</f>
        <v>-1.187</v>
      </c>
      <c r="T52" s="120" t="n">
        <f aca="false">L52/$R$3</f>
        <v>-0</v>
      </c>
      <c r="U52" s="120" t="n">
        <f aca="false">I52/$R$3</f>
        <v>-19.888</v>
      </c>
      <c r="V52" s="120" t="n">
        <f aca="false">M52/$R$3</f>
        <v>-1145.11</v>
      </c>
      <c r="W52" s="120" t="n">
        <f aca="false">N52/$R$3</f>
        <v>-1145.11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Data'!$A$2:$B$8,MATCH(WEEKDAY('GNS Bolv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-19888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-1145110</v>
      </c>
      <c r="N53" s="118" t="n">
        <f aca="false">SUM(J$6:J53)</f>
        <v>-1145110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-19.888</v>
      </c>
      <c r="V53" s="120" t="n">
        <f aca="false">M53/$R$3</f>
        <v>-1145.11</v>
      </c>
      <c r="W53" s="120" t="n">
        <f aca="false">N53/$R$3</f>
        <v>-1145.11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Data'!$A$2:$B$8,MATCH(WEEKDAY('GNS Bolv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-19888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-1145110</v>
      </c>
      <c r="N54" s="118" t="n">
        <f aca="false">SUM(J$6:J54)</f>
        <v>-1145110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-19.888</v>
      </c>
      <c r="V54" s="120" t="n">
        <f aca="false">M54/$R$3</f>
        <v>-1145.11</v>
      </c>
      <c r="W54" s="120" t="n">
        <f aca="false">N54/$R$3</f>
        <v>-1145.11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Data'!$A$2:$B$8,MATCH(WEEKDAY('GNS Bolv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-19888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-1145110</v>
      </c>
      <c r="N55" s="118" t="n">
        <f aca="false">SUM(J$6:J55)</f>
        <v>-1145110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-19.888</v>
      </c>
      <c r="V55" s="120" t="n">
        <f aca="false">M55/$R$3</f>
        <v>-1145.11</v>
      </c>
      <c r="W55" s="120" t="n">
        <f aca="false">N55/$R$3</f>
        <v>-1145.11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Data'!$A$2:$B$8,MATCH(WEEKDAY('GNS Bolv Gas MTM'!A56,3),'[4]Master Data'!$A$2:$A$8,0),2)</f>
        <v>T</v>
      </c>
      <c r="D56" s="118" t="n">
        <v>54027519.0482</v>
      </c>
      <c r="E56" s="118" t="n">
        <v>4236688.98547396</v>
      </c>
      <c r="F56" s="118" t="n">
        <v>0</v>
      </c>
      <c r="G56" s="118" t="n">
        <v>-24476</v>
      </c>
      <c r="I56" s="118" t="n">
        <f aca="false">IF(MONTH($A56)=MONTH($A55),IF(G56=0,I55,G56),G56)</f>
        <v>-24476</v>
      </c>
      <c r="J56" s="118" t="n">
        <f aca="false">IF(MONTH($A56)=MONTH($A55),SUM(I56-I55),I56)</f>
        <v>-4588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-1149698</v>
      </c>
      <c r="N56" s="118" t="n">
        <f aca="false">SUM(J$6:J56)</f>
        <v>-1149698</v>
      </c>
      <c r="P56" s="118" t="n">
        <f aca="false">D56/P$3</f>
        <v>54.0275190482</v>
      </c>
      <c r="Q56" s="118" t="n">
        <f aca="false">E56/P$3</f>
        <v>4.23668898547396</v>
      </c>
      <c r="R56" s="118" t="n">
        <f aca="false">F56/R$3</f>
        <v>0</v>
      </c>
      <c r="S56" s="120" t="n">
        <f aca="false">J56/$R$3</f>
        <v>-4.588</v>
      </c>
      <c r="T56" s="120" t="n">
        <f aca="false">L56/$R$3</f>
        <v>-0</v>
      </c>
      <c r="U56" s="120" t="n">
        <f aca="false">I56/$R$3</f>
        <v>-24.476</v>
      </c>
      <c r="V56" s="120" t="n">
        <f aca="false">M56/$R$3</f>
        <v>-1149.698</v>
      </c>
      <c r="W56" s="120" t="n">
        <f aca="false">N56/$R$3</f>
        <v>-1149.698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Data'!$A$2:$B$8,MATCH(WEEKDAY('GNS Bolv Gas MTM'!A57,3),'[4]Master Data'!$A$2:$A$8,0),2)</f>
        <v>W</v>
      </c>
      <c r="D57" s="118" t="n">
        <v>53964822.2715</v>
      </c>
      <c r="E57" s="118" t="n">
        <v>4243314.61837396</v>
      </c>
      <c r="F57" s="118" t="n">
        <v>0</v>
      </c>
      <c r="G57" s="118" t="n">
        <v>-25595</v>
      </c>
      <c r="I57" s="118" t="n">
        <f aca="false">IF(MONTH($A57)=MONTH($A56),IF(G57=0,I56,G57),G57)</f>
        <v>-25595</v>
      </c>
      <c r="J57" s="118" t="n">
        <f aca="false">IF(MONTH($A57)=MONTH($A56),SUM(I57-I56),I57)</f>
        <v>-1119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-1150817</v>
      </c>
      <c r="N57" s="118" t="n">
        <f aca="false">SUM(J$6:J57)</f>
        <v>-1150817</v>
      </c>
      <c r="P57" s="118" t="n">
        <f aca="false">D57/P$3</f>
        <v>53.9648222715</v>
      </c>
      <c r="Q57" s="118" t="n">
        <f aca="false">E57/P$3</f>
        <v>4.24331461837396</v>
      </c>
      <c r="R57" s="118" t="n">
        <f aca="false">F57/R$3</f>
        <v>0</v>
      </c>
      <c r="S57" s="120" t="n">
        <f aca="false">J57/$R$3</f>
        <v>-1.119</v>
      </c>
      <c r="T57" s="120" t="n">
        <f aca="false">L57/$R$3</f>
        <v>-0</v>
      </c>
      <c r="U57" s="120" t="n">
        <f aca="false">I57/$R$3</f>
        <v>-25.595</v>
      </c>
      <c r="V57" s="120" t="n">
        <f aca="false">M57/$R$3</f>
        <v>-1150.817</v>
      </c>
      <c r="W57" s="120" t="n">
        <f aca="false">N57/$R$3</f>
        <v>-1150.817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Data'!$A$2:$B$8,MATCH(WEEKDAY('GNS Bolv Gas MTM'!A58,3),'[4]Master Data'!$A$2:$A$8,0),2)</f>
        <v>Th</v>
      </c>
      <c r="D58" s="118" t="n">
        <v>53828630.1589</v>
      </c>
      <c r="E58" s="118" t="n">
        <v>4256412.28297396</v>
      </c>
      <c r="F58" s="118" t="n">
        <v>0</v>
      </c>
      <c r="G58" s="118" t="n">
        <v>-26702</v>
      </c>
      <c r="I58" s="118" t="n">
        <f aca="false">IF(MONTH($A58)=MONTH($A57),IF(G58=0,I57,G58),G58)</f>
        <v>-26702</v>
      </c>
      <c r="J58" s="118" t="n">
        <f aca="false">IF(MONTH($A58)=MONTH($A57),SUM(I58-I57),I58)</f>
        <v>-1107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-1151924</v>
      </c>
      <c r="N58" s="118" t="n">
        <f aca="false">SUM(J$6:J58)</f>
        <v>-1151924</v>
      </c>
      <c r="P58" s="118" t="n">
        <f aca="false">D58/P$3</f>
        <v>53.8286301589</v>
      </c>
      <c r="Q58" s="118" t="n">
        <f aca="false">E58/P$3</f>
        <v>4.25641228297396</v>
      </c>
      <c r="R58" s="118" t="n">
        <f aca="false">F58/R$3</f>
        <v>0</v>
      </c>
      <c r="S58" s="120" t="n">
        <f aca="false">J58/$R$3</f>
        <v>-1.107</v>
      </c>
      <c r="T58" s="120" t="n">
        <f aca="false">L58/$R$3</f>
        <v>-0</v>
      </c>
      <c r="U58" s="120" t="n">
        <f aca="false">I58/$R$3</f>
        <v>-26.702</v>
      </c>
      <c r="V58" s="120" t="n">
        <f aca="false">M58/$R$3</f>
        <v>-1151.924</v>
      </c>
      <c r="W58" s="120" t="n">
        <f aca="false">N58/$R$3</f>
        <v>-1151.924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Data'!$A$2:$B$8,MATCH(WEEKDAY('GNS Bolv Gas MTM'!A59,3),'[4]Master Data'!$A$2:$A$8,0),2)</f>
        <v>F</v>
      </c>
      <c r="D59" s="118" t="n">
        <v>54071318.3931</v>
      </c>
      <c r="E59" s="118" t="n">
        <v>4276944.19127396</v>
      </c>
      <c r="F59" s="118" t="n">
        <v>0</v>
      </c>
      <c r="G59" s="118" t="n">
        <v>-27809</v>
      </c>
      <c r="I59" s="118" t="n">
        <f aca="false">IF(MONTH($A59)=MONTH($A58),IF(G59=0,I58,G59),G59)</f>
        <v>-27809</v>
      </c>
      <c r="J59" s="118" t="n">
        <f aca="false">IF(MONTH($A59)=MONTH($A58),SUM(I59-I58),I59)</f>
        <v>-1107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-1153031</v>
      </c>
      <c r="N59" s="118" t="n">
        <f aca="false">SUM(J$6:J59)</f>
        <v>-1153031</v>
      </c>
      <c r="P59" s="118" t="n">
        <f aca="false">D59/P$3</f>
        <v>54.0713183931</v>
      </c>
      <c r="Q59" s="118" t="n">
        <f aca="false">E59/P$3</f>
        <v>4.27694419127396</v>
      </c>
      <c r="R59" s="118" t="n">
        <f aca="false">F59/R$3</f>
        <v>0</v>
      </c>
      <c r="S59" s="120" t="n">
        <f aca="false">J59/$R$3</f>
        <v>-1.107</v>
      </c>
      <c r="T59" s="120" t="n">
        <f aca="false">L59/$R$3</f>
        <v>-0</v>
      </c>
      <c r="U59" s="120" t="n">
        <f aca="false">I59/$R$3</f>
        <v>-27.809</v>
      </c>
      <c r="V59" s="120" t="n">
        <f aca="false">M59/$R$3</f>
        <v>-1153.031</v>
      </c>
      <c r="W59" s="120" t="n">
        <f aca="false">N59/$R$3</f>
        <v>-1153.031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Data'!$A$2:$B$8,MATCH(WEEKDAY('GNS Bolv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-27809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-1153031</v>
      </c>
      <c r="N60" s="118" t="n">
        <f aca="false">SUM(J$6:J60)</f>
        <v>-1153031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-27.809</v>
      </c>
      <c r="V60" s="120" t="n">
        <f aca="false">M60/$R$3</f>
        <v>-1153.031</v>
      </c>
      <c r="W60" s="120" t="n">
        <f aca="false">N60/$R$3</f>
        <v>-1153.031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Data'!$A$2:$B$8,MATCH(WEEKDAY('GNS Bolv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-27809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-1153031</v>
      </c>
      <c r="N61" s="118" t="n">
        <f aca="false">SUM(J$6:J61)</f>
        <v>-1153031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-27.809</v>
      </c>
      <c r="V61" s="120" t="n">
        <f aca="false">M61/$R$3</f>
        <v>-1153.031</v>
      </c>
      <c r="W61" s="120" t="n">
        <f aca="false">N61/$R$3</f>
        <v>-1153.031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Data'!$A$2:$B$8,MATCH(WEEKDAY('GNS Bolv Gas MTM'!A62,3),'[4]Master Data'!$A$2:$A$8,0),2)</f>
        <v>M</v>
      </c>
      <c r="D62" s="118" t="n">
        <v>54377677.5604</v>
      </c>
      <c r="E62" s="118" t="n">
        <v>4300499.50297396</v>
      </c>
      <c r="F62" s="118" t="n">
        <v>0</v>
      </c>
      <c r="G62" s="118" t="n">
        <v>-31066</v>
      </c>
      <c r="I62" s="118" t="n">
        <f aca="false">IF(MONTH($A62)=MONTH($A61),IF(G62=0,I61,G62),G62)</f>
        <v>-31066</v>
      </c>
      <c r="J62" s="118" t="n">
        <f aca="false">IF(MONTH($A62)=MONTH($A61),SUM(I62-I61),I62)</f>
        <v>-3257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-1156288</v>
      </c>
      <c r="N62" s="118" t="n">
        <f aca="false">SUM(J$6:J62)</f>
        <v>-1156288</v>
      </c>
      <c r="P62" s="118" t="n">
        <f aca="false">D62/P$3</f>
        <v>54.3776775604</v>
      </c>
      <c r="Q62" s="118" t="n">
        <f aca="false">E62/P$3</f>
        <v>4.30049950297396</v>
      </c>
      <c r="R62" s="118" t="n">
        <f aca="false">F62/R$3</f>
        <v>0</v>
      </c>
      <c r="S62" s="120" t="n">
        <f aca="false">J62/$R$3</f>
        <v>-3.257</v>
      </c>
      <c r="T62" s="120" t="n">
        <f aca="false">L62/$R$3</f>
        <v>-0</v>
      </c>
      <c r="U62" s="120" t="n">
        <f aca="false">I62/$R$3</f>
        <v>-31.066</v>
      </c>
      <c r="V62" s="120" t="n">
        <f aca="false">M62/$R$3</f>
        <v>-1156.288</v>
      </c>
      <c r="W62" s="120" t="n">
        <f aca="false">N62/$R$3</f>
        <v>-1156.288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Data'!$A$2:$B$8,MATCH(WEEKDAY('GNS Bolv Gas MTM'!A63,3),'[4]Master Data'!$A$2:$A$8,0),2)</f>
        <v>T</v>
      </c>
      <c r="D63" s="118" t="n">
        <v>54852035.6024</v>
      </c>
      <c r="E63" s="118" t="n">
        <v>4315963.17867396</v>
      </c>
      <c r="F63" s="118" t="n">
        <v>0</v>
      </c>
      <c r="G63" s="118" t="n">
        <v>-32134</v>
      </c>
      <c r="I63" s="118" t="n">
        <f aca="false">IF(MONTH($A63)=MONTH($A62),IF(G63=0,I62,G63),G63)</f>
        <v>-32134</v>
      </c>
      <c r="J63" s="118" t="n">
        <f aca="false">IF(MONTH($A63)=MONTH($A62),SUM(I63-I62),I63)</f>
        <v>-1068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-1157356</v>
      </c>
      <c r="N63" s="118" t="n">
        <f aca="false">SUM(J$6:J63)</f>
        <v>-1157356</v>
      </c>
      <c r="P63" s="118" t="n">
        <f aca="false">D63/P$3</f>
        <v>54.8520356024</v>
      </c>
      <c r="Q63" s="118" t="n">
        <f aca="false">E63/P$3</f>
        <v>4.31596317867396</v>
      </c>
      <c r="R63" s="118" t="n">
        <f aca="false">F63/R$3</f>
        <v>0</v>
      </c>
      <c r="S63" s="120" t="n">
        <f aca="false">J63/$R$3</f>
        <v>-1.068</v>
      </c>
      <c r="T63" s="120" t="n">
        <f aca="false">L63/$R$3</f>
        <v>-0</v>
      </c>
      <c r="U63" s="120" t="n">
        <f aca="false">I63/$R$3</f>
        <v>-32.134</v>
      </c>
      <c r="V63" s="120" t="n">
        <f aca="false">M63/$R$3</f>
        <v>-1157.356</v>
      </c>
      <c r="W63" s="120" t="n">
        <f aca="false">N63/$R$3</f>
        <v>-1157.356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Data'!$A$2:$B$8,MATCH(WEEKDAY('GNS Bolv Gas MTM'!A64,3),'[4]Master Data'!$A$2:$A$8,0),2)</f>
        <v>W</v>
      </c>
      <c r="D64" s="118" t="n">
        <v>54015577.791</v>
      </c>
      <c r="E64" s="118" t="n">
        <v>4066894.4930219</v>
      </c>
      <c r="F64" s="118" t="n">
        <v>0</v>
      </c>
      <c r="G64" s="118" t="n">
        <v>-1590893</v>
      </c>
      <c r="I64" s="118" t="n">
        <f aca="false">IF(MONTH($A64)=MONTH($A63),IF(G64=0,I63,G64),G64)</f>
        <v>-1590893</v>
      </c>
      <c r="J64" s="118" t="n">
        <f aca="false">IF(MONTH($A64)=MONTH($A63),SUM(I64-I63),I64)</f>
        <v>-1558759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-2716115</v>
      </c>
      <c r="N64" s="118" t="n">
        <f aca="false">SUM(J$6:J64)</f>
        <v>-2716115</v>
      </c>
      <c r="P64" s="118" t="n">
        <f aca="false">D64/P$3</f>
        <v>54.015577791</v>
      </c>
      <c r="Q64" s="118" t="n">
        <f aca="false">E64/P$3</f>
        <v>4.0668944930219</v>
      </c>
      <c r="R64" s="118" t="n">
        <f aca="false">F64/R$3</f>
        <v>0</v>
      </c>
      <c r="S64" s="120" t="n">
        <f aca="false">J64/$R$3</f>
        <v>-1558.759</v>
      </c>
      <c r="T64" s="120" t="n">
        <f aca="false">L64/$R$3</f>
        <v>-0</v>
      </c>
      <c r="U64" s="120" t="n">
        <f aca="false">I64/$R$3</f>
        <v>-1590.893</v>
      </c>
      <c r="V64" s="120" t="n">
        <f aca="false">M64/$R$3</f>
        <v>-2716.115</v>
      </c>
      <c r="W64" s="120" t="n">
        <f aca="false">N64/$R$3</f>
        <v>-2716.115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Data'!$A$2:$B$8,MATCH(WEEKDAY('GNS Bolv Gas MTM'!A65,3),'[4]Master Data'!$A$2:$A$8,0),2)</f>
        <v>Th</v>
      </c>
      <c r="D65" s="118" t="n">
        <v>54210529.6754</v>
      </c>
      <c r="E65" s="118" t="n">
        <v>4077257.9338219</v>
      </c>
      <c r="F65" s="118" t="n">
        <v>0</v>
      </c>
      <c r="G65" s="118" t="n">
        <v>-1772</v>
      </c>
      <c r="I65" s="118" t="n">
        <f aca="false">IF(MONTH($A65)=MONTH($A64),IF(G65=0,I64,G65),G65)</f>
        <v>-1772</v>
      </c>
      <c r="J65" s="118" t="n">
        <f aca="false">IF(MONTH($A65)=MONTH($A64),SUM(I65-I64),I65)</f>
        <v>-1772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-2717887</v>
      </c>
      <c r="N65" s="118" t="n">
        <f aca="false">SUM(J$6:J65)</f>
        <v>-2717887</v>
      </c>
      <c r="P65" s="118" t="n">
        <f aca="false">D65/P$3</f>
        <v>54.2105296754</v>
      </c>
      <c r="Q65" s="118" t="n">
        <f aca="false">E65/P$3</f>
        <v>4.0772579338219</v>
      </c>
      <c r="R65" s="118" t="n">
        <f aca="false">F65/R$3</f>
        <v>0</v>
      </c>
      <c r="S65" s="120" t="n">
        <f aca="false">J65/$R$3</f>
        <v>-1.772</v>
      </c>
      <c r="T65" s="120" t="n">
        <f aca="false">L65/$R$3</f>
        <v>-0</v>
      </c>
      <c r="U65" s="120" t="n">
        <f aca="false">I65/$R$3</f>
        <v>-1.772</v>
      </c>
      <c r="V65" s="120" t="n">
        <f aca="false">M65/$R$3</f>
        <v>-2717.887</v>
      </c>
      <c r="W65" s="120" t="n">
        <f aca="false">N65/$R$3</f>
        <v>-2717.887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Data'!$A$2:$B$8,MATCH(WEEKDAY('GNS Bolv Gas MTM'!A66,3),'[4]Master Data'!$A$2:$A$8,0),2)</f>
        <v>F</v>
      </c>
      <c r="D66" s="118" t="n">
        <v>53942878.6069</v>
      </c>
      <c r="E66" s="118" t="n">
        <v>4068225.9796219</v>
      </c>
      <c r="F66" s="118" t="n">
        <v>0</v>
      </c>
      <c r="G66" s="118" t="n">
        <v>-3521</v>
      </c>
      <c r="I66" s="118" t="n">
        <f aca="false">IF(MONTH($A66)=MONTH($A65),IF(G66=0,I65,G66),G66)</f>
        <v>-3521</v>
      </c>
      <c r="J66" s="118" t="n">
        <f aca="false">IF(MONTH($A66)=MONTH($A65),SUM(I66-I65),I66)</f>
        <v>-1749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-2719636</v>
      </c>
      <c r="N66" s="118" t="n">
        <f aca="false">SUM(J$6:J66)</f>
        <v>-2719636</v>
      </c>
      <c r="P66" s="118" t="n">
        <f aca="false">D66/P$3</f>
        <v>53.9428786069</v>
      </c>
      <c r="Q66" s="118" t="n">
        <f aca="false">E66/P$3</f>
        <v>4.0682259796219</v>
      </c>
      <c r="R66" s="118" t="n">
        <f aca="false">F66/R$3</f>
        <v>0</v>
      </c>
      <c r="S66" s="120" t="n">
        <f aca="false">J66/$R$3</f>
        <v>-1.749</v>
      </c>
      <c r="T66" s="120" t="n">
        <f aca="false">L66/$R$3</f>
        <v>-0</v>
      </c>
      <c r="U66" s="120" t="n">
        <f aca="false">I66/$R$3</f>
        <v>-3.521</v>
      </c>
      <c r="V66" s="120" t="n">
        <f aca="false">M66/$R$3</f>
        <v>-2719.636</v>
      </c>
      <c r="W66" s="120" t="n">
        <f aca="false">N66/$R$3</f>
        <v>-2719.636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Data'!$A$2:$B$8,MATCH(WEEKDAY('GNS Bolv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-3521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-2719636</v>
      </c>
      <c r="N67" s="118" t="n">
        <f aca="false">SUM(J$6:J67)</f>
        <v>-2719636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-3.521</v>
      </c>
      <c r="V67" s="120" t="n">
        <f aca="false">M67/$R$3</f>
        <v>-2719.636</v>
      </c>
      <c r="W67" s="120" t="n">
        <f aca="false">N67/$R$3</f>
        <v>-2719.636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Data'!$A$2:$B$8,MATCH(WEEKDAY('GNS Bolv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-3521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-2719636</v>
      </c>
      <c r="N68" s="118" t="n">
        <f aca="false">SUM(J$6:J68)</f>
        <v>-2719636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-3.521</v>
      </c>
      <c r="V68" s="120" t="n">
        <f aca="false">M68/$R$3</f>
        <v>-2719.636</v>
      </c>
      <c r="W68" s="120" t="n">
        <f aca="false">N68/$R$3</f>
        <v>-2719.636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Data'!$A$2:$B$8,MATCH(WEEKDAY('GNS Bolv Gas MTM'!A69,3),'[4]Master Data'!$A$2:$A$8,0),2)</f>
        <v>M</v>
      </c>
      <c r="D69" s="118" t="n">
        <v>54082267.342</v>
      </c>
      <c r="E69" s="118" t="n">
        <v>4087040.3153219</v>
      </c>
      <c r="F69" s="118" t="n">
        <v>0</v>
      </c>
      <c r="G69" s="118" t="n">
        <v>-8712</v>
      </c>
      <c r="I69" s="118" t="n">
        <f aca="false">IF(MONTH($A69)=MONTH($A68),IF(G69=0,I68,G69),G69)</f>
        <v>-8712</v>
      </c>
      <c r="J69" s="118" t="n">
        <f aca="false">IF(MONTH($A69)=MONTH($A68),SUM(I69-I68),I69)</f>
        <v>-5191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-2724827</v>
      </c>
      <c r="N69" s="118" t="n">
        <f aca="false">SUM(J$6:J69)</f>
        <v>-2724827</v>
      </c>
      <c r="P69" s="118" t="n">
        <f aca="false">D69/P$3</f>
        <v>54.082267342</v>
      </c>
      <c r="Q69" s="118" t="n">
        <f aca="false">E69/P$3</f>
        <v>4.0870403153219</v>
      </c>
      <c r="R69" s="118" t="n">
        <f aca="false">F69/R$3</f>
        <v>0</v>
      </c>
      <c r="S69" s="120" t="n">
        <f aca="false">J69/$R$3</f>
        <v>-5.191</v>
      </c>
      <c r="T69" s="120" t="n">
        <f aca="false">L69/$R$3</f>
        <v>-0</v>
      </c>
      <c r="U69" s="120" t="n">
        <f aca="false">I69/$R$3</f>
        <v>-8.712</v>
      </c>
      <c r="V69" s="120" t="n">
        <f aca="false">M69/$R$3</f>
        <v>-2724.827</v>
      </c>
      <c r="W69" s="120" t="n">
        <f aca="false">N69/$R$3</f>
        <v>-2724.827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Data'!$A$2:$B$8,MATCH(WEEKDAY('GNS Bolv Gas MTM'!A70,3),'[4]Master Data'!$A$2:$A$8,0),2)</f>
        <v>T</v>
      </c>
      <c r="D70" s="118" t="n">
        <v>53938373.2154</v>
      </c>
      <c r="E70" s="118" t="n">
        <v>3967111.07441401</v>
      </c>
      <c r="F70" s="118" t="n">
        <v>0</v>
      </c>
      <c r="G70" s="118" t="n">
        <v>-10412</v>
      </c>
      <c r="I70" s="118" t="n">
        <f aca="false">IF(MONTH($A70)=MONTH($A69),IF(G70=0,I69,G70),G70)</f>
        <v>-10412</v>
      </c>
      <c r="J70" s="118" t="n">
        <f aca="false">IF(MONTH($A70)=MONTH($A69),SUM(I70-I69),I70)</f>
        <v>-1700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-2726527</v>
      </c>
      <c r="N70" s="118" t="n">
        <f aca="false">SUM(J$6:J70)</f>
        <v>-2726527</v>
      </c>
      <c r="P70" s="118" t="n">
        <f aca="false">D70/P$3</f>
        <v>53.9383732154</v>
      </c>
      <c r="Q70" s="118" t="n">
        <f aca="false">E70/P$3</f>
        <v>3.96711107441401</v>
      </c>
      <c r="R70" s="118" t="n">
        <f aca="false">F70/R$3</f>
        <v>0</v>
      </c>
      <c r="S70" s="120" t="n">
        <f aca="false">J70/$R$3</f>
        <v>-1.7</v>
      </c>
      <c r="T70" s="120" t="n">
        <f aca="false">L70/$R$3</f>
        <v>-0</v>
      </c>
      <c r="U70" s="120" t="n">
        <f aca="false">I70/$R$3</f>
        <v>-10.412</v>
      </c>
      <c r="V70" s="120" t="n">
        <f aca="false">M70/$R$3</f>
        <v>-2726.527</v>
      </c>
      <c r="W70" s="120" t="n">
        <f aca="false">N70/$R$3</f>
        <v>-2726.527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Data'!$A$2:$B$8,MATCH(WEEKDAY('GNS Bolv Gas MTM'!A71,3),'[4]Master Data'!$A$2:$A$8,0),2)</f>
        <v>W</v>
      </c>
      <c r="D71" s="118" t="n">
        <v>54197990.3972</v>
      </c>
      <c r="E71" s="118" t="n">
        <v>3969468.34031114</v>
      </c>
      <c r="F71" s="118" t="n">
        <v>0</v>
      </c>
      <c r="G71" s="118" t="n">
        <v>-12109</v>
      </c>
      <c r="I71" s="118" t="n">
        <f aca="false">IF(MONTH($A71)=MONTH($A70),IF(G71=0,I70,G71),G71)</f>
        <v>-12109</v>
      </c>
      <c r="J71" s="118" t="n">
        <f aca="false">IF(MONTH($A71)=MONTH($A70),SUM(I71-I70),I71)</f>
        <v>-1697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-2728224</v>
      </c>
      <c r="N71" s="118" t="n">
        <f aca="false">SUM(J$6:J71)</f>
        <v>-2728224</v>
      </c>
      <c r="P71" s="118" t="n">
        <f aca="false">D71/P$3</f>
        <v>54.1979903972</v>
      </c>
      <c r="Q71" s="118" t="n">
        <f aca="false">E71/P$3</f>
        <v>3.96946834031114</v>
      </c>
      <c r="R71" s="118" t="n">
        <f aca="false">F71/R$3</f>
        <v>0</v>
      </c>
      <c r="S71" s="120" t="n">
        <f aca="false">J71/$R$3</f>
        <v>-1.697</v>
      </c>
      <c r="T71" s="120" t="n">
        <f aca="false">L71/$R$3</f>
        <v>-0</v>
      </c>
      <c r="U71" s="120" t="n">
        <f aca="false">I71/$R$3</f>
        <v>-12.109</v>
      </c>
      <c r="V71" s="120" t="n">
        <f aca="false">M71/$R$3</f>
        <v>-2728.224</v>
      </c>
      <c r="W71" s="120" t="n">
        <f aca="false">N71/$R$3</f>
        <v>-2728.224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Data'!$A$2:$B$8,MATCH(WEEKDAY('GNS Bolv Gas MTM'!A72,3),'[4]Master Data'!$A$2:$A$8,0),2)</f>
        <v>Th</v>
      </c>
      <c r="D72" s="118" t="n">
        <v>54299897.64</v>
      </c>
      <c r="E72" s="118" t="n">
        <v>3985118.15528418</v>
      </c>
      <c r="F72" s="118" t="n">
        <v>0</v>
      </c>
      <c r="G72" s="118" t="n">
        <v>-13787</v>
      </c>
      <c r="I72" s="118" t="n">
        <f aca="false">IF(MONTH($A72)=MONTH($A71),IF(G72=0,I71,G72),G72)</f>
        <v>-13787</v>
      </c>
      <c r="J72" s="118" t="n">
        <f aca="false">IF(MONTH($A72)=MONTH($A71),SUM(I72-I71),I72)</f>
        <v>-1678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-2729902</v>
      </c>
      <c r="N72" s="118" t="n">
        <f aca="false">SUM(J$6:J72)</f>
        <v>-2729902</v>
      </c>
      <c r="P72" s="118" t="n">
        <f aca="false">D72/P$3</f>
        <v>54.29989764</v>
      </c>
      <c r="Q72" s="118" t="n">
        <f aca="false">E72/P$3</f>
        <v>3.98511815528418</v>
      </c>
      <c r="R72" s="118" t="n">
        <f aca="false">F72/R$3</f>
        <v>0</v>
      </c>
      <c r="S72" s="120" t="n">
        <f aca="false">J72/$R$3</f>
        <v>-1.678</v>
      </c>
      <c r="T72" s="120" t="n">
        <f aca="false">L72/$R$3</f>
        <v>-0</v>
      </c>
      <c r="U72" s="120" t="n">
        <f aca="false">I72/$R$3</f>
        <v>-13.787</v>
      </c>
      <c r="V72" s="120" t="n">
        <f aca="false">M72/$R$3</f>
        <v>-2729.902</v>
      </c>
      <c r="W72" s="120" t="n">
        <f aca="false">N72/$R$3</f>
        <v>-2729.902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Data'!$A$2:$B$8,MATCH(WEEKDAY('GNS Bolv Gas MTM'!A73,3),'[4]Master Data'!$A$2:$A$8,0),2)</f>
        <v>F</v>
      </c>
      <c r="D73" s="118" t="n">
        <v>54111343.4059</v>
      </c>
      <c r="E73" s="118" t="n">
        <v>3982784.46308508</v>
      </c>
      <c r="F73" s="118" t="n">
        <v>0</v>
      </c>
      <c r="G73" s="118" t="n">
        <v>-15447</v>
      </c>
      <c r="I73" s="118" t="n">
        <f aca="false">IF(MONTH($A73)=MONTH($A72),IF(G73=0,I72,G73),G73)</f>
        <v>-15447</v>
      </c>
      <c r="J73" s="118" t="n">
        <f aca="false">IF(MONTH($A73)=MONTH($A72),SUM(I73-I72),I73)</f>
        <v>-1660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-2731562</v>
      </c>
      <c r="N73" s="118" t="n">
        <f aca="false">SUM(J$6:J73)</f>
        <v>-2731562</v>
      </c>
      <c r="P73" s="118" t="n">
        <f aca="false">D73/P$3</f>
        <v>54.1113434059</v>
      </c>
      <c r="Q73" s="118" t="n">
        <f aca="false">E73/P$3</f>
        <v>3.98278446308508</v>
      </c>
      <c r="R73" s="118" t="n">
        <f aca="false">F73/R$3</f>
        <v>0</v>
      </c>
      <c r="S73" s="120" t="n">
        <f aca="false">J73/$R$3</f>
        <v>-1.66</v>
      </c>
      <c r="T73" s="120" t="n">
        <f aca="false">L73/$R$3</f>
        <v>-0</v>
      </c>
      <c r="U73" s="120" t="n">
        <f aca="false">I73/$R$3</f>
        <v>-15.447</v>
      </c>
      <c r="V73" s="120" t="n">
        <f aca="false">M73/$R$3</f>
        <v>-2731.562</v>
      </c>
      <c r="W73" s="120" t="n">
        <f aca="false">N73/$R$3</f>
        <v>-2731.562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Data'!$A$2:$B$8,MATCH(WEEKDAY('GNS Bolv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-15447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-2731562</v>
      </c>
      <c r="N74" s="118" t="n">
        <f aca="false">SUM(J$6:J74)</f>
        <v>-2731562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-15.447</v>
      </c>
      <c r="V74" s="120" t="n">
        <f aca="false">M74/$R$3</f>
        <v>-2731.562</v>
      </c>
      <c r="W74" s="120" t="n">
        <f aca="false">N74/$R$3</f>
        <v>-2731.562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Data'!$A$2:$B$8,MATCH(WEEKDAY('GNS Bolv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-15447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-2731562</v>
      </c>
      <c r="N75" s="118" t="n">
        <f aca="false">SUM(J$6:J75)</f>
        <v>-2731562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-15.447</v>
      </c>
      <c r="V75" s="120" t="n">
        <f aca="false">M75/$R$3</f>
        <v>-2731.562</v>
      </c>
      <c r="W75" s="120" t="n">
        <f aca="false">N75/$R$3</f>
        <v>-2731.562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Data'!$A$2:$B$8,MATCH(WEEKDAY('GNS Bolv Gas MTM'!A76,3),'[4]Master Data'!$A$2:$A$8,0),2)</f>
        <v>M</v>
      </c>
      <c r="D76" s="118" t="n">
        <v>54274760.2364</v>
      </c>
      <c r="E76" s="118" t="n">
        <v>4001631.0131159</v>
      </c>
      <c r="F76" s="118" t="n">
        <v>0</v>
      </c>
      <c r="G76" s="118" t="n">
        <v>-20364</v>
      </c>
      <c r="I76" s="118" t="n">
        <f aca="false">IF(MONTH($A76)=MONTH($A75),IF(G76=0,I75,G76),G76)</f>
        <v>-20364</v>
      </c>
      <c r="J76" s="118" t="n">
        <f aca="false">IF(MONTH($A76)=MONTH($A75),SUM(I76-I75),I76)</f>
        <v>-4917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-2736479</v>
      </c>
      <c r="N76" s="118" t="n">
        <f aca="false">SUM(J$6:J76)</f>
        <v>-2736479</v>
      </c>
      <c r="P76" s="118" t="n">
        <f aca="false">D76/P$3</f>
        <v>54.2747602364</v>
      </c>
      <c r="Q76" s="118" t="n">
        <f aca="false">E76/P$3</f>
        <v>4.0016310131159</v>
      </c>
      <c r="R76" s="118" t="n">
        <f aca="false">F76/R$3</f>
        <v>0</v>
      </c>
      <c r="S76" s="120" t="n">
        <f aca="false">J76/$R$3</f>
        <v>-4.917</v>
      </c>
      <c r="T76" s="120" t="n">
        <f aca="false">L76/$R$3</f>
        <v>-0</v>
      </c>
      <c r="U76" s="120" t="n">
        <f aca="false">I76/$R$3</f>
        <v>-20.364</v>
      </c>
      <c r="V76" s="120" t="n">
        <f aca="false">M76/$R$3</f>
        <v>-2736.479</v>
      </c>
      <c r="W76" s="120" t="n">
        <f aca="false">N76/$R$3</f>
        <v>-2736.479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Data'!$A$2:$B$8,MATCH(WEEKDAY('GNS Bolv Gas MTM'!A77,3),'[4]Master Data'!$A$2:$A$8,0),2)</f>
        <v>T</v>
      </c>
      <c r="D77" s="118" t="n">
        <v>54104652.5738</v>
      </c>
      <c r="E77" s="118" t="n">
        <v>4011098.76679443</v>
      </c>
      <c r="F77" s="118" t="n">
        <v>0</v>
      </c>
      <c r="G77" s="118" t="n">
        <v>-21969</v>
      </c>
      <c r="I77" s="118" t="n">
        <f aca="false">IF(MONTH($A77)=MONTH($A76),IF(G77=0,I76,G77),G77)</f>
        <v>-21969</v>
      </c>
      <c r="J77" s="118" t="n">
        <f aca="false">IF(MONTH($A77)=MONTH($A76),SUM(I77-I76),I77)</f>
        <v>-1605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-2738084</v>
      </c>
      <c r="N77" s="118" t="n">
        <f aca="false">SUM(J$6:J77)</f>
        <v>-2738084</v>
      </c>
      <c r="P77" s="118" t="n">
        <f aca="false">D77/P$3</f>
        <v>54.1046525738</v>
      </c>
      <c r="Q77" s="118" t="n">
        <f aca="false">E77/P$3</f>
        <v>4.01109876679443</v>
      </c>
      <c r="R77" s="118" t="n">
        <f aca="false">F77/R$3</f>
        <v>0</v>
      </c>
      <c r="S77" s="120" t="n">
        <f aca="false">J77/$R$3</f>
        <v>-1.605</v>
      </c>
      <c r="T77" s="120" t="n">
        <f aca="false">L77/$R$3</f>
        <v>-0</v>
      </c>
      <c r="U77" s="120" t="n">
        <f aca="false">I77/$R$3</f>
        <v>-21.969</v>
      </c>
      <c r="V77" s="120" t="n">
        <f aca="false">M77/$R$3</f>
        <v>-2738.084</v>
      </c>
      <c r="W77" s="120" t="n">
        <f aca="false">N77/$R$3</f>
        <v>-2738.084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Data'!$A$2:$B$8,MATCH(WEEKDAY('GNS Bolv Gas MTM'!A78,3),'[4]Master Data'!$A$2:$A$8,0),2)</f>
        <v>W</v>
      </c>
      <c r="D78" s="118" t="n">
        <v>54572822.1679</v>
      </c>
      <c r="E78" s="118" t="n">
        <v>4049170.25801834</v>
      </c>
      <c r="F78" s="118" t="n">
        <v>0</v>
      </c>
      <c r="G78" s="118" t="n">
        <v>-23577</v>
      </c>
      <c r="I78" s="118" t="n">
        <f aca="false">IF(MONTH($A78)=MONTH($A77),IF(G78=0,I77,G78),G78)</f>
        <v>-23577</v>
      </c>
      <c r="J78" s="118" t="n">
        <f aca="false">IF(MONTH($A78)=MONTH($A77),SUM(I78-I77),I78)</f>
        <v>-1608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-2739692</v>
      </c>
      <c r="N78" s="118" t="n">
        <f aca="false">SUM(J$6:J78)</f>
        <v>-2739692</v>
      </c>
      <c r="P78" s="118" t="n">
        <f aca="false">D78/P$3</f>
        <v>54.5728221679</v>
      </c>
      <c r="Q78" s="118" t="n">
        <f aca="false">E78/P$3</f>
        <v>4.04917025801834</v>
      </c>
      <c r="R78" s="118" t="n">
        <f aca="false">F78/R$3</f>
        <v>0</v>
      </c>
      <c r="S78" s="120" t="n">
        <f aca="false">J78/$R$3</f>
        <v>-1.608</v>
      </c>
      <c r="T78" s="120" t="n">
        <f aca="false">L78/$R$3</f>
        <v>-0</v>
      </c>
      <c r="U78" s="120" t="n">
        <f aca="false">I78/$R$3</f>
        <v>-23.577</v>
      </c>
      <c r="V78" s="120" t="n">
        <f aca="false">M78/$R$3</f>
        <v>-2739.692</v>
      </c>
      <c r="W78" s="120" t="n">
        <f aca="false">N78/$R$3</f>
        <v>-2739.692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Data'!$A$2:$B$8,MATCH(WEEKDAY('GNS Bolv Gas MTM'!A79,3),'[4]Master Data'!$A$2:$A$8,0),2)</f>
        <v>Th</v>
      </c>
      <c r="D79" s="118" t="n">
        <v>54883713.252</v>
      </c>
      <c r="E79" s="118" t="n">
        <v>4057551.08693499</v>
      </c>
      <c r="F79" s="118" t="n">
        <v>0</v>
      </c>
      <c r="G79" s="118" t="n">
        <v>-25168</v>
      </c>
      <c r="I79" s="118" t="n">
        <f aca="false">IF(MONTH($A79)=MONTH($A78),IF(G79=0,I78,G79),G79)</f>
        <v>-25168</v>
      </c>
      <c r="J79" s="118" t="n">
        <f aca="false">IF(MONTH($A79)=MONTH($A78),SUM(I79-I78),I79)</f>
        <v>-1591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-2741283</v>
      </c>
      <c r="N79" s="118" t="n">
        <f aca="false">SUM(J$6:J79)</f>
        <v>-2741283</v>
      </c>
      <c r="P79" s="118" t="n">
        <f aca="false">D79/P$3</f>
        <v>54.883713252</v>
      </c>
      <c r="Q79" s="118" t="n">
        <f aca="false">E79/P$3</f>
        <v>4.05755108693499</v>
      </c>
      <c r="R79" s="118" t="n">
        <f aca="false">F79/R$3</f>
        <v>0</v>
      </c>
      <c r="S79" s="120" t="n">
        <f aca="false">J79/$R$3</f>
        <v>-1.591</v>
      </c>
      <c r="T79" s="120" t="n">
        <f aca="false">L79/$R$3</f>
        <v>-0</v>
      </c>
      <c r="U79" s="120" t="n">
        <f aca="false">I79/$R$3</f>
        <v>-25.168</v>
      </c>
      <c r="V79" s="120" t="n">
        <f aca="false">M79/$R$3</f>
        <v>-2741.283</v>
      </c>
      <c r="W79" s="120" t="n">
        <f aca="false">N79/$R$3</f>
        <v>-2741.283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Data'!$A$2:$B$8,MATCH(WEEKDAY('GNS Bolv Gas MTM'!A80,3),'[4]Master Data'!$A$2:$A$8,0),2)</f>
        <v>F</v>
      </c>
      <c r="D80" s="118" t="n">
        <v>55049950.4926</v>
      </c>
      <c r="E80" s="118" t="n">
        <v>4069739.03921357</v>
      </c>
      <c r="F80" s="118" t="n">
        <v>0</v>
      </c>
      <c r="G80" s="118" t="n">
        <v>-26740</v>
      </c>
      <c r="I80" s="118" t="n">
        <f aca="false">IF(MONTH($A80)=MONTH($A79),IF(G80=0,I79,G80),G80)</f>
        <v>-26740</v>
      </c>
      <c r="J80" s="118" t="n">
        <f aca="false">IF(MONTH($A80)=MONTH($A79),SUM(I80-I79),I80)</f>
        <v>-1572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-2742855</v>
      </c>
      <c r="N80" s="118" t="n">
        <f aca="false">SUM(J$6:J80)</f>
        <v>-2742855</v>
      </c>
      <c r="P80" s="118" t="n">
        <f aca="false">D80/P$3</f>
        <v>55.0499504926</v>
      </c>
      <c r="Q80" s="118" t="n">
        <f aca="false">E80/P$3</f>
        <v>4.06973903921357</v>
      </c>
      <c r="R80" s="118" t="n">
        <f aca="false">F80/R$3</f>
        <v>0</v>
      </c>
      <c r="S80" s="120" t="n">
        <f aca="false">J80/$R$3</f>
        <v>-1.572</v>
      </c>
      <c r="T80" s="120" t="n">
        <f aca="false">L80/$R$3</f>
        <v>-0</v>
      </c>
      <c r="U80" s="120" t="n">
        <f aca="false">I80/$R$3</f>
        <v>-26.74</v>
      </c>
      <c r="V80" s="120" t="n">
        <f aca="false">M80/$R$3</f>
        <v>-2742.855</v>
      </c>
      <c r="W80" s="120" t="n">
        <f aca="false">N80/$R$3</f>
        <v>-2742.855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Data'!$A$2:$B$8,MATCH(WEEKDAY('GNS Bolv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-26740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-2742855</v>
      </c>
      <c r="N81" s="118" t="n">
        <f aca="false">SUM(J$6:J81)</f>
        <v>-2742855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-26.74</v>
      </c>
      <c r="V81" s="120" t="n">
        <f aca="false">M81/$R$3</f>
        <v>-2742.855</v>
      </c>
      <c r="W81" s="120" t="n">
        <f aca="false">N81/$R$3</f>
        <v>-2742.855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Data'!$A$2:$B$8,MATCH(WEEKDAY('GNS Bolv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-26740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-2742855</v>
      </c>
      <c r="N82" s="118" t="n">
        <f aca="false">SUM(J$6:J82)</f>
        <v>-2742855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-26.74</v>
      </c>
      <c r="V82" s="120" t="n">
        <f aca="false">M82/$R$3</f>
        <v>-2742.855</v>
      </c>
      <c r="W82" s="120" t="n">
        <f aca="false">N82/$R$3</f>
        <v>-2742.855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Data'!$A$2:$B$8,MATCH(WEEKDAY('GNS Bolv Gas MTM'!A83,3),'[4]Master Data'!$A$2:$A$8,0),2)</f>
        <v>M</v>
      </c>
      <c r="D83" s="118" t="n">
        <v>55986144.1498</v>
      </c>
      <c r="E83" s="118" t="n">
        <v>4376117.45547893</v>
      </c>
      <c r="F83" s="118" t="n">
        <v>0</v>
      </c>
      <c r="G83" s="118" t="n">
        <v>1554719</v>
      </c>
      <c r="I83" s="118" t="n">
        <f aca="false">IF(MONTH($A83)=MONTH($A82),IF(G83=0,I82,G83),G83)</f>
        <v>1554719</v>
      </c>
      <c r="J83" s="118" t="n">
        <f aca="false">IF(MONTH($A83)=MONTH($A82),SUM(I83-I82),I83)</f>
        <v>1581459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-1161396</v>
      </c>
      <c r="N83" s="118" t="n">
        <f aca="false">SUM(J$6:J83)</f>
        <v>-1161396</v>
      </c>
      <c r="P83" s="118" t="n">
        <f aca="false">D83/P$3</f>
        <v>55.9861441498</v>
      </c>
      <c r="Q83" s="118" t="n">
        <f aca="false">E83/P$3</f>
        <v>4.37611745547893</v>
      </c>
      <c r="R83" s="118" t="n">
        <f aca="false">F83/R$3</f>
        <v>0</v>
      </c>
      <c r="S83" s="120" t="n">
        <f aca="false">J83/$R$3</f>
        <v>1581.459</v>
      </c>
      <c r="T83" s="120" t="n">
        <f aca="false">L83/$R$3</f>
        <v>0</v>
      </c>
      <c r="U83" s="120" t="n">
        <f aca="false">I83/$R$3</f>
        <v>1554.719</v>
      </c>
      <c r="V83" s="120" t="n">
        <f aca="false">M83/$R$3</f>
        <v>-1161.396</v>
      </c>
      <c r="W83" s="120" t="n">
        <f aca="false">N83/$R$3</f>
        <v>-1161.396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Data'!$A$2:$B$8,MATCH(WEEKDAY('GNS Bolv Gas MTM'!A84,3),'[4]Master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1554719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-1161396</v>
      </c>
      <c r="N84" s="118" t="n">
        <f aca="false">SUM(J$6:J84)</f>
        <v>-1161396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1554.719</v>
      </c>
      <c r="V84" s="120" t="n">
        <f aca="false">M84/$R$3</f>
        <v>-1161.396</v>
      </c>
      <c r="W84" s="120" t="n">
        <f aca="false">N84/$R$3</f>
        <v>-1161.396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Data'!$A$2:$B$8,MATCH(WEEKDAY('GNS Bolv Gas MTM'!A85,3),'[4]Master Data'!$A$2:$A$8,0),2)</f>
        <v>W</v>
      </c>
      <c r="D85" s="118" t="n">
        <v>0</v>
      </c>
      <c r="E85" s="147" t="n">
        <v>0</v>
      </c>
      <c r="F85" s="118" t="n">
        <v>0</v>
      </c>
      <c r="G85" s="118" t="n">
        <v>0</v>
      </c>
      <c r="I85" s="118" t="n">
        <f aca="false">IF(MONTH($A85)=MONTH($A84),IF(G85=0,I84,G85),G85)</f>
        <v>1554719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-1161396</v>
      </c>
      <c r="N85" s="118" t="n">
        <f aca="false">SUM(J$6:J85)</f>
        <v>-1161396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1554.719</v>
      </c>
      <c r="V85" s="120" t="n">
        <f aca="false">M85/$R$3</f>
        <v>-1161.396</v>
      </c>
      <c r="W85" s="120" t="n">
        <f aca="false">N85/$R$3</f>
        <v>-1161.396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Data'!$A$2:$B$8,MATCH(WEEKDAY('GNS Bolv Gas MTM'!A86,3),'[4]Master Data'!$A$2:$A$8,0),2)</f>
        <v>Th</v>
      </c>
      <c r="D86" s="147" t="n">
        <v>0</v>
      </c>
      <c r="E86" s="147" t="n">
        <v>0</v>
      </c>
      <c r="F86" s="118" t="n">
        <v>0</v>
      </c>
      <c r="G86" s="147" t="n">
        <v>2678876</v>
      </c>
      <c r="I86" s="118" t="n">
        <f aca="false">IF(MONTH($A86)=MONTH($A85),IF(G86=0,I85,G86),G86)</f>
        <v>2678876</v>
      </c>
      <c r="J86" s="118" t="n">
        <f aca="false">IF(MONTH($A86)=MONTH($A85),SUM(I86-I85),I86)</f>
        <v>1124157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-37239</v>
      </c>
      <c r="N86" s="118" t="n">
        <f aca="false">SUM(J$6:J86)</f>
        <v>-37239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1124.157</v>
      </c>
      <c r="T86" s="120" t="n">
        <f aca="false">L86/$R$3</f>
        <v>0</v>
      </c>
      <c r="U86" s="120" t="n">
        <f aca="false">I86/$R$3</f>
        <v>2678.876</v>
      </c>
      <c r="V86" s="120" t="n">
        <f aca="false">M86/$R$3</f>
        <v>-37.239</v>
      </c>
      <c r="W86" s="120" t="n">
        <f aca="false">N86/$R$3</f>
        <v>-37.239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Data'!$A$2:$B$8,MATCH(WEEKDAY('GNS Bolv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2678876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-37239</v>
      </c>
      <c r="N87" s="118" t="n">
        <f aca="false">SUM(J$6:J87)</f>
        <v>-37239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2678.876</v>
      </c>
      <c r="V87" s="120" t="n">
        <f aca="false">M87/$R$3</f>
        <v>-37.239</v>
      </c>
      <c r="W87" s="120" t="n">
        <f aca="false">N87/$R$3</f>
        <v>-37.239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Data'!$A$2:$B$8,MATCH(WEEKDAY('GNS Bolv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2678876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-37239</v>
      </c>
      <c r="N88" s="118" t="n">
        <f aca="false">SUM(J$6:J88)</f>
        <v>-37239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2678.876</v>
      </c>
      <c r="V88" s="120" t="n">
        <f aca="false">M88/$R$3</f>
        <v>-37.239</v>
      </c>
      <c r="W88" s="120" t="n">
        <f aca="false">N88/$R$3</f>
        <v>-37.239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Data'!$A$2:$B$8,MATCH(WEEKDAY('GNS Bolv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2678876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-37239</v>
      </c>
      <c r="N89" s="118" t="n">
        <f aca="false">SUM(J$6:J89)</f>
        <v>-37239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2678.876</v>
      </c>
      <c r="V89" s="120" t="n">
        <f aca="false">M89/$R$3</f>
        <v>-37.239</v>
      </c>
      <c r="W89" s="120" t="n">
        <f aca="false">N89/$R$3</f>
        <v>-37.239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Data'!$A$2:$B$8,MATCH(WEEKDAY('GNS Bolv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2678876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-37239</v>
      </c>
      <c r="N90" s="118" t="n">
        <f aca="false">SUM(J$6:J90)</f>
        <v>-37239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2678.876</v>
      </c>
      <c r="V90" s="120" t="n">
        <f aca="false">M90/$R$3</f>
        <v>-37.239</v>
      </c>
      <c r="W90" s="120" t="n">
        <f aca="false">N90/$R$3</f>
        <v>-37.239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Data'!$A$2:$B$8,MATCH(WEEKDAY('GNS Bolv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2678876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-37239</v>
      </c>
      <c r="N91" s="118" t="n">
        <f aca="false">SUM(J$6:J91)</f>
        <v>-37239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2678.876</v>
      </c>
      <c r="V91" s="120" t="n">
        <f aca="false">M91/$R$3</f>
        <v>-37.239</v>
      </c>
      <c r="W91" s="120" t="n">
        <f aca="false">N91/$R$3</f>
        <v>-37.239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Data'!$A$2:$B$8,MATCH(WEEKDAY('GNS Bolv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2678876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-37239</v>
      </c>
      <c r="N92" s="118" t="n">
        <f aca="false">SUM(J$6:J92)</f>
        <v>-37239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2678.876</v>
      </c>
      <c r="V92" s="120" t="n">
        <f aca="false">M92/$R$3</f>
        <v>-37.239</v>
      </c>
      <c r="W92" s="120" t="n">
        <f aca="false">N92/$R$3</f>
        <v>-37.239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Data'!$A$2:$B$8,MATCH(WEEKDAY('GNS Bolv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2678876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-37239</v>
      </c>
      <c r="N93" s="118" t="n">
        <f aca="false">SUM(J$6:J93)</f>
        <v>-37239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2678.876</v>
      </c>
      <c r="V93" s="120" t="n">
        <f aca="false">M93/$R$3</f>
        <v>-37.239</v>
      </c>
      <c r="W93" s="120" t="n">
        <f aca="false">N93/$R$3</f>
        <v>-37.239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Data'!$A$2:$B$8,MATCH(WEEKDAY('GNS Bolv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2678876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-37239</v>
      </c>
      <c r="N94" s="118" t="n">
        <f aca="false">SUM(J$6:J94)</f>
        <v>-37239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2678.876</v>
      </c>
      <c r="V94" s="120" t="n">
        <f aca="false">M94/$R$3</f>
        <v>-37.239</v>
      </c>
      <c r="W94" s="120" t="n">
        <f aca="false">N94/$R$3</f>
        <v>-37.239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Data'!$A$2:$B$8,MATCH(WEEKDAY('GNS Bolv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2678876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-37239</v>
      </c>
      <c r="N95" s="118" t="n">
        <f aca="false">SUM(J$6:J95)</f>
        <v>-37239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2678.876</v>
      </c>
      <c r="V95" s="120" t="n">
        <f aca="false">M95/$R$3</f>
        <v>-37.239</v>
      </c>
      <c r="W95" s="120" t="n">
        <f aca="false">N95/$R$3</f>
        <v>-37.239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Data'!$A$2:$B$8,MATCH(WEEKDAY('GNS Bolv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-37239</v>
      </c>
      <c r="N96" s="118" t="n">
        <f aca="false">SUM(J$6:J96)</f>
        <v>-37239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-37.239</v>
      </c>
      <c r="W96" s="120" t="n">
        <f aca="false">N96/$R$3</f>
        <v>-37.239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Data'!$A$2:$B$8,MATCH(WEEKDAY('GNS Bolv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-37239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-37.239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Data'!$A$2:$B$8,MATCH(WEEKDAY('GNS Bolv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-37239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-37.239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Data'!$A$2:$B$8,MATCH(WEEKDAY('GNS Bolv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-37239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-37.239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Data'!$A$2:$B$8,MATCH(WEEKDAY('GNS Bolv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-37239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-37.239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Data'!$A$2:$B$8,MATCH(WEEKDAY('GNS Bolv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-37239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-37.239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Data'!$A$2:$B$8,MATCH(WEEKDAY('GNS Bolv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-37239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-37.239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Data'!$A$2:$B$8,MATCH(WEEKDAY('GNS Bolv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-37239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-37.239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Data'!$A$2:$B$8,MATCH(WEEKDAY('GNS Bolv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-37239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-37.239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Data'!$A$2:$B$8,MATCH(WEEKDAY('GNS Bolv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-37239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-37.239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Data'!$A$2:$B$8,MATCH(WEEKDAY('GNS Bolv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-37239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-37.239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Data'!$A$2:$B$8,MATCH(WEEKDAY('GNS Bolv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-37239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-37.239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Data'!$A$2:$B$8,MATCH(WEEKDAY('GNS Bolv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-37239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-37.239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Data'!$A$2:$B$8,MATCH(WEEKDAY('GNS Bolv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-37239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-37.239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Data'!$A$2:$B$8,MATCH(WEEKDAY('GNS Bolv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-37239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-37.239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Data'!$A$2:$B$8,MATCH(WEEKDAY('GNS Bolv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-37239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-37.239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Data'!$A$2:$B$8,MATCH(WEEKDAY('GNS Bolv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-37239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-37.239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Data'!$A$2:$B$8,MATCH(WEEKDAY('GNS Bolv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-37239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-37.239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Data'!$A$2:$B$8,MATCH(WEEKDAY('GNS Bolv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-37239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-37.239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Data'!$A$2:$B$8,MATCH(WEEKDAY('GNS Bolv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-37239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-37.239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Data'!$A$2:$B$8,MATCH(WEEKDAY('GNS Bolv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-37239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-37.239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Data'!$A$2:$B$8,MATCH(WEEKDAY('GNS Bolv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-37239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-37.239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Data'!$A$2:$B$8,MATCH(WEEKDAY('GNS Bolv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-37239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-37.239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Data'!$A$2:$B$8,MATCH(WEEKDAY('GNS Bolv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-37239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-37.239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Data'!$A$2:$B$8,MATCH(WEEKDAY('GNS Bolv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-37239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-37.239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Data'!$A$2:$B$8,MATCH(WEEKDAY('GNS Bolv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-37239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-37.239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Data'!$A$2:$B$8,MATCH(WEEKDAY('GNS Bolv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-37239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-37.239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Data'!$A$2:$B$8,MATCH(WEEKDAY('GNS Bolv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-37239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-37.239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Data'!$A$2:$B$8,MATCH(WEEKDAY('GNS Bolv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-37239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-37.239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Data'!$A$2:$B$8,MATCH(WEEKDAY('GNS Bolv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-37239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-37.239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Data'!$A$2:$B$8,MATCH(WEEKDAY('GNS Bolv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-37239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-37.239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Data'!$A$2:$B$8,MATCH(WEEKDAY('GNS Bolv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-37239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-37.239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Data'!$A$2:$B$8,MATCH(WEEKDAY('GNS Bolv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-37239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-37.239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Data'!$A$2:$B$8,MATCH(WEEKDAY('GNS Bolv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-37239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-37.239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Data'!$A$2:$B$8,MATCH(WEEKDAY('GNS Bolv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-37239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-37.239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Data'!$A$2:$B$8,MATCH(WEEKDAY('GNS Bolv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-37239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-37.239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Data'!$A$2:$B$8,MATCH(WEEKDAY('GNS Bolv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-37239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-37.239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Data'!$A$2:$B$8,MATCH(WEEKDAY('GNS Bolv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-37239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-37.239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Data'!$A$2:$B$8,MATCH(WEEKDAY('GNS Bolv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-37239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-37.239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Data'!$A$2:$B$8,MATCH(WEEKDAY('GNS Bolv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-37239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-37.239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Data'!$A$2:$B$8,MATCH(WEEKDAY('GNS Bolv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-37239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-37.239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Data'!$A$2:$B$8,MATCH(WEEKDAY('GNS Bolv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-37239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-37.239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Data'!$A$2:$B$8,MATCH(WEEKDAY('GNS Bolv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-37239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-37.239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Data'!$A$2:$B$8,MATCH(WEEKDAY('GNS Bolv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-37239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-37.239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Data'!$A$2:$B$8,MATCH(WEEKDAY('GNS Bolv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-37239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-37.239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Data'!$A$2:$B$8,MATCH(WEEKDAY('GNS Bolv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-37239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-37.239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Data'!$A$2:$B$8,MATCH(WEEKDAY('GNS Bolv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-37239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-37.239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Data'!$A$2:$B$8,MATCH(WEEKDAY('GNS Bolv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-37239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-37.239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Data'!$A$2:$B$8,MATCH(WEEKDAY('GNS Bolv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-37239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-37.239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Data'!$A$2:$B$8,MATCH(WEEKDAY('GNS Bolv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-37239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-37.239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Data'!$A$2:$B$8,MATCH(WEEKDAY('GNS Bolv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-37239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-37.239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Data'!$A$2:$B$8,MATCH(WEEKDAY('GNS Bolv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-37239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-37.239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Data'!$A$2:$B$8,MATCH(WEEKDAY('GNS Bolv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-37239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-37.239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Data'!$A$2:$B$8,MATCH(WEEKDAY('GNS Bolv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-37239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-37.239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Data'!$A$2:$B$8,MATCH(WEEKDAY('GNS Bolv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-37239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-37.239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Data'!$A$2:$B$8,MATCH(WEEKDAY('GNS Bolv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-37239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-37.239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Data'!$A$2:$B$8,MATCH(WEEKDAY('GNS Bolv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-37239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-37.239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Data'!$A$2:$B$8,MATCH(WEEKDAY('GNS Bolv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-37239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-37.239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Data'!$A$2:$B$8,MATCH(WEEKDAY('GNS Bolv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-37239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-37.239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Data'!$A$2:$B$8,MATCH(WEEKDAY('GNS Bolv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-37239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-37.239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Data'!$A$2:$B$8,MATCH(WEEKDAY('GNS Bolv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-37239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-37.239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Data'!$A$2:$B$8,MATCH(WEEKDAY('GNS Bolv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-37239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-37.239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Data'!$A$2:$B$8,MATCH(WEEKDAY('GNS Bolv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-37239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-37.239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Data'!$A$2:$B$8,MATCH(WEEKDAY('GNS Bolv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-37239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-37.239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Data'!$A$2:$B$8,MATCH(WEEKDAY('GNS Bolv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-37239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-37.239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Data'!$A$2:$B$8,MATCH(WEEKDAY('GNS Bolv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-37239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-37.239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Data'!$A$2:$B$8,MATCH(WEEKDAY('GNS Bolv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-37239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-37.239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Data'!$A$2:$B$8,MATCH(WEEKDAY('GNS Bolv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-37239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-37.239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Data'!$A$2:$B$8,MATCH(WEEKDAY('GNS Bolv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-37239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-37.239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Data'!$A$2:$B$8,MATCH(WEEKDAY('GNS Bolv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-37239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-37.239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Data'!$A$2:$B$8,MATCH(WEEKDAY('GNS Bolv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-37239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-37.239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Data'!$A$2:$B$8,MATCH(WEEKDAY('GNS Bolv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-37239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-37.239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Data'!$A$2:$B$8,MATCH(WEEKDAY('GNS Bolv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-37239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-37.239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Data'!$A$2:$B$8,MATCH(WEEKDAY('GNS Bolv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-37239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-37.239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Data'!$A$2:$B$8,MATCH(WEEKDAY('GNS Bolv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-37239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-37.239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Data'!$A$2:$B$8,MATCH(WEEKDAY('GNS Bolv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-37239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-37.239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Data'!$A$2:$B$8,MATCH(WEEKDAY('GNS Bolv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-37239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-37.239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Data'!$A$2:$B$8,MATCH(WEEKDAY('GNS Bolv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-37239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-37.239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Data'!$A$2:$B$8,MATCH(WEEKDAY('GNS Bolv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-37239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-37.239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Data'!$A$2:$B$8,MATCH(WEEKDAY('GNS Bolv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-37239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-37.239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Data'!$A$2:$B$8,MATCH(WEEKDAY('GNS Bolv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-37239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-37.239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Data'!$A$2:$B$8,MATCH(WEEKDAY('GNS Bolv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-37239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-37.239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Data'!$A$2:$B$8,MATCH(WEEKDAY('GNS Bolv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-37239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-37.239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Data'!$A$2:$B$8,MATCH(WEEKDAY('GNS Bolv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-37239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-37.239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Data'!$A$2:$B$8,MATCH(WEEKDAY('GNS Bolv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-37239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-37.239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Data'!$A$2:$B$8,MATCH(WEEKDAY('GNS Bolv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-37239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-37.239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Data'!$A$2:$B$8,MATCH(WEEKDAY('GNS Bolv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-37239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-37.239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Data'!$A$2:$B$8,MATCH(WEEKDAY('GNS Bolv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-37239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-37.239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Data'!$A$2:$B$8,MATCH(WEEKDAY('GNS Bolv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-37239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-37.239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Data'!$A$2:$B$8,MATCH(WEEKDAY('GNS Bolv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-37239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-37.239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Data'!$A$2:$B$8,MATCH(WEEKDAY('GNS Bolv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-37239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-37.239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Data'!$A$2:$B$8,MATCH(WEEKDAY('GNS Bolv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-37239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-37.239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Data'!$A$2:$B$8,MATCH(WEEKDAY('GNS Bolv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-37239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-37.239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Data'!$A$2:$B$8,MATCH(WEEKDAY('GNS Bolv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-37239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-37.239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Data'!$A$2:$B$8,MATCH(WEEKDAY('GNS Bolv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-37239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-37.239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Data'!$A$2:$B$8,MATCH(WEEKDAY('GNS Bolv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-37239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-37.239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Data'!$A$2:$B$8,MATCH(WEEKDAY('GNS Bolv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-37239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-37.239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Data'!$A$2:$B$8,MATCH(WEEKDAY('GNS Bolv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-37239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-37.239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Data'!$A$2:$B$8,MATCH(WEEKDAY('GNS Bolv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-37239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-37.239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Data'!$A$2:$B$8,MATCH(WEEKDAY('GNS Bolv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-37239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-37.239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Data'!$A$2:$B$8,MATCH(WEEKDAY('GNS Bolv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-37239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-37.239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Data'!$A$2:$B$8,MATCH(WEEKDAY('GNS Bolv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-37239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-37.239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Data'!$A$2:$B$8,MATCH(WEEKDAY('GNS Bolv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-37239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-37.239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Data'!$A$2:$B$8,MATCH(WEEKDAY('GNS Bolv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-37239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-37.239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Data'!$A$2:$B$8,MATCH(WEEKDAY('GNS Bolv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-37239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-37.239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Data'!$A$2:$B$8,MATCH(WEEKDAY('GNS Bolv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-37239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-37.239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Data'!$A$2:$B$8,MATCH(WEEKDAY('GNS Bolv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-37239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-37.239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Data'!$A$2:$B$8,MATCH(WEEKDAY('GNS Bolv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-37239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-37.239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Data'!$A$2:$B$8,MATCH(WEEKDAY('GNS Bolv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-37239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-37.239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Data'!$A$2:$B$8,MATCH(WEEKDAY('GNS Bolv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-37239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-37.239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Data'!$A$2:$B$8,MATCH(WEEKDAY('GNS Bolv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-37239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-37.239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Data'!$A$2:$B$8,MATCH(WEEKDAY('GNS Bolv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-37239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-37.239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Data'!$A$2:$B$8,MATCH(WEEKDAY('GNS Bolv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-37239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-37.239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Data'!$A$2:$B$8,MATCH(WEEKDAY('GNS Bolv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-37239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-37.239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Data'!$A$2:$B$8,MATCH(WEEKDAY('GNS Bolv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-37239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-37.239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Data'!$A$2:$B$8,MATCH(WEEKDAY('GNS Bolv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-37239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-37.239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Data'!$A$2:$B$8,MATCH(WEEKDAY('GNS Bolv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-37239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-37.239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Data'!$A$2:$B$8,MATCH(WEEKDAY('GNS Bolv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-37239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-37.239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Data'!$A$2:$B$8,MATCH(WEEKDAY('GNS Bolv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-37239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-37.239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Data'!$A$2:$B$8,MATCH(WEEKDAY('GNS Bolv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-37239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-37.239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Data'!$A$2:$B$8,MATCH(WEEKDAY('GNS Bolv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-37239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-37.239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Data'!$A$2:$B$8,MATCH(WEEKDAY('GNS Bolv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-37239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-37.239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Data'!$A$2:$B$8,MATCH(WEEKDAY('GNS Bolv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-37239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-37.239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Data'!$A$2:$B$8,MATCH(WEEKDAY('GNS Bolv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-37239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-37.239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Data'!$A$2:$B$8,MATCH(WEEKDAY('GNS Bolv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-37239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-37.239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Data'!$A$2:$B$8,MATCH(WEEKDAY('GNS Bolv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-37239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-37.239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Data'!$A$2:$B$8,MATCH(WEEKDAY('GNS Bolv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-37239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-37.239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Data'!$A$2:$B$8,MATCH(WEEKDAY('GNS Bolv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-37239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-37.239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Data'!$A$2:$B$8,MATCH(WEEKDAY('GNS Bolv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-37239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-37.239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Data'!$A$2:$B$8,MATCH(WEEKDAY('GNS Bolv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-37239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-37.239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Data'!$A$2:$B$8,MATCH(WEEKDAY('GNS Bolv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-37239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-37.239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Data'!$A$2:$B$8,MATCH(WEEKDAY('GNS Bolv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-37239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-37.239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Data'!$A$2:$B$8,MATCH(WEEKDAY('GNS Bolv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-37239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-37.239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Data'!$A$2:$B$8,MATCH(WEEKDAY('GNS Bolv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-37239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-37.239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Data'!$A$2:$B$8,MATCH(WEEKDAY('GNS Bolv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-37239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-37.239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Data'!$A$2:$B$8,MATCH(WEEKDAY('GNS Bolv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-37239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-37.239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Data'!$A$2:$B$8,MATCH(WEEKDAY('GNS Bolv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-37239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-37.239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Data'!$A$2:$B$8,MATCH(WEEKDAY('GNS Bolv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-37239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-37.239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Data'!$A$2:$B$8,MATCH(WEEKDAY('GNS Bolv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-37239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-37.239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Data'!$A$2:$B$8,MATCH(WEEKDAY('GNS Bolv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-37239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-37.239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Data'!$A$2:$B$8,MATCH(WEEKDAY('GNS Bolv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-37239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-37.239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Data'!$A$2:$B$8,MATCH(WEEKDAY('GNS Bolv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-37239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-37.239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Data'!$A$2:$B$8,MATCH(WEEKDAY('GNS Bolv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-37239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-37.239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Data'!$A$2:$B$8,MATCH(WEEKDAY('GNS Bolv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-37239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-37.239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Data'!$A$2:$B$8,MATCH(WEEKDAY('GNS Bolv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-37239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-37.239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Data'!$A$2:$B$8,MATCH(WEEKDAY('GNS Bolv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-37239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-37.239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Data'!$A$2:$B$8,MATCH(WEEKDAY('GNS Bolv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-37239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-37.239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Data'!$A$2:$B$8,MATCH(WEEKDAY('GNS Bolv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-37239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-37.239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Data'!$A$2:$B$8,MATCH(WEEKDAY('GNS Bolv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-37239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-37.239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Data'!$A$2:$B$8,MATCH(WEEKDAY('GNS Bolv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-37239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-37.239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Data'!$A$2:$B$8,MATCH(WEEKDAY('GNS Bolv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-37239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-37.239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Data'!$A$2:$B$8,MATCH(WEEKDAY('GNS Bolv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-37239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-37.239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Data'!$A$2:$B$8,MATCH(WEEKDAY('GNS Bolv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-37239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-37.239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Data'!$A$2:$B$8,MATCH(WEEKDAY('GNS Bolv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-37239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-37.239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Data'!$A$2:$B$8,MATCH(WEEKDAY('GNS Bolv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-37239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-37.239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Data'!$A$2:$B$8,MATCH(WEEKDAY('GNS Bolv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-37239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-37.239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Data'!$A$2:$B$8,MATCH(WEEKDAY('GNS Bolv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-37239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-37.239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Data'!$A$2:$B$8,MATCH(WEEKDAY('GNS Bolv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-37239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-37.239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Data'!$A$2:$B$8,MATCH(WEEKDAY('GNS Bolv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-37239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-37.239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Data'!$A$2:$B$8,MATCH(WEEKDAY('GNS Bolv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-37239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-37.239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Data'!$A$2:$B$8,MATCH(WEEKDAY('GNS Bolv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-37239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-37.239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Data'!$A$2:$B$8,MATCH(WEEKDAY('GNS Bolv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-37239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-37.239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Data'!$A$2:$B$8,MATCH(WEEKDAY('GNS Bolv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-37239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-37.239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Data'!$A$2:$B$8,MATCH(WEEKDAY('GNS Bolv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-37239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-37.239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Data'!$A$2:$B$8,MATCH(WEEKDAY('GNS Bolv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-37239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-37.239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Data'!$A$2:$B$8,MATCH(WEEKDAY('GNS Bolv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-37239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-37.239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Data'!$A$2:$B$8,MATCH(WEEKDAY('GNS Bolv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-37239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-37.239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Data'!$A$2:$B$8,MATCH(WEEKDAY('GNS Bolv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-37239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-37.239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Data'!$A$2:$B$8,MATCH(WEEKDAY('GNS Bolv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-37239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-37.239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Data'!$A$2:$B$8,MATCH(WEEKDAY('GNS Bolv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-37239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-37.239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Data'!$A$2:$B$8,MATCH(WEEKDAY('GNS Bolv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-37239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-37.239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Data'!$A$2:$B$8,MATCH(WEEKDAY('GNS Bolv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-37239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-37.239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Data'!$A$2:$B$8,MATCH(WEEKDAY('GNS Bolv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-37239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-37.239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Data'!$A$2:$B$8,MATCH(WEEKDAY('GNS Bolv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-37239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-37.239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Data'!$A$2:$B$8,MATCH(WEEKDAY('GNS Bolv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-37239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-37.239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Data'!$A$2:$B$8,MATCH(WEEKDAY('GNS Bolv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-37239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-37.239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Data'!$A$2:$B$8,MATCH(WEEKDAY('GNS Bolv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-37239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-37.239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Data'!$A$2:$B$8,MATCH(WEEKDAY('GNS Bolv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-37239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-37.239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Data'!$A$2:$B$8,MATCH(WEEKDAY('GNS Bolv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-37239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-37.239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Data'!$A$2:$B$8,MATCH(WEEKDAY('GNS Bolv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-37239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-37.239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Data'!$A$2:$B$8,MATCH(WEEKDAY('GNS Bolv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-37239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-37.239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Data'!$A$2:$B$8,MATCH(WEEKDAY('GNS Bolv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-37239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-37.239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Data'!$A$2:$B$8,MATCH(WEEKDAY('GNS Bolv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-37239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-37.239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Data'!$A$2:$B$8,MATCH(WEEKDAY('GNS Bolv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-37239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-37.239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Data'!$A$2:$B$8,MATCH(WEEKDAY('GNS Bolv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-37239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-37.239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Data'!$A$2:$B$8,MATCH(WEEKDAY('GNS Bolv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-37239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-37.239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Data'!$A$2:$B$8,MATCH(WEEKDAY('GNS Bolv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-37239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-37.239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Data'!$A$2:$B$8,MATCH(WEEKDAY('GNS Bolv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-37239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-37.239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Data'!$A$2:$B$8,MATCH(WEEKDAY('GNS Bolv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-37239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-37.239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Data'!$A$2:$B$8,MATCH(WEEKDAY('GNS Bolv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-37239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-37.239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Data'!$A$2:$B$8,MATCH(WEEKDAY('GNS Bolv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-37239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-37.239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Data'!$A$2:$B$8,MATCH(WEEKDAY('GNS Bolv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-37239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-37.239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Data'!$A$2:$B$8,MATCH(WEEKDAY('GNS Bolv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-37239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-37.239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Data'!$A$2:$B$8,MATCH(WEEKDAY('GNS Bolv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-37239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-37.239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Data'!$A$2:$B$8,MATCH(WEEKDAY('GNS Bolv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-37239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-37.239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Data'!$A$2:$B$8,MATCH(WEEKDAY('GNS Bolv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-37.239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Data'!$A$2:$B$8,MATCH(WEEKDAY('GNS Bolv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Data'!$A$2:$B$8,MATCH(WEEKDAY('GNS Bolv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-37239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-37.239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Data'!$A$2:$B$8,MATCH(WEEKDAY('GNS Bolv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-37239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-37.239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Data'!$A$2:$B$8,MATCH(WEEKDAY('GNS Bolv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-37239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-37.239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Data'!$A$2:$B$8,MATCH(WEEKDAY('GNS Bolv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-37239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-37.239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Data'!$A$2:$B$8,MATCH(WEEKDAY('GNS Bolv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-37239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-37.239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Data'!$A$2:$B$8,MATCH(WEEKDAY('GNS Bolv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-37239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-37.239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Data'!$A$2:$B$8,MATCH(WEEKDAY('GNS Bolv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-37239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-37.239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Data'!$A$2:$B$8,MATCH(WEEKDAY('GNS Bolv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-37239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-37.239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Data'!$A$2:$B$8,MATCH(WEEKDAY('GNS Bolv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-37239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-37.239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Data'!$A$2:$B$8,MATCH(WEEKDAY('GNS Bolv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-37239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-37.239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Data'!$A$2:$B$8,MATCH(WEEKDAY('GNS Bolv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-37239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-37.239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Data'!$A$2:$B$8,MATCH(WEEKDAY('GNS Bolv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-37239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-37.239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Data'!$A$2:$B$8,MATCH(WEEKDAY('GNS Bolv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-37239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-37.239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Data'!$A$2:$B$8,MATCH(WEEKDAY('GNS Bolv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-37239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-37.239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Data'!$A$2:$B$8,MATCH(WEEKDAY('GNS Bolv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-37239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-37.239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Data'!$A$2:$B$8,MATCH(WEEKDAY('GNS Bolv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-37239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-37.239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Data'!$A$2:$B$8,MATCH(WEEKDAY('GNS Bolv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-37239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-37.239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Data'!$A$2:$B$8,MATCH(WEEKDAY('GNS Bolv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-37239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-37.239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Data'!$A$2:$B$8,MATCH(WEEKDAY('GNS Bolv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-37239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-37.239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Data'!$A$2:$B$8,MATCH(WEEKDAY('GNS Bolv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-37239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-37.239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Data'!$A$2:$B$8,MATCH(WEEKDAY('GNS Bolv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-37239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-37.239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Data'!$A$2:$B$8,MATCH(WEEKDAY('GNS Bolv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-37239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-37.239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Data'!$A$2:$B$8,MATCH(WEEKDAY('GNS Bolv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-37239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-37.239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Data'!$A$2:$B$8,MATCH(WEEKDAY('GNS Bolv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-37239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-37.239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Data'!$A$2:$B$8,MATCH(WEEKDAY('GNS Bolv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-37239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-37.239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Data'!$A$2:$B$8,MATCH(WEEKDAY('GNS Bolv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-37239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-37.239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Data'!$A$2:$B$8,MATCH(WEEKDAY('GNS Bolv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-37239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-37.239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Data'!$A$2:$B$8,MATCH(WEEKDAY('GNS Bolv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-37239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-37.239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Data'!$A$2:$B$8,MATCH(WEEKDAY('GNS Bolv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-37239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-37.239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Data'!$A$2:$B$8,MATCH(WEEKDAY('GNS Bolv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-37239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-37.239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Data'!$A$2:$B$8,MATCH(WEEKDAY('GNS Bolv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-37239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-37.239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Data'!$A$2:$B$8,MATCH(WEEKDAY('GNS Bolv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-37239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-37.239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Data'!$A$2:$B$8,MATCH(WEEKDAY('GNS Bolv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-37239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-37.239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Data'!$A$2:$B$8,MATCH(WEEKDAY('GNS Bolv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-37239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-37.239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Data'!$A$2:$B$8,MATCH(WEEKDAY('GNS Bolv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-37239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-37.239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Data'!$A$2:$B$8,MATCH(WEEKDAY('GNS Bolv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-37239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-37.239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Data'!$A$2:$B$8,MATCH(WEEKDAY('GNS Bolv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-37239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-37.239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Data'!$A$2:$B$8,MATCH(WEEKDAY('GNS Bolv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-37239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-37.239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Data'!$A$2:$B$8,MATCH(WEEKDAY('GNS Bolv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-37239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-37.239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Data'!$A$2:$B$8,MATCH(WEEKDAY('GNS Bolv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-37239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-37.239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Data'!$A$2:$B$8,MATCH(WEEKDAY('GNS Bolv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-37239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-37.239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Data'!$A$2:$B$8,MATCH(WEEKDAY('GNS Bolv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-37239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-37.239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Data'!$A$2:$B$8,MATCH(WEEKDAY('GNS Bolv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-37239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-37.239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Data'!$A$2:$B$8,MATCH(WEEKDAY('GNS Bolv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-37239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-37.239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Data'!$A$2:$B$8,MATCH(WEEKDAY('GNS Bolv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-37239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-37.239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Data'!$A$2:$B$8,MATCH(WEEKDAY('GNS Bolv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-37239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-37.239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Data'!$A$2:$B$8,MATCH(WEEKDAY('GNS Bolv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-37239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-37.239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Data'!$A$2:$B$8,MATCH(WEEKDAY('GNS Bolv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-37239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-37.239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Data'!$A$2:$B$8,MATCH(WEEKDAY('GNS Bolv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-37239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-37.239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Data'!$A$2:$B$8,MATCH(WEEKDAY('GNS Bolv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-37239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-37.239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Data'!$A$2:$B$8,MATCH(WEEKDAY('GNS Bolv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-37239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-37.239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Data'!$A$2:$B$8,MATCH(WEEKDAY('GNS Bolv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-37239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-37.239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Data'!$A$2:$B$8,MATCH(WEEKDAY('GNS Bolv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-37239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-37.239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Data'!$A$2:$B$8,MATCH(WEEKDAY('GNS Bolv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-37239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-37.239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Data'!$A$2:$B$8,MATCH(WEEKDAY('GNS Bolv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-37239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-37.239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Data'!$A$2:$B$8,MATCH(WEEKDAY('GNS Bolv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-37239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-37.239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Data'!$A$2:$B$8,MATCH(WEEKDAY('GNS Bolv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-37239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-37.239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Data'!$A$2:$B$8,MATCH(WEEKDAY('GNS Bolv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-37239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-37.239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Data'!$A$2:$B$8,MATCH(WEEKDAY('GNS Bolv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-37239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-37.239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Data'!$A$2:$B$8,MATCH(WEEKDAY('GNS Bolv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-37239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-37.239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Data'!$A$2:$B$8,MATCH(WEEKDAY('GNS Bolv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-37239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-37.239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Data'!$A$2:$B$8,MATCH(WEEKDAY('GNS Bolv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-37239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-37.239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Data'!$A$2:$B$8,MATCH(WEEKDAY('GNS Bolv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-37239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-37.239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Data'!$A$2:$B$8,MATCH(WEEKDAY('GNS Bolv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-37239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-37.239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Data'!$A$2:$B$8,MATCH(WEEKDAY('GNS Bolv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-37239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-37.239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Data'!$A$2:$B$8,MATCH(WEEKDAY('GNS Bolv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-37239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-37.239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Data'!$A$2:$B$8,MATCH(WEEKDAY('GNS Bolv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-37239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-37.239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Data'!$A$2:$B$8,MATCH(WEEKDAY('GNS Bolv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-37239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-37.239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Data'!$A$2:$B$8,MATCH(WEEKDAY('GNS Bolv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-37239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-37.239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Data'!$A$2:$B$8,MATCH(WEEKDAY('GNS Bolv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-37239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-37.239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Data'!$A$2:$B$8,MATCH(WEEKDAY('GNS Bolv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-37239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-37.239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Data'!$A$2:$B$8,MATCH(WEEKDAY('GNS Bolv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-37239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-37.239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Data'!$A$2:$B$8,MATCH(WEEKDAY('GNS Bolv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-37239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-37.239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Data'!$A$2:$B$8,MATCH(WEEKDAY('GNS Bolv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-37239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-37.239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Data'!$A$2:$B$8,MATCH(WEEKDAY('GNS Bolv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-37239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-37.239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Data'!$A$2:$B$8,MATCH(WEEKDAY('GNS Bolv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-37239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-37.239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Data'!$A$2:$B$8,MATCH(WEEKDAY('GNS Bolv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-37239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-37.239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Data'!$A$2:$B$8,MATCH(WEEKDAY('GNS Bolv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-37239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-37.239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Data'!$A$2:$B$8,MATCH(WEEKDAY('GNS Bolv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-37239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Data'!$A$2:$B$8,MATCH(WEEKDAY('SC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Data'!$A$2:$B$8,MATCH(WEEKDAY('SC Gas MTM'!A7,3),'[4]Master Data'!$A$2:$A$8,0),2)</f>
        <v>T</v>
      </c>
      <c r="D7" s="118" t="n">
        <v>-15482286.1813372</v>
      </c>
      <c r="E7" s="118" t="n">
        <v>0</v>
      </c>
      <c r="F7" s="118" t="n">
        <v>0</v>
      </c>
      <c r="G7" s="118" t="n">
        <v>224756</v>
      </c>
      <c r="I7" s="118" t="n">
        <f aca="false">IF(MONTH($A7)=MONTH($A6),IF(G7=0,I6,G7),0)</f>
        <v>224756</v>
      </c>
      <c r="J7" s="118" t="n">
        <f aca="false">IF(MONTH($A7)=MONTH($A6),SUM(I7-I6),I7)</f>
        <v>224756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224756</v>
      </c>
      <c r="N7" s="118" t="n">
        <f aca="false">SUM(J$6:J7)</f>
        <v>224756</v>
      </c>
      <c r="P7" s="118" t="n">
        <f aca="false">D7/P$3</f>
        <v>-15.4822861813372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224.756</v>
      </c>
      <c r="T7" s="120" t="n">
        <f aca="false">L7/$R$3</f>
        <v>0</v>
      </c>
      <c r="U7" s="120" t="n">
        <f aca="false">I7/$R$3</f>
        <v>224.756</v>
      </c>
      <c r="V7" s="120" t="n">
        <f aca="false">M7/$R$3</f>
        <v>224.756</v>
      </c>
      <c r="W7" s="120" t="n">
        <f aca="false">N7/$R$3</f>
        <v>224.756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Data'!$A$2:$B$8,MATCH(WEEKDAY('SC Gas MTM'!A8,3),'[4]Master Data'!$A$2:$A$8,0),2)</f>
        <v>W</v>
      </c>
      <c r="D8" s="118" t="n">
        <v>-15284567.4505878</v>
      </c>
      <c r="E8" s="118" t="n">
        <v>0</v>
      </c>
      <c r="F8" s="118" t="n">
        <v>0</v>
      </c>
      <c r="G8" s="118" t="n">
        <v>101202</v>
      </c>
      <c r="I8" s="118" t="n">
        <f aca="false">IF(MONTH($A8)=MONTH($A7),IF(G8=0,I7,G8),0)</f>
        <v>101202</v>
      </c>
      <c r="J8" s="118" t="n">
        <f aca="false">IF(MONTH($A8)=MONTH($A7),SUM(I8-I7),I8)</f>
        <v>-123554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101202</v>
      </c>
      <c r="N8" s="118" t="n">
        <f aca="false">SUM(J$6:J8)</f>
        <v>101202</v>
      </c>
      <c r="P8" s="118" t="n">
        <f aca="false">D8/P$3</f>
        <v>-15.2845674505878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-123.554</v>
      </c>
      <c r="T8" s="120" t="n">
        <f aca="false">L8/$R$3</f>
        <v>-0</v>
      </c>
      <c r="U8" s="120" t="n">
        <f aca="false">I8/$R$3</f>
        <v>101.202</v>
      </c>
      <c r="V8" s="120" t="n">
        <f aca="false">M8/$R$3</f>
        <v>101.202</v>
      </c>
      <c r="W8" s="120" t="n">
        <f aca="false">N8/$R$3</f>
        <v>101.202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Data'!$A$2:$B$8,MATCH(WEEKDAY('SC Gas MTM'!A9,3),'[4]Master Data'!$A$2:$A$8,0),2)</f>
        <v>Th</v>
      </c>
      <c r="D9" s="118" t="n">
        <v>-15487580.3222384</v>
      </c>
      <c r="E9" s="118" t="n">
        <v>0</v>
      </c>
      <c r="F9" s="118" t="n">
        <v>0</v>
      </c>
      <c r="G9" s="118" t="n">
        <v>236694</v>
      </c>
      <c r="I9" s="118" t="n">
        <f aca="false">IF(MONTH($A9)=MONTH($A8),IF(G9=0,I8,G9),0)</f>
        <v>236694</v>
      </c>
      <c r="J9" s="118" t="n">
        <f aca="false">IF(MONTH($A9)=MONTH($A8),SUM(I9-I8),I9)</f>
        <v>135492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236694</v>
      </c>
      <c r="N9" s="118" t="n">
        <f aca="false">SUM(J$6:J9)</f>
        <v>236694</v>
      </c>
      <c r="P9" s="118" t="n">
        <f aca="false">D9/P$3</f>
        <v>-15.4875803222384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135.492</v>
      </c>
      <c r="T9" s="120" t="n">
        <f aca="false">L9/$R$3</f>
        <v>0</v>
      </c>
      <c r="U9" s="120" t="n">
        <f aca="false">I9/$R$3</f>
        <v>236.694</v>
      </c>
      <c r="V9" s="120" t="n">
        <f aca="false">M9/$R$3</f>
        <v>236.694</v>
      </c>
      <c r="W9" s="120" t="n">
        <f aca="false">N9/$R$3</f>
        <v>236.694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Data'!$A$2:$B$8,MATCH(WEEKDAY('SC Gas MTM'!A10,3),'[4]Master Data'!$A$2:$A$8,0),2)</f>
        <v>F</v>
      </c>
      <c r="D10" s="118" t="n">
        <v>-16024089.8985913</v>
      </c>
      <c r="E10" s="118" t="n">
        <v>0</v>
      </c>
      <c r="F10" s="118" t="n">
        <v>0</v>
      </c>
      <c r="G10" s="118" t="n">
        <v>527311</v>
      </c>
      <c r="I10" s="118" t="n">
        <f aca="false">IF(MONTH($A10)=MONTH($A9),IF(G10=0,I9,G10),0)</f>
        <v>527311</v>
      </c>
      <c r="J10" s="118" t="n">
        <f aca="false">IF(MONTH($A10)=MONTH($A9),SUM(I10-I9),I10)</f>
        <v>290617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527311</v>
      </c>
      <c r="N10" s="118" t="n">
        <f aca="false">SUM(J$6:J10)</f>
        <v>527311</v>
      </c>
      <c r="P10" s="118" t="n">
        <f aca="false">D10/P$3</f>
        <v>-16.0240898985913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290.617</v>
      </c>
      <c r="T10" s="120" t="n">
        <f aca="false">L10/$R$3</f>
        <v>0</v>
      </c>
      <c r="U10" s="120" t="n">
        <f aca="false">I10/$R$3</f>
        <v>527.311</v>
      </c>
      <c r="V10" s="120" t="n">
        <f aca="false">M10/$R$3</f>
        <v>527.311</v>
      </c>
      <c r="W10" s="120" t="n">
        <f aca="false">N10/$R$3</f>
        <v>527.311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Data'!$A$2:$B$8,MATCH(WEEKDAY('SC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527311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527311</v>
      </c>
      <c r="N11" s="118" t="n">
        <f aca="false">SUM(J$6:J11)</f>
        <v>527311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527.311</v>
      </c>
      <c r="V11" s="120" t="n">
        <f aca="false">M11/$R$3</f>
        <v>527.311</v>
      </c>
      <c r="W11" s="120" t="n">
        <f aca="false">N11/$R$3</f>
        <v>527.311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Data'!$A$2:$B$8,MATCH(WEEKDAY('SC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527311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527311</v>
      </c>
      <c r="N12" s="118" t="n">
        <f aca="false">SUM(J$6:J12)</f>
        <v>527311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527.311</v>
      </c>
      <c r="V12" s="120" t="n">
        <f aca="false">M12/$R$3</f>
        <v>527.311</v>
      </c>
      <c r="W12" s="120" t="n">
        <f aca="false">N12/$R$3</f>
        <v>527.311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Data'!$A$2:$B$8,MATCH(WEEKDAY('SC Gas MTM'!A13,3),'[4]Master Data'!$A$2:$A$8,0),2)</f>
        <v>M</v>
      </c>
      <c r="D13" s="118" t="n">
        <v>-16008378.1899807</v>
      </c>
      <c r="E13" s="118" t="n">
        <v>0</v>
      </c>
      <c r="F13" s="118" t="n">
        <v>0</v>
      </c>
      <c r="G13" s="118" t="n">
        <v>459862</v>
      </c>
      <c r="I13" s="118" t="n">
        <f aca="false">IF(MONTH($A13)=MONTH($A12),IF(G13=0,I12,G13),0)</f>
        <v>459862</v>
      </c>
      <c r="J13" s="118" t="n">
        <f aca="false">IF(MONTH($A13)=MONTH($A12),SUM(I13-I12),I13)</f>
        <v>-67449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459862</v>
      </c>
      <c r="N13" s="118" t="n">
        <f aca="false">SUM(J$6:J13)</f>
        <v>459862</v>
      </c>
      <c r="P13" s="118" t="n">
        <f aca="false">D13/P$3</f>
        <v>-16.0083781899807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-67.449</v>
      </c>
      <c r="T13" s="120" t="n">
        <f aca="false">L13/$R$3</f>
        <v>-0</v>
      </c>
      <c r="U13" s="120" t="n">
        <f aca="false">I13/$R$3</f>
        <v>459.862</v>
      </c>
      <c r="V13" s="120" t="n">
        <f aca="false">M13/$R$3</f>
        <v>459.862</v>
      </c>
      <c r="W13" s="120" t="n">
        <f aca="false">N13/$R$3</f>
        <v>459.862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Data'!$A$2:$B$8,MATCH(WEEKDAY('SC Gas MTM'!A14,3),'[4]Master Data'!$A$2:$A$8,0),2)</f>
        <v>T</v>
      </c>
      <c r="D14" s="118" t="n">
        <v>-15987977.8771223</v>
      </c>
      <c r="E14" s="118" t="n">
        <v>0</v>
      </c>
      <c r="F14" s="118" t="n">
        <v>0</v>
      </c>
      <c r="G14" s="118" t="n">
        <v>482163</v>
      </c>
      <c r="I14" s="118" t="n">
        <f aca="false">IF(MONTH($A14)=MONTH($A13),IF(G14=0,I13,G14),0)</f>
        <v>482163</v>
      </c>
      <c r="J14" s="118" t="n">
        <f aca="false">IF(MONTH($A14)=MONTH($A13),SUM(I14-I13),I14)</f>
        <v>22301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482163</v>
      </c>
      <c r="N14" s="118" t="n">
        <f aca="false">SUM(J$6:J14)</f>
        <v>482163</v>
      </c>
      <c r="P14" s="118" t="n">
        <f aca="false">D14/P$3</f>
        <v>-15.9879778771223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22.301</v>
      </c>
      <c r="T14" s="120" t="n">
        <f aca="false">L14/$R$3</f>
        <v>0</v>
      </c>
      <c r="U14" s="120" t="n">
        <f aca="false">I14/$R$3</f>
        <v>482.163</v>
      </c>
      <c r="V14" s="120" t="n">
        <f aca="false">M14/$R$3</f>
        <v>482.163</v>
      </c>
      <c r="W14" s="120" t="n">
        <f aca="false">N14/$R$3</f>
        <v>482.163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Data'!$A$2:$B$8,MATCH(WEEKDAY('SC Gas MTM'!A15,3),'[4]Master Data'!$A$2:$A$8,0),2)</f>
        <v>W</v>
      </c>
      <c r="D15" s="118" t="n">
        <v>-15911221.2023323</v>
      </c>
      <c r="E15" s="118" t="n">
        <v>0</v>
      </c>
      <c r="F15" s="118" t="n">
        <v>0</v>
      </c>
      <c r="G15" s="118" t="n">
        <v>485596</v>
      </c>
      <c r="I15" s="118" t="n">
        <f aca="false">IF(MONTH($A15)=MONTH($A14),IF(G15=0,I14,G15),0)</f>
        <v>485596</v>
      </c>
      <c r="J15" s="118" t="n">
        <f aca="false">IF(MONTH($A15)=MONTH($A14),SUM(I15-I14),I15)</f>
        <v>3433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485596</v>
      </c>
      <c r="N15" s="118" t="n">
        <f aca="false">SUM(J$6:J15)</f>
        <v>485596</v>
      </c>
      <c r="P15" s="118" t="n">
        <f aca="false">D15/P$3</f>
        <v>-15.9112212023323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3.433</v>
      </c>
      <c r="T15" s="120" t="n">
        <f aca="false">L15/$R$3</f>
        <v>0</v>
      </c>
      <c r="U15" s="120" t="n">
        <f aca="false">I15/$R$3</f>
        <v>485.596</v>
      </c>
      <c r="V15" s="120" t="n">
        <f aca="false">M15/$R$3</f>
        <v>485.596</v>
      </c>
      <c r="W15" s="120" t="n">
        <f aca="false">N15/$R$3</f>
        <v>485.596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Data'!$A$2:$B$8,MATCH(WEEKDAY('SC Gas MTM'!A16,3),'[4]Master Data'!$A$2:$A$8,0),2)</f>
        <v>Th</v>
      </c>
      <c r="D16" s="118" t="n">
        <v>-15910852.1472323</v>
      </c>
      <c r="E16" s="118" t="n">
        <v>0</v>
      </c>
      <c r="F16" s="118" t="n">
        <v>0</v>
      </c>
      <c r="G16" s="118" t="n">
        <v>470104</v>
      </c>
      <c r="I16" s="118" t="n">
        <f aca="false">IF(MONTH($A16)=MONTH($A15),IF(G16=0,I15,G16),0)</f>
        <v>470104</v>
      </c>
      <c r="J16" s="118" t="n">
        <f aca="false">IF(MONTH($A16)=MONTH($A15),SUM(I16-I15),I16)</f>
        <v>-15492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470104</v>
      </c>
      <c r="N16" s="118" t="n">
        <f aca="false">SUM(J$6:J16)</f>
        <v>470104</v>
      </c>
      <c r="P16" s="118" t="n">
        <f aca="false">D16/P$3</f>
        <v>-15.9108521472323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-15.492</v>
      </c>
      <c r="T16" s="120" t="n">
        <f aca="false">L16/$R$3</f>
        <v>-0</v>
      </c>
      <c r="U16" s="120" t="n">
        <f aca="false">I16/$R$3</f>
        <v>470.104</v>
      </c>
      <c r="V16" s="120" t="n">
        <f aca="false">M16/$R$3</f>
        <v>470.104</v>
      </c>
      <c r="W16" s="120" t="n">
        <f aca="false">N16/$R$3</f>
        <v>470.104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Data'!$A$2:$B$8,MATCH(WEEKDAY('SC Gas MTM'!A17,3),'[4]Master Data'!$A$2:$A$8,0),2)</f>
        <v>F</v>
      </c>
      <c r="D17" s="118" t="n">
        <v>-15911056.6435323</v>
      </c>
      <c r="E17" s="118" t="n">
        <v>0</v>
      </c>
      <c r="F17" s="118" t="n">
        <v>0</v>
      </c>
      <c r="G17" s="118" t="n">
        <v>354429</v>
      </c>
      <c r="I17" s="118" t="n">
        <f aca="false">IF(MONTH($A17)=MONTH($A16),IF(G17=0,I16,G17),0)</f>
        <v>354429</v>
      </c>
      <c r="J17" s="118" t="n">
        <f aca="false">IF(MONTH($A17)=MONTH($A16),SUM(I17-I16),I17)</f>
        <v>-115675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354429</v>
      </c>
      <c r="N17" s="118" t="n">
        <f aca="false">SUM(J$6:J17)</f>
        <v>354429</v>
      </c>
      <c r="P17" s="118" t="n">
        <f aca="false">D17/P$3</f>
        <v>-15.9110566435323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-115.675</v>
      </c>
      <c r="T17" s="120" t="n">
        <f aca="false">L17/$R$3</f>
        <v>-0</v>
      </c>
      <c r="U17" s="120" t="n">
        <f aca="false">I17/$R$3</f>
        <v>354.429</v>
      </c>
      <c r="V17" s="120" t="n">
        <f aca="false">M17/$R$3</f>
        <v>354.429</v>
      </c>
      <c r="W17" s="120" t="n">
        <f aca="false">N17/$R$3</f>
        <v>354.429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Data'!$A$2:$B$8,MATCH(WEEKDAY('SC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354429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354429</v>
      </c>
      <c r="N18" s="118" t="n">
        <f aca="false">SUM(J$6:J18)</f>
        <v>354429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354.429</v>
      </c>
      <c r="V18" s="120" t="n">
        <f aca="false">M18/$R$3</f>
        <v>354.429</v>
      </c>
      <c r="W18" s="120" t="n">
        <f aca="false">N18/$R$3</f>
        <v>354.429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Data'!$A$2:$B$8,MATCH(WEEKDAY('SC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354429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354429</v>
      </c>
      <c r="N19" s="118" t="n">
        <f aca="false">SUM(J$6:J19)</f>
        <v>354429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354.429</v>
      </c>
      <c r="V19" s="120" t="n">
        <f aca="false">M19/$R$3</f>
        <v>354.429</v>
      </c>
      <c r="W19" s="120" t="n">
        <f aca="false">N19/$R$3</f>
        <v>354.429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Data'!$A$2:$B$8,MATCH(WEEKDAY('SC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354429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354429</v>
      </c>
      <c r="N20" s="118" t="n">
        <f aca="false">SUM(J$6:J20)</f>
        <v>354429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354.429</v>
      </c>
      <c r="V20" s="120" t="n">
        <f aca="false">M20/$R$3</f>
        <v>354.429</v>
      </c>
      <c r="W20" s="120" t="n">
        <f aca="false">N20/$R$3</f>
        <v>354.429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Data'!$A$2:$B$8,MATCH(WEEKDAY('SC Gas MTM'!A21,3),'[4]Master Data'!$A$2:$A$8,0),2)</f>
        <v>T</v>
      </c>
      <c r="D21" s="118" t="n">
        <v>-15909290.1983323</v>
      </c>
      <c r="E21" s="118" t="n">
        <v>0</v>
      </c>
      <c r="F21" s="118" t="n">
        <v>0</v>
      </c>
      <c r="G21" s="118" t="n">
        <v>347438</v>
      </c>
      <c r="I21" s="118" t="n">
        <f aca="false">IF(MONTH($A21)=MONTH($A20),IF(G21=0,I20,G21),0)</f>
        <v>347438</v>
      </c>
      <c r="J21" s="118" t="n">
        <f aca="false">IF(MONTH($A21)=MONTH($A20),SUM(I21-I20),I21)</f>
        <v>-6991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347438</v>
      </c>
      <c r="N21" s="118" t="n">
        <f aca="false">SUM(J$6:J21)</f>
        <v>347438</v>
      </c>
      <c r="P21" s="118" t="n">
        <f aca="false">D21/P$3</f>
        <v>-15.9092901983323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-6.991</v>
      </c>
      <c r="T21" s="120" t="n">
        <f aca="false">L21/$R$3</f>
        <v>-0</v>
      </c>
      <c r="U21" s="120" t="n">
        <f aca="false">I21/$R$3</f>
        <v>347.438</v>
      </c>
      <c r="V21" s="120" t="n">
        <f aca="false">M21/$R$3</f>
        <v>347.438</v>
      </c>
      <c r="W21" s="120" t="n">
        <f aca="false">N21/$R$3</f>
        <v>347.438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Data'!$A$2:$B$8,MATCH(WEEKDAY('SC Gas MTM'!A22,3),'[4]Master Data'!$A$2:$A$8,0),2)</f>
        <v>W</v>
      </c>
      <c r="D22" s="118" t="n">
        <v>-15908656.8249323</v>
      </c>
      <c r="E22" s="118" t="n">
        <v>0</v>
      </c>
      <c r="F22" s="118" t="n">
        <v>0</v>
      </c>
      <c r="G22" s="118" t="n">
        <v>445931</v>
      </c>
      <c r="I22" s="118" t="n">
        <f aca="false">IF(MONTH($A22)=MONTH($A21),IF(G22=0,I21,G22),0)</f>
        <v>445931</v>
      </c>
      <c r="J22" s="118" t="n">
        <f aca="false">IF(MONTH($A22)=MONTH($A21),SUM(I22-I21),I22)</f>
        <v>98493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445931</v>
      </c>
      <c r="N22" s="118" t="n">
        <f aca="false">SUM(J$6:J22)</f>
        <v>445931</v>
      </c>
      <c r="P22" s="118" t="n">
        <f aca="false">D22/P$3</f>
        <v>-15.9086568249323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98.493</v>
      </c>
      <c r="T22" s="120" t="n">
        <f aca="false">L22/$R$3</f>
        <v>0</v>
      </c>
      <c r="U22" s="120" t="n">
        <f aca="false">I22/$R$3</f>
        <v>445.931</v>
      </c>
      <c r="V22" s="120" t="n">
        <f aca="false">M22/$R$3</f>
        <v>445.931</v>
      </c>
      <c r="W22" s="120" t="n">
        <f aca="false">N22/$R$3</f>
        <v>445.931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Data'!$A$2:$B$8,MATCH(WEEKDAY('SC Gas MTM'!A23,3),'[4]Master Data'!$A$2:$A$8,0),2)</f>
        <v>Th</v>
      </c>
      <c r="D23" s="118" t="n">
        <v>-15907808.7842323</v>
      </c>
      <c r="E23" s="118" t="n">
        <v>0</v>
      </c>
      <c r="F23" s="118" t="n">
        <v>0</v>
      </c>
      <c r="G23" s="118" t="n">
        <v>477470</v>
      </c>
      <c r="I23" s="118" t="n">
        <f aca="false">IF(MONTH($A23)=MONTH($A22),IF(G23=0,I22,G23),0)</f>
        <v>477470</v>
      </c>
      <c r="J23" s="118" t="n">
        <f aca="false">IF(MONTH($A23)=MONTH($A22),SUM(I23-I22),I23)</f>
        <v>31539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477470</v>
      </c>
      <c r="N23" s="118" t="n">
        <f aca="false">SUM(J$6:J23)</f>
        <v>477470</v>
      </c>
      <c r="P23" s="118" t="n">
        <f aca="false">D23/P$3</f>
        <v>-15.9078087842323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31.539</v>
      </c>
      <c r="T23" s="120" t="n">
        <f aca="false">L23/$R$3</f>
        <v>0</v>
      </c>
      <c r="U23" s="120" t="n">
        <f aca="false">I23/$R$3</f>
        <v>477.47</v>
      </c>
      <c r="V23" s="120" t="n">
        <f aca="false">M23/$R$3</f>
        <v>477.47</v>
      </c>
      <c r="W23" s="120" t="n">
        <f aca="false">N23/$R$3</f>
        <v>477.47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Data'!$A$2:$B$8,MATCH(WEEKDAY('SC Gas MTM'!A24,3),'[4]Master Data'!$A$2:$A$8,0),2)</f>
        <v>F</v>
      </c>
      <c r="D24" s="118" t="n">
        <v>-15906631.1037323</v>
      </c>
      <c r="E24" s="118" t="n">
        <v>0</v>
      </c>
      <c r="F24" s="118" t="n">
        <v>0</v>
      </c>
      <c r="G24" s="118" t="n">
        <v>469851</v>
      </c>
      <c r="I24" s="118" t="n">
        <f aca="false">IF(MONTH($A24)=MONTH($A23),IF(G24=0,I23,G24),0)</f>
        <v>469851</v>
      </c>
      <c r="J24" s="118" t="n">
        <f aca="false">IF(MONTH($A24)=MONTH($A23),SUM(I24-I23),I24)</f>
        <v>-7619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469851</v>
      </c>
      <c r="N24" s="118" t="n">
        <f aca="false">SUM(J$6:J24)</f>
        <v>469851</v>
      </c>
      <c r="P24" s="118" t="n">
        <f aca="false">D24/P$3</f>
        <v>-15.9066311037323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-7.619</v>
      </c>
      <c r="T24" s="120" t="n">
        <f aca="false">L24/$R$3</f>
        <v>-0</v>
      </c>
      <c r="U24" s="120" t="n">
        <f aca="false">I24/$R$3</f>
        <v>469.851</v>
      </c>
      <c r="V24" s="120" t="n">
        <f aca="false">M24/$R$3</f>
        <v>469.851</v>
      </c>
      <c r="W24" s="120" t="n">
        <f aca="false">N24/$R$3</f>
        <v>469.851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Data'!$A$2:$B$8,MATCH(WEEKDAY('SC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469851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469851</v>
      </c>
      <c r="N25" s="118" t="n">
        <f aca="false">SUM(J$6:J25)</f>
        <v>469851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469.851</v>
      </c>
      <c r="V25" s="120" t="n">
        <f aca="false">M25/$R$3</f>
        <v>469.851</v>
      </c>
      <c r="W25" s="120" t="n">
        <f aca="false">N25/$R$3</f>
        <v>469.851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Data'!$A$2:$B$8,MATCH(WEEKDAY('SC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469851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469851</v>
      </c>
      <c r="N26" s="118" t="n">
        <f aca="false">SUM(J$6:J26)</f>
        <v>469851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469.851</v>
      </c>
      <c r="V26" s="120" t="n">
        <f aca="false">M26/$R$3</f>
        <v>469.851</v>
      </c>
      <c r="W26" s="120" t="n">
        <f aca="false">N26/$R$3</f>
        <v>469.851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Data'!$A$2:$B$8,MATCH(WEEKDAY('SC Gas MTM'!A27,3),'[4]Master Data'!$A$2:$A$8,0),2)</f>
        <v>M</v>
      </c>
      <c r="D27" s="118" t="n">
        <v>-15905046.1439323</v>
      </c>
      <c r="E27" s="118" t="n">
        <v>0</v>
      </c>
      <c r="F27" s="118" t="n">
        <v>0</v>
      </c>
      <c r="G27" s="118" t="n">
        <v>537761</v>
      </c>
      <c r="I27" s="118" t="n">
        <f aca="false">IF(MONTH($A27)=MONTH($A26),IF(G27=0,I26,G27),0)</f>
        <v>537761</v>
      </c>
      <c r="J27" s="118" t="n">
        <f aca="false">IF(MONTH($A27)=MONTH($A26),SUM(I27-I26),I27)</f>
        <v>67910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537761</v>
      </c>
      <c r="N27" s="118" t="n">
        <f aca="false">SUM(J$6:J27)</f>
        <v>537761</v>
      </c>
      <c r="P27" s="118" t="n">
        <f aca="false">D27/P$3</f>
        <v>-15.9050461439323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67.91</v>
      </c>
      <c r="T27" s="120" t="n">
        <f aca="false">L27/$R$3</f>
        <v>0</v>
      </c>
      <c r="U27" s="120" t="n">
        <f aca="false">I27/$R$3</f>
        <v>537.761</v>
      </c>
      <c r="V27" s="120" t="n">
        <f aca="false">M27/$R$3</f>
        <v>537.761</v>
      </c>
      <c r="W27" s="120" t="n">
        <f aca="false">N27/$R$3</f>
        <v>537.761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Data'!$A$2:$B$8,MATCH(WEEKDAY('SC Gas MTM'!A28,3),'[4]Master Data'!$A$2:$A$8,0),2)</f>
        <v>T</v>
      </c>
      <c r="D28" s="118" t="n">
        <v>-15904950.1963323</v>
      </c>
      <c r="E28" s="118" t="n">
        <v>0</v>
      </c>
      <c r="F28" s="118" t="n">
        <v>0</v>
      </c>
      <c r="G28" s="118" t="n">
        <v>323157</v>
      </c>
      <c r="I28" s="118" t="n">
        <f aca="false">IF(MONTH($A28)=MONTH($A27),IF(G28=0,I27,G28),0)</f>
        <v>323157</v>
      </c>
      <c r="J28" s="118" t="n">
        <f aca="false">IF(MONTH($A28)=MONTH($A27),SUM(I28-I27),I28)</f>
        <v>-214604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323157</v>
      </c>
      <c r="N28" s="118" t="n">
        <f aca="false">SUM(J$6:J28)</f>
        <v>323157</v>
      </c>
      <c r="P28" s="118" t="n">
        <f aca="false">D28/P$3</f>
        <v>-15.9049501963323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-214.604</v>
      </c>
      <c r="T28" s="120" t="n">
        <f aca="false">L28/$R$3</f>
        <v>-0</v>
      </c>
      <c r="U28" s="120" t="n">
        <f aca="false">I28/$R$3</f>
        <v>323.157</v>
      </c>
      <c r="V28" s="120" t="n">
        <f aca="false">M28/$R$3</f>
        <v>323.157</v>
      </c>
      <c r="W28" s="120" t="n">
        <f aca="false">N28/$R$3</f>
        <v>323.157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Data'!$A$2:$B$8,MATCH(WEEKDAY('SC Gas MTM'!A29,3),'[4]Master Data'!$A$2:$A$8,0),2)</f>
        <v>W</v>
      </c>
      <c r="D29" s="118" t="n">
        <v>-15904699.5547323</v>
      </c>
      <c r="E29" s="118" t="n">
        <v>0</v>
      </c>
      <c r="F29" s="118" t="n">
        <v>0</v>
      </c>
      <c r="G29" s="118" t="n">
        <v>269902</v>
      </c>
      <c r="I29" s="118" t="n">
        <f aca="false">IF(MONTH($A29)=MONTH($A28),IF(G29=0,I28,G29),0)</f>
        <v>269902</v>
      </c>
      <c r="J29" s="118" t="n">
        <f aca="false">IF(MONTH($A29)=MONTH($A28),SUM(I29-I28),I29)</f>
        <v>-53255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269902</v>
      </c>
      <c r="N29" s="118" t="n">
        <f aca="false">SUM(J$6:J29)</f>
        <v>269902</v>
      </c>
      <c r="P29" s="118" t="n">
        <f aca="false">D29/P$3</f>
        <v>-15.9046995547323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-53.255</v>
      </c>
      <c r="T29" s="120" t="n">
        <f aca="false">L29/$R$3</f>
        <v>-0</v>
      </c>
      <c r="U29" s="120" t="n">
        <f aca="false">I29/$R$3</f>
        <v>269.902</v>
      </c>
      <c r="V29" s="120" t="n">
        <f aca="false">M29/$R$3</f>
        <v>269.902</v>
      </c>
      <c r="W29" s="120" t="n">
        <f aca="false">N29/$R$3</f>
        <v>269.902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Data'!$A$2:$B$8,MATCH(WEEKDAY('SC Gas MTM'!A30,3),'[4]Master Data'!$A$2:$A$8,0),2)</f>
        <v>Th</v>
      </c>
      <c r="D30" s="118" t="n">
        <v>-15904149.1086323</v>
      </c>
      <c r="E30" s="118" t="n">
        <v>0</v>
      </c>
      <c r="F30" s="118" t="n">
        <v>0</v>
      </c>
      <c r="G30" s="118" t="n">
        <v>372325</v>
      </c>
      <c r="I30" s="118" t="n">
        <f aca="false">IF(MONTH($A30)=MONTH($A29),IF(G30=0,I29,G30),0)</f>
        <v>372325</v>
      </c>
      <c r="J30" s="118" t="n">
        <f aca="false">IF(MONTH($A30)=MONTH($A29),SUM(I30-I29),I30)</f>
        <v>102423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372325</v>
      </c>
      <c r="N30" s="118" t="n">
        <f aca="false">SUM(J$6:J30)</f>
        <v>372325</v>
      </c>
      <c r="P30" s="118" t="n">
        <f aca="false">D30/P$3</f>
        <v>-15.9041491086323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102.423</v>
      </c>
      <c r="T30" s="120" t="n">
        <f aca="false">L30/$R$3</f>
        <v>0</v>
      </c>
      <c r="U30" s="120" t="n">
        <f aca="false">I30/$R$3</f>
        <v>372.325</v>
      </c>
      <c r="V30" s="120" t="n">
        <f aca="false">M30/$R$3</f>
        <v>372.325</v>
      </c>
      <c r="W30" s="120" t="n">
        <f aca="false">N30/$R$3</f>
        <v>372.325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Data'!$A$2:$B$8,MATCH(WEEKDAY('SC Gas MTM'!A31,3),'[4]Master Data'!$A$2:$A$8,0),2)</f>
        <v>F</v>
      </c>
      <c r="D31" s="118" t="n">
        <v>-15903347.0423323</v>
      </c>
      <c r="E31" s="118" t="n">
        <v>0</v>
      </c>
      <c r="F31" s="118" t="n">
        <v>0</v>
      </c>
      <c r="G31" s="118" t="n">
        <v>389087</v>
      </c>
      <c r="I31" s="118" t="n">
        <f aca="false">IF(MONTH($A31)=MONTH($A30),IF(G31=0,I30,G31),0)</f>
        <v>389087</v>
      </c>
      <c r="J31" s="118" t="n">
        <f aca="false">IF(MONTH($A31)=MONTH($A30),SUM(I31-I30),I31)</f>
        <v>16762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389087</v>
      </c>
      <c r="N31" s="118" t="n">
        <f aca="false">SUM(J$6:J31)</f>
        <v>389087</v>
      </c>
      <c r="P31" s="118" t="n">
        <f aca="false">D31/P$3</f>
        <v>-15.9033470423323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16.762</v>
      </c>
      <c r="T31" s="120" t="n">
        <f aca="false">L31/$R$3</f>
        <v>0</v>
      </c>
      <c r="U31" s="120" t="n">
        <f aca="false">I31/$R$3</f>
        <v>389.087</v>
      </c>
      <c r="V31" s="120" t="n">
        <f aca="false">M31/$R$3</f>
        <v>389.087</v>
      </c>
      <c r="W31" s="120" t="n">
        <f aca="false">N31/$R$3</f>
        <v>389.087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Data'!$A$2:$B$8,MATCH(WEEKDAY('SC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389087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389087</v>
      </c>
      <c r="N32" s="118" t="n">
        <f aca="false">SUM(J$6:J32)</f>
        <v>389087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389.087</v>
      </c>
      <c r="V32" s="120" t="n">
        <f aca="false">M32/$R$3</f>
        <v>389.087</v>
      </c>
      <c r="W32" s="120" t="n">
        <f aca="false">N32/$R$3</f>
        <v>389.087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Data'!$A$2:$B$8,MATCH(WEEKDAY('SC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389087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389087</v>
      </c>
      <c r="N33" s="118" t="n">
        <f aca="false">SUM(J$6:J33)</f>
        <v>389087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389.087</v>
      </c>
      <c r="V33" s="120" t="n">
        <f aca="false">M33/$R$3</f>
        <v>389.087</v>
      </c>
      <c r="W33" s="120" t="n">
        <f aca="false">N33/$R$3</f>
        <v>389.087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Data'!$A$2:$B$8,MATCH(WEEKDAY('SC Gas MTM'!A34,3),'[4]Master Data'!$A$2:$A$8,0),2)</f>
        <v>M</v>
      </c>
      <c r="D34" s="118" t="n">
        <v>-15901700.6300323</v>
      </c>
      <c r="E34" s="118" t="n">
        <v>0</v>
      </c>
      <c r="F34" s="118" t="n">
        <v>0</v>
      </c>
      <c r="G34" s="118" t="n">
        <v>391092</v>
      </c>
      <c r="I34" s="118" t="n">
        <f aca="false">IF(MONTH($A34)=MONTH($A33),IF(G34=0,I33,G34),0)</f>
        <v>391092</v>
      </c>
      <c r="J34" s="118" t="n">
        <f aca="false">IF(MONTH($A34)=MONTH($A33),SUM(I34-I33),I34)</f>
        <v>2005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391092</v>
      </c>
      <c r="N34" s="118" t="n">
        <f aca="false">SUM(J$6:J34)</f>
        <v>391092</v>
      </c>
      <c r="P34" s="118" t="n">
        <f aca="false">D34/P$3</f>
        <v>-15.9017006300323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2.005</v>
      </c>
      <c r="T34" s="120" t="n">
        <f aca="false">L34/$R$3</f>
        <v>0</v>
      </c>
      <c r="U34" s="120" t="n">
        <f aca="false">I34/$R$3</f>
        <v>391.092</v>
      </c>
      <c r="V34" s="120" t="n">
        <f aca="false">M34/$R$3</f>
        <v>391.092</v>
      </c>
      <c r="W34" s="120" t="n">
        <f aca="false">N34/$R$3</f>
        <v>391.092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Data'!$A$2:$B$8,MATCH(WEEKDAY('SC Gas MTM'!A35,3),'[4]Master Data'!$A$2:$A$8,0),2)</f>
        <v>T</v>
      </c>
      <c r="D35" s="118" t="n">
        <v>-15900880.5642323</v>
      </c>
      <c r="E35" s="118" t="n">
        <v>0</v>
      </c>
      <c r="F35" s="118" t="n">
        <v>0</v>
      </c>
      <c r="G35" s="118" t="n">
        <v>439778</v>
      </c>
      <c r="I35" s="118" t="n">
        <f aca="false">IF(MONTH($A35)=MONTH($A34),IF(G35=0,I34,G35),0)</f>
        <v>439778</v>
      </c>
      <c r="J35" s="118" t="n">
        <f aca="false">IF(MONTH($A35)=MONTH($A34),SUM(I35-I34),I35)</f>
        <v>48686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439778</v>
      </c>
      <c r="N35" s="118" t="n">
        <f aca="false">SUM(J$6:J35)</f>
        <v>439778</v>
      </c>
      <c r="P35" s="118" t="n">
        <f aca="false">D35/P$3</f>
        <v>-15.9008805642323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48.686</v>
      </c>
      <c r="T35" s="120" t="n">
        <f aca="false">L35/$R$3</f>
        <v>0</v>
      </c>
      <c r="U35" s="120" t="n">
        <f aca="false">I35/$R$3</f>
        <v>439.778</v>
      </c>
      <c r="V35" s="120" t="n">
        <f aca="false">M35/$R$3</f>
        <v>439.778</v>
      </c>
      <c r="W35" s="120" t="n">
        <f aca="false">N35/$R$3</f>
        <v>439.778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Data'!$A$2:$B$8,MATCH(WEEKDAY('SC Gas MTM'!A36,3),'[4]Master Data'!$A$2:$A$8,0),2)</f>
        <v>W</v>
      </c>
      <c r="D36" s="118" t="n">
        <v>-15899792.6476323</v>
      </c>
      <c r="E36" s="118" t="n">
        <v>0</v>
      </c>
      <c r="F36" s="118" t="n">
        <v>0</v>
      </c>
      <c r="G36" s="118" t="n">
        <v>547022</v>
      </c>
      <c r="I36" s="118" t="n">
        <f aca="false">IF(MONTH($A36)=MONTH($A35),IF(G36=0,I35,G36),0)</f>
        <v>547022</v>
      </c>
      <c r="J36" s="118" t="n">
        <f aca="false">IF(MONTH($A36)=MONTH($A35),SUM(I36-I35),I36)</f>
        <v>107244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547022</v>
      </c>
      <c r="N36" s="118" t="n">
        <f aca="false">SUM(J$6:J36)</f>
        <v>547022</v>
      </c>
      <c r="P36" s="118" t="n">
        <f aca="false">D36/P$3</f>
        <v>-15.8997926476323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107.244</v>
      </c>
      <c r="T36" s="120" t="n">
        <f aca="false">L36/$R$3</f>
        <v>0</v>
      </c>
      <c r="U36" s="120" t="n">
        <f aca="false">I36/$R$3</f>
        <v>547.022</v>
      </c>
      <c r="V36" s="120" t="n">
        <f aca="false">M36/$R$3</f>
        <v>547.022</v>
      </c>
      <c r="W36" s="120" t="n">
        <f aca="false">N36/$R$3</f>
        <v>547.022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Data'!$A$2:$B$8,MATCH(WEEKDAY('SC Gas MTM'!A37,3),'[4]Master Data'!$A$2:$A$8,0),2)</f>
        <v>Th</v>
      </c>
      <c r="D37" s="118" t="n">
        <v>-15899240.2816323</v>
      </c>
      <c r="E37" s="118" t="n">
        <v>0</v>
      </c>
      <c r="F37" s="118" t="n">
        <v>0</v>
      </c>
      <c r="G37" s="118" t="n">
        <v>52863</v>
      </c>
      <c r="I37" s="118" t="n">
        <f aca="false">IF(MONTH($A37)=MONTH($A36),IF(G37=0,I36,G37),G37)</f>
        <v>52863</v>
      </c>
      <c r="J37" s="118" t="n">
        <f aca="false">IF(MONTH($A37)=MONTH($A36),SUM(I37-I36),I37)</f>
        <v>52863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599885</v>
      </c>
      <c r="N37" s="118" t="n">
        <f aca="false">SUM(J$6:J37)</f>
        <v>599885</v>
      </c>
      <c r="P37" s="118" t="n">
        <f aca="false">D37/P$3</f>
        <v>-15.8992402816323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52.863</v>
      </c>
      <c r="T37" s="120" t="n">
        <f aca="false">L37/$R$3</f>
        <v>0</v>
      </c>
      <c r="U37" s="120" t="n">
        <f aca="false">I37/$R$3</f>
        <v>52.863</v>
      </c>
      <c r="V37" s="120" t="n">
        <f aca="false">M37/$R$3</f>
        <v>599.885</v>
      </c>
      <c r="W37" s="120" t="n">
        <f aca="false">N37/$R$3</f>
        <v>599.885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Data'!$A$2:$B$8,MATCH(WEEKDAY('SC Gas MTM'!A38,3),'[4]Master Data'!$A$2:$A$8,0),2)</f>
        <v>F</v>
      </c>
      <c r="D38" s="118" t="n">
        <v>-15899111.6868323</v>
      </c>
      <c r="E38" s="118" t="n">
        <v>0</v>
      </c>
      <c r="F38" s="118" t="n">
        <v>0</v>
      </c>
      <c r="G38" s="118" t="n">
        <v>169718</v>
      </c>
      <c r="I38" s="118" t="n">
        <f aca="false">IF(MONTH($A38)=MONTH($A37),IF(G38=0,I37,G38),G38)</f>
        <v>169718</v>
      </c>
      <c r="J38" s="118" t="n">
        <f aca="false">IF(MONTH($A38)=MONTH($A37),SUM(I38-I37),I38)</f>
        <v>116855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716740</v>
      </c>
      <c r="N38" s="118" t="n">
        <f aca="false">SUM(J$6:J38)</f>
        <v>716740</v>
      </c>
      <c r="P38" s="118" t="n">
        <f aca="false">D38/P$3</f>
        <v>-15.8991116868323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116.855</v>
      </c>
      <c r="T38" s="120" t="n">
        <f aca="false">L38/$R$3</f>
        <v>0</v>
      </c>
      <c r="U38" s="120" t="n">
        <f aca="false">I38/$R$3</f>
        <v>169.718</v>
      </c>
      <c r="V38" s="120" t="n">
        <f aca="false">M38/$R$3</f>
        <v>716.74</v>
      </c>
      <c r="W38" s="120" t="n">
        <f aca="false">N38/$R$3</f>
        <v>716.74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Data'!$A$2:$B$8,MATCH(WEEKDAY('SC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169718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716740</v>
      </c>
      <c r="N39" s="118" t="n">
        <f aca="false">SUM(J$6:J39)</f>
        <v>716740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169.718</v>
      </c>
      <c r="V39" s="120" t="n">
        <f aca="false">M39/$R$3</f>
        <v>716.74</v>
      </c>
      <c r="W39" s="120" t="n">
        <f aca="false">N39/$R$3</f>
        <v>716.74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Data'!$A$2:$B$8,MATCH(WEEKDAY('SC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169718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716740</v>
      </c>
      <c r="N40" s="118" t="n">
        <f aca="false">SUM(J$6:J40)</f>
        <v>716740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169.718</v>
      </c>
      <c r="V40" s="120" t="n">
        <f aca="false">M40/$R$3</f>
        <v>716.74</v>
      </c>
      <c r="W40" s="120" t="n">
        <f aca="false">N40/$R$3</f>
        <v>716.74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Data'!$A$2:$B$8,MATCH(WEEKDAY('SC Gas MTM'!A41,3),'[4]Master Data'!$A$2:$A$8,0),2)</f>
        <v>M</v>
      </c>
      <c r="D41" s="118" t="n">
        <v>-15897883.2006323</v>
      </c>
      <c r="E41" s="118" t="n">
        <v>0</v>
      </c>
      <c r="F41" s="118" t="n">
        <v>0</v>
      </c>
      <c r="G41" s="118" t="n">
        <v>56433</v>
      </c>
      <c r="I41" s="118" t="n">
        <f aca="false">IF(MONTH($A41)=MONTH($A40),IF(G41=0,I40,G41),G41)</f>
        <v>56433</v>
      </c>
      <c r="J41" s="118" t="n">
        <f aca="false">IF(MONTH($A41)=MONTH($A40),SUM(I41-I40),I41)</f>
        <v>-113285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603455</v>
      </c>
      <c r="N41" s="118" t="n">
        <f aca="false">SUM(J$6:J41)</f>
        <v>603455</v>
      </c>
      <c r="P41" s="118" t="n">
        <f aca="false">D41/P$3</f>
        <v>-15.8978832006323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-113.285</v>
      </c>
      <c r="T41" s="120" t="n">
        <f aca="false">L41/$R$3</f>
        <v>-0</v>
      </c>
      <c r="U41" s="120" t="n">
        <f aca="false">I41/$R$3</f>
        <v>56.433</v>
      </c>
      <c r="V41" s="120" t="n">
        <f aca="false">M41/$R$3</f>
        <v>603.455</v>
      </c>
      <c r="W41" s="120" t="n">
        <f aca="false">N41/$R$3</f>
        <v>603.455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Data'!$A$2:$B$8,MATCH(WEEKDAY('SC Gas MTM'!A42,3),'[4]Master Data'!$A$2:$A$8,0),2)</f>
        <v>T</v>
      </c>
      <c r="D42" s="118" t="n">
        <v>-15897491.8391323</v>
      </c>
      <c r="E42" s="118" t="n">
        <v>0</v>
      </c>
      <c r="F42" s="118" t="n">
        <v>0</v>
      </c>
      <c r="G42" s="118" t="n">
        <v>-10295</v>
      </c>
      <c r="I42" s="118" t="n">
        <f aca="false">IF(MONTH($A42)=MONTH($A41),IF(G42=0,I41,G42),G42)</f>
        <v>-10295</v>
      </c>
      <c r="J42" s="118" t="n">
        <f aca="false">IF(MONTH($A42)=MONTH($A41),SUM(I42-I41),I42)</f>
        <v>-66728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536727</v>
      </c>
      <c r="N42" s="118" t="n">
        <f aca="false">SUM(J$6:J42)</f>
        <v>536727</v>
      </c>
      <c r="P42" s="118" t="n">
        <f aca="false">D42/P$3</f>
        <v>-15.8974918391323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-66.728</v>
      </c>
      <c r="T42" s="120" t="n">
        <f aca="false">L42/$R$3</f>
        <v>-0</v>
      </c>
      <c r="U42" s="120" t="n">
        <f aca="false">I42/$R$3</f>
        <v>-10.295</v>
      </c>
      <c r="V42" s="120" t="n">
        <f aca="false">M42/$R$3</f>
        <v>536.727</v>
      </c>
      <c r="W42" s="120" t="n">
        <f aca="false">N42/$R$3</f>
        <v>536.727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Data'!$A$2:$B$8,MATCH(WEEKDAY('SC Gas MTM'!A43,3),'[4]Master Data'!$A$2:$A$8,0),2)</f>
        <v>W</v>
      </c>
      <c r="D43" s="118" t="n">
        <v>-15896969.3792323</v>
      </c>
      <c r="E43" s="118" t="n">
        <v>0</v>
      </c>
      <c r="F43" s="118" t="n">
        <v>0</v>
      </c>
      <c r="G43" s="118" t="n">
        <v>157136</v>
      </c>
      <c r="I43" s="118" t="n">
        <f aca="false">IF(MONTH($A43)=MONTH($A42),IF(G43=0,I42,G43),G43)</f>
        <v>157136</v>
      </c>
      <c r="J43" s="118" t="n">
        <f aca="false">IF(MONTH($A43)=MONTH($A42),SUM(I43-I42),I43)</f>
        <v>167431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704158</v>
      </c>
      <c r="N43" s="118" t="n">
        <f aca="false">SUM(J$6:J43)</f>
        <v>704158</v>
      </c>
      <c r="P43" s="118" t="n">
        <f aca="false">D43/P$3</f>
        <v>-15.8969693792323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167.431</v>
      </c>
      <c r="T43" s="120" t="n">
        <f aca="false">L43/$R$3</f>
        <v>0</v>
      </c>
      <c r="U43" s="120" t="n">
        <f aca="false">I43/$R$3</f>
        <v>157.136</v>
      </c>
      <c r="V43" s="120" t="n">
        <f aca="false">M43/$R$3</f>
        <v>704.158</v>
      </c>
      <c r="W43" s="120" t="n">
        <f aca="false">N43/$R$3</f>
        <v>704.158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Data'!$A$2:$B$8,MATCH(WEEKDAY('SC Gas MTM'!A44,3),'[4]Master Data'!$A$2:$A$8,0),2)</f>
        <v>Th</v>
      </c>
      <c r="D44" s="118" t="n">
        <v>-15896584.7494323</v>
      </c>
      <c r="E44" s="118" t="n">
        <v>0</v>
      </c>
      <c r="F44" s="118" t="n">
        <v>0</v>
      </c>
      <c r="G44" s="118" t="n">
        <v>134969</v>
      </c>
      <c r="I44" s="118" t="n">
        <f aca="false">IF(MONTH($A44)=MONTH($A43),IF(G44=0,I43,G44),G44)</f>
        <v>134969</v>
      </c>
      <c r="J44" s="118" t="n">
        <f aca="false">IF(MONTH($A44)=MONTH($A43),SUM(I44-I43),I44)</f>
        <v>-22167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681991</v>
      </c>
      <c r="N44" s="118" t="n">
        <f aca="false">SUM(J$6:J44)</f>
        <v>681991</v>
      </c>
      <c r="P44" s="118" t="n">
        <f aca="false">D44/P$3</f>
        <v>-15.8965847494323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-22.167</v>
      </c>
      <c r="T44" s="120" t="n">
        <f aca="false">L44/$R$3</f>
        <v>-0</v>
      </c>
      <c r="U44" s="120" t="n">
        <f aca="false">I44/$R$3</f>
        <v>134.969</v>
      </c>
      <c r="V44" s="120" t="n">
        <f aca="false">M44/$R$3</f>
        <v>681.991</v>
      </c>
      <c r="W44" s="120" t="n">
        <f aca="false">N44/$R$3</f>
        <v>681.991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Data'!$A$2:$B$8,MATCH(WEEKDAY('SC Gas MTM'!A45,3),'[4]Master Data'!$A$2:$A$8,0),2)</f>
        <v>F</v>
      </c>
      <c r="D45" s="118" t="n">
        <v>-15896017.7442323</v>
      </c>
      <c r="E45" s="118" t="n">
        <v>0</v>
      </c>
      <c r="F45" s="118" t="n">
        <v>0</v>
      </c>
      <c r="G45" s="118" t="n">
        <v>146387</v>
      </c>
      <c r="I45" s="118" t="n">
        <f aca="false">IF(MONTH($A45)=MONTH($A44),IF(G45=0,I44,G45),G45)</f>
        <v>146387</v>
      </c>
      <c r="J45" s="118" t="n">
        <f aca="false">IF(MONTH($A45)=MONTH($A44),SUM(I45-I44),I45)</f>
        <v>11418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693409</v>
      </c>
      <c r="N45" s="118" t="n">
        <f aca="false">SUM(J$6:J45)</f>
        <v>693409</v>
      </c>
      <c r="P45" s="118" t="n">
        <f aca="false">D45/P$3</f>
        <v>-15.8960177442323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11.418</v>
      </c>
      <c r="T45" s="120" t="n">
        <f aca="false">L45/$R$3</f>
        <v>0</v>
      </c>
      <c r="U45" s="120" t="n">
        <f aca="false">I45/$R$3</f>
        <v>146.387</v>
      </c>
      <c r="V45" s="120" t="n">
        <f aca="false">M45/$R$3</f>
        <v>693.409</v>
      </c>
      <c r="W45" s="120" t="n">
        <f aca="false">N45/$R$3</f>
        <v>693.409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Data'!$A$2:$B$8,MATCH(WEEKDAY('SC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146387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693409</v>
      </c>
      <c r="N46" s="118" t="n">
        <f aca="false">SUM(J$6:J46)</f>
        <v>693409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146.387</v>
      </c>
      <c r="V46" s="120" t="n">
        <f aca="false">M46/$R$3</f>
        <v>693.409</v>
      </c>
      <c r="W46" s="120" t="n">
        <f aca="false">N46/$R$3</f>
        <v>693.409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Data'!$A$2:$B$8,MATCH(WEEKDAY('SC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146387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693409</v>
      </c>
      <c r="N47" s="118" t="n">
        <f aca="false">SUM(J$6:J47)</f>
        <v>693409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146.387</v>
      </c>
      <c r="V47" s="120" t="n">
        <f aca="false">M47/$R$3</f>
        <v>693.409</v>
      </c>
      <c r="W47" s="120" t="n">
        <f aca="false">N47/$R$3</f>
        <v>693.409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Data'!$A$2:$B$8,MATCH(WEEKDAY('SC Gas MTM'!A48,3),'[4]Master Data'!$A$2:$A$8,0),2)</f>
        <v>M</v>
      </c>
      <c r="D48" s="118" t="n">
        <v>-15894675.5765323</v>
      </c>
      <c r="E48" s="118" t="n">
        <v>0</v>
      </c>
      <c r="F48" s="118" t="n">
        <v>0</v>
      </c>
      <c r="G48" s="118" t="n">
        <v>93061</v>
      </c>
      <c r="I48" s="118" t="n">
        <f aca="false">IF(MONTH($A48)=MONTH($A47),IF(G48=0,I47,G48),G48)</f>
        <v>93061</v>
      </c>
      <c r="J48" s="118" t="n">
        <f aca="false">IF(MONTH($A48)=MONTH($A47),SUM(I48-I47),I48)</f>
        <v>-53326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640083</v>
      </c>
      <c r="N48" s="118" t="n">
        <f aca="false">SUM(J$6:J48)</f>
        <v>640083</v>
      </c>
      <c r="P48" s="118" t="n">
        <f aca="false">D48/P$3</f>
        <v>-15.8946755765323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-53.326</v>
      </c>
      <c r="T48" s="120" t="n">
        <f aca="false">L48/$R$3</f>
        <v>-0</v>
      </c>
      <c r="U48" s="120" t="n">
        <f aca="false">I48/$R$3</f>
        <v>93.061</v>
      </c>
      <c r="V48" s="120" t="n">
        <f aca="false">M48/$R$3</f>
        <v>640.083</v>
      </c>
      <c r="W48" s="120" t="n">
        <f aca="false">N48/$R$3</f>
        <v>640.083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Data'!$A$2:$B$8,MATCH(WEEKDAY('SC Gas MTM'!A49,3),'[4]Master Data'!$A$2:$A$8,0),2)</f>
        <v>T</v>
      </c>
      <c r="D49" s="118" t="n">
        <v>-15894418.8361323</v>
      </c>
      <c r="E49" s="118" t="n">
        <v>0</v>
      </c>
      <c r="F49" s="118" t="n">
        <v>0</v>
      </c>
      <c r="G49" s="118" t="n">
        <v>132432</v>
      </c>
      <c r="I49" s="118" t="n">
        <f aca="false">IF(MONTH($A49)=MONTH($A48),IF(G49=0,I48,G49),G49)</f>
        <v>132432</v>
      </c>
      <c r="J49" s="118" t="n">
        <f aca="false">IF(MONTH($A49)=MONTH($A48),SUM(I49-I48),I49)</f>
        <v>39371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679454</v>
      </c>
      <c r="N49" s="118" t="n">
        <f aca="false">SUM(J$6:J49)</f>
        <v>679454</v>
      </c>
      <c r="P49" s="118" t="n">
        <f aca="false">D49/P$3</f>
        <v>-15.8944188361323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39.371</v>
      </c>
      <c r="T49" s="120" t="n">
        <f aca="false">L49/$R$3</f>
        <v>0</v>
      </c>
      <c r="U49" s="120" t="n">
        <f aca="false">I49/$R$3</f>
        <v>132.432</v>
      </c>
      <c r="V49" s="120" t="n">
        <f aca="false">M49/$R$3</f>
        <v>679.454</v>
      </c>
      <c r="W49" s="120" t="n">
        <f aca="false">N49/$R$3</f>
        <v>679.454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Data'!$A$2:$B$8,MATCH(WEEKDAY('SC Gas MTM'!A50,3),'[4]Master Data'!$A$2:$A$8,0),2)</f>
        <v>W</v>
      </c>
      <c r="D50" s="118" t="n">
        <v>-15894183.6737323</v>
      </c>
      <c r="E50" s="118" t="n">
        <v>0</v>
      </c>
      <c r="F50" s="118" t="n">
        <v>0</v>
      </c>
      <c r="G50" s="118" t="n">
        <v>-42845</v>
      </c>
      <c r="I50" s="118" t="n">
        <f aca="false">IF(MONTH($A50)=MONTH($A49),IF(G50=0,I49,G50),G50)</f>
        <v>-42845</v>
      </c>
      <c r="J50" s="118" t="n">
        <f aca="false">IF(MONTH($A50)=MONTH($A49),SUM(I50-I49),I50)</f>
        <v>-175277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504177</v>
      </c>
      <c r="N50" s="118" t="n">
        <f aca="false">SUM(J$6:J50)</f>
        <v>504177</v>
      </c>
      <c r="P50" s="118" t="n">
        <f aca="false">D50/P$3</f>
        <v>-15.8941836737323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-175.277</v>
      </c>
      <c r="T50" s="120" t="n">
        <f aca="false">L50/$R$3</f>
        <v>-0</v>
      </c>
      <c r="U50" s="120" t="n">
        <f aca="false">I50/$R$3</f>
        <v>-42.845</v>
      </c>
      <c r="V50" s="120" t="n">
        <f aca="false">M50/$R$3</f>
        <v>504.177</v>
      </c>
      <c r="W50" s="120" t="n">
        <f aca="false">N50/$R$3</f>
        <v>504.177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Data'!$A$2:$B$8,MATCH(WEEKDAY('SC Gas MTM'!A51,3),'[4]Master Data'!$A$2:$A$8,0),2)</f>
        <v>Th</v>
      </c>
      <c r="D51" s="118" t="n">
        <v>-15893904.2580323</v>
      </c>
      <c r="E51" s="118" t="n">
        <v>0</v>
      </c>
      <c r="F51" s="118" t="n">
        <v>0</v>
      </c>
      <c r="G51" s="118" t="n">
        <v>-140356</v>
      </c>
      <c r="I51" s="118" t="n">
        <f aca="false">IF(MONTH($A51)=MONTH($A50),IF(G51=0,I50,G51),G51)</f>
        <v>-140356</v>
      </c>
      <c r="J51" s="118" t="n">
        <f aca="false">IF(MONTH($A51)=MONTH($A50),SUM(I51-I50),I51)</f>
        <v>-97511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406666</v>
      </c>
      <c r="N51" s="118" t="n">
        <f aca="false">SUM(J$6:J51)</f>
        <v>406666</v>
      </c>
      <c r="P51" s="118" t="n">
        <f aca="false">D51/P$3</f>
        <v>-15.8939042580323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-97.511</v>
      </c>
      <c r="T51" s="120" t="n">
        <f aca="false">L51/$R$3</f>
        <v>-0</v>
      </c>
      <c r="U51" s="120" t="n">
        <f aca="false">I51/$R$3</f>
        <v>-140.356</v>
      </c>
      <c r="V51" s="120" t="n">
        <f aca="false">M51/$R$3</f>
        <v>406.666</v>
      </c>
      <c r="W51" s="120" t="n">
        <f aca="false">N51/$R$3</f>
        <v>406.666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Data'!$A$2:$B$8,MATCH(WEEKDAY('SC Gas MTM'!A52,3),'[4]Master Data'!$A$2:$A$8,0),2)</f>
        <v>F</v>
      </c>
      <c r="D52" s="118" t="n">
        <v>-15893127.0551323</v>
      </c>
      <c r="E52" s="118" t="n">
        <v>0</v>
      </c>
      <c r="F52" s="118" t="n">
        <v>0</v>
      </c>
      <c r="G52" s="118" t="n">
        <v>-46498</v>
      </c>
      <c r="I52" s="118" t="n">
        <f aca="false">IF(MONTH($A52)=MONTH($A51),IF(G52=0,I51,G52),G52)</f>
        <v>-46498</v>
      </c>
      <c r="J52" s="118" t="n">
        <f aca="false">IF(MONTH($A52)=MONTH($A51),SUM(I52-I51),I52)</f>
        <v>93858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500524</v>
      </c>
      <c r="N52" s="118" t="n">
        <f aca="false">SUM(J$6:J52)</f>
        <v>500524</v>
      </c>
      <c r="P52" s="118" t="n">
        <f aca="false">D52/P$3</f>
        <v>-15.8931270551323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93.858</v>
      </c>
      <c r="T52" s="120" t="n">
        <f aca="false">L52/$R$3</f>
        <v>0</v>
      </c>
      <c r="U52" s="120" t="n">
        <f aca="false">I52/$R$3</f>
        <v>-46.498</v>
      </c>
      <c r="V52" s="120" t="n">
        <f aca="false">M52/$R$3</f>
        <v>500.524</v>
      </c>
      <c r="W52" s="120" t="n">
        <f aca="false">N52/$R$3</f>
        <v>500.524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Data'!$A$2:$B$8,MATCH(WEEKDAY('SC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-46498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500524</v>
      </c>
      <c r="N53" s="118" t="n">
        <f aca="false">SUM(J$6:J53)</f>
        <v>500524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-46.498</v>
      </c>
      <c r="V53" s="120" t="n">
        <f aca="false">M53/$R$3</f>
        <v>500.524</v>
      </c>
      <c r="W53" s="120" t="n">
        <f aca="false">N53/$R$3</f>
        <v>500.524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Data'!$A$2:$B$8,MATCH(WEEKDAY('SC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-46498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500524</v>
      </c>
      <c r="N54" s="118" t="n">
        <f aca="false">SUM(J$6:J54)</f>
        <v>500524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-46.498</v>
      </c>
      <c r="V54" s="120" t="n">
        <f aca="false">M54/$R$3</f>
        <v>500.524</v>
      </c>
      <c r="W54" s="120" t="n">
        <f aca="false">N54/$R$3</f>
        <v>500.524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Data'!$A$2:$B$8,MATCH(WEEKDAY('SC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-46498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500524</v>
      </c>
      <c r="N55" s="118" t="n">
        <f aca="false">SUM(J$6:J55)</f>
        <v>500524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-46.498</v>
      </c>
      <c r="V55" s="120" t="n">
        <f aca="false">M55/$R$3</f>
        <v>500.524</v>
      </c>
      <c r="W55" s="120" t="n">
        <f aca="false">N55/$R$3</f>
        <v>500.524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Data'!$A$2:$B$8,MATCH(WEEKDAY('SC Gas MTM'!A56,3),'[4]Master Data'!$A$2:$A$8,0),2)</f>
        <v>T</v>
      </c>
      <c r="D56" s="118" t="n">
        <v>-15891258.1884323</v>
      </c>
      <c r="E56" s="118" t="n">
        <v>0</v>
      </c>
      <c r="F56" s="118" t="n">
        <v>0</v>
      </c>
      <c r="G56" s="118" t="n">
        <v>-34310</v>
      </c>
      <c r="I56" s="118" t="n">
        <f aca="false">IF(MONTH($A56)=MONTH($A55),IF(G56=0,I55,G56),G56)</f>
        <v>-34310</v>
      </c>
      <c r="J56" s="118" t="n">
        <f aca="false">IF(MONTH($A56)=MONTH($A55),SUM(I56-I55),I56)</f>
        <v>12188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512712</v>
      </c>
      <c r="N56" s="118" t="n">
        <f aca="false">SUM(J$6:J56)</f>
        <v>512712</v>
      </c>
      <c r="P56" s="118" t="n">
        <f aca="false">D56/P$3</f>
        <v>-15.8912581884323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12.188</v>
      </c>
      <c r="T56" s="120" t="n">
        <f aca="false">L56/$R$3</f>
        <v>0</v>
      </c>
      <c r="U56" s="120" t="n">
        <f aca="false">I56/$R$3</f>
        <v>-34.31</v>
      </c>
      <c r="V56" s="120" t="n">
        <f aca="false">M56/$R$3</f>
        <v>512.712</v>
      </c>
      <c r="W56" s="120" t="n">
        <f aca="false">N56/$R$3</f>
        <v>512.712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Data'!$A$2:$B$8,MATCH(WEEKDAY('SC Gas MTM'!A57,3),'[4]Master Data'!$A$2:$A$8,0),2)</f>
        <v>W</v>
      </c>
      <c r="D57" s="118" t="n">
        <v>-15890679.8764323</v>
      </c>
      <c r="E57" s="118" t="n">
        <v>0</v>
      </c>
      <c r="F57" s="118" t="n">
        <v>0</v>
      </c>
      <c r="G57" s="118" t="n">
        <v>-143144</v>
      </c>
      <c r="I57" s="118" t="n">
        <f aca="false">IF(MONTH($A57)=MONTH($A56),IF(G57=0,I56,G57),G57)</f>
        <v>-143144</v>
      </c>
      <c r="J57" s="118" t="n">
        <f aca="false">IF(MONTH($A57)=MONTH($A56),SUM(I57-I56),I57)</f>
        <v>-108834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403878</v>
      </c>
      <c r="N57" s="118" t="n">
        <f aca="false">SUM(J$6:J57)</f>
        <v>403878</v>
      </c>
      <c r="P57" s="118" t="n">
        <f aca="false">D57/P$3</f>
        <v>-15.8906798764323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-108.834</v>
      </c>
      <c r="T57" s="120" t="n">
        <f aca="false">L57/$R$3</f>
        <v>-0</v>
      </c>
      <c r="U57" s="120" t="n">
        <f aca="false">I57/$R$3</f>
        <v>-143.144</v>
      </c>
      <c r="V57" s="120" t="n">
        <f aca="false">M57/$R$3</f>
        <v>403.878</v>
      </c>
      <c r="W57" s="120" t="n">
        <f aca="false">N57/$R$3</f>
        <v>403.878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Data'!$A$2:$B$8,MATCH(WEEKDAY('SC Gas MTM'!A58,3),'[4]Master Data'!$A$2:$A$8,0),2)</f>
        <v>Th</v>
      </c>
      <c r="D58" s="118" t="n">
        <v>-15890088.3209323</v>
      </c>
      <c r="E58" s="118" t="n">
        <v>0</v>
      </c>
      <c r="F58" s="118" t="n">
        <v>0</v>
      </c>
      <c r="G58" s="118" t="n">
        <v>-132494</v>
      </c>
      <c r="I58" s="118" t="n">
        <f aca="false">IF(MONTH($A58)=MONTH($A57),IF(G58=0,I57,G58),G58)</f>
        <v>-132494</v>
      </c>
      <c r="J58" s="118" t="n">
        <f aca="false">IF(MONTH($A58)=MONTH($A57),SUM(I58-I57),I58)</f>
        <v>10650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414528</v>
      </c>
      <c r="N58" s="118" t="n">
        <f aca="false">SUM(J$6:J58)</f>
        <v>414528</v>
      </c>
      <c r="P58" s="118" t="n">
        <f aca="false">D58/P$3</f>
        <v>-15.8900883209323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10.65</v>
      </c>
      <c r="T58" s="120" t="n">
        <f aca="false">L58/$R$3</f>
        <v>0</v>
      </c>
      <c r="U58" s="120" t="n">
        <f aca="false">I58/$R$3</f>
        <v>-132.494</v>
      </c>
      <c r="V58" s="120" t="n">
        <f aca="false">M58/$R$3</f>
        <v>414.528</v>
      </c>
      <c r="W58" s="120" t="n">
        <f aca="false">N58/$R$3</f>
        <v>414.528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Data'!$A$2:$B$8,MATCH(WEEKDAY('SC Gas MTM'!A59,3),'[4]Master Data'!$A$2:$A$8,0),2)</f>
        <v>F</v>
      </c>
      <c r="D59" s="118" t="n">
        <v>-15889179.7914323</v>
      </c>
      <c r="E59" s="118" t="n">
        <v>0</v>
      </c>
      <c r="F59" s="118" t="n">
        <v>0</v>
      </c>
      <c r="G59" s="118" t="n">
        <v>-61751</v>
      </c>
      <c r="I59" s="118" t="n">
        <f aca="false">IF(MONTH($A59)=MONTH($A58),IF(G59=0,I58,G59),G59)</f>
        <v>-61751</v>
      </c>
      <c r="J59" s="118" t="n">
        <f aca="false">IF(MONTH($A59)=MONTH($A58),SUM(I59-I58),I59)</f>
        <v>70743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485271</v>
      </c>
      <c r="N59" s="118" t="n">
        <f aca="false">SUM(J$6:J59)</f>
        <v>485271</v>
      </c>
      <c r="P59" s="118" t="n">
        <f aca="false">D59/P$3</f>
        <v>-15.8891797914323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70.743</v>
      </c>
      <c r="T59" s="120" t="n">
        <f aca="false">L59/$R$3</f>
        <v>0</v>
      </c>
      <c r="U59" s="120" t="n">
        <f aca="false">I59/$R$3</f>
        <v>-61.751</v>
      </c>
      <c r="V59" s="120" t="n">
        <f aca="false">M59/$R$3</f>
        <v>485.271</v>
      </c>
      <c r="W59" s="120" t="n">
        <f aca="false">N59/$R$3</f>
        <v>485.271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Data'!$A$2:$B$8,MATCH(WEEKDAY('SC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-61751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485271</v>
      </c>
      <c r="N60" s="118" t="n">
        <f aca="false">SUM(J$6:J60)</f>
        <v>485271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-61.751</v>
      </c>
      <c r="V60" s="120" t="n">
        <f aca="false">M60/$R$3</f>
        <v>485.271</v>
      </c>
      <c r="W60" s="120" t="n">
        <f aca="false">N60/$R$3</f>
        <v>485.271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Data'!$A$2:$B$8,MATCH(WEEKDAY('SC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-61751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485271</v>
      </c>
      <c r="N61" s="118" t="n">
        <f aca="false">SUM(J$6:J61)</f>
        <v>485271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-61.751</v>
      </c>
      <c r="V61" s="120" t="n">
        <f aca="false">M61/$R$3</f>
        <v>485.271</v>
      </c>
      <c r="W61" s="120" t="n">
        <f aca="false">N61/$R$3</f>
        <v>485.271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Data'!$A$2:$B$8,MATCH(WEEKDAY('SC Gas MTM'!A62,3),'[4]Master Data'!$A$2:$A$8,0),2)</f>
        <v>M</v>
      </c>
      <c r="D62" s="118" t="n">
        <v>-15887336.7023323</v>
      </c>
      <c r="E62" s="118" t="n">
        <v>0</v>
      </c>
      <c r="F62" s="118" t="n">
        <v>0</v>
      </c>
      <c r="G62" s="118" t="n">
        <v>-42997</v>
      </c>
      <c r="I62" s="118" t="n">
        <f aca="false">IF(MONTH($A62)=MONTH($A61),IF(G62=0,I61,G62),G62)</f>
        <v>-42997</v>
      </c>
      <c r="J62" s="118" t="n">
        <f aca="false">IF(MONTH($A62)=MONTH($A61),SUM(I62-I61),I62)</f>
        <v>18754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504025</v>
      </c>
      <c r="N62" s="118" t="n">
        <f aca="false">SUM(J$6:J62)</f>
        <v>504025</v>
      </c>
      <c r="P62" s="118" t="n">
        <f aca="false">D62/P$3</f>
        <v>-15.8873367023323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18.754</v>
      </c>
      <c r="T62" s="120" t="n">
        <f aca="false">L62/$R$3</f>
        <v>0</v>
      </c>
      <c r="U62" s="120" t="n">
        <f aca="false">I62/$R$3</f>
        <v>-42.997</v>
      </c>
      <c r="V62" s="120" t="n">
        <f aca="false">M62/$R$3</f>
        <v>504.025</v>
      </c>
      <c r="W62" s="120" t="n">
        <f aca="false">N62/$R$3</f>
        <v>504.025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Data'!$A$2:$B$8,MATCH(WEEKDAY('SC Gas MTM'!A63,3),'[4]Master Data'!$A$2:$A$8,0),2)</f>
        <v>T</v>
      </c>
      <c r="D63" s="118" t="n">
        <v>-15886585.5348323</v>
      </c>
      <c r="E63" s="118" t="n">
        <v>0</v>
      </c>
      <c r="F63" s="118" t="n">
        <v>0</v>
      </c>
      <c r="G63" s="118" t="n">
        <v>98193</v>
      </c>
      <c r="I63" s="118" t="n">
        <f aca="false">IF(MONTH($A63)=MONTH($A62),IF(G63=0,I62,G63),G63)</f>
        <v>98193</v>
      </c>
      <c r="J63" s="118" t="n">
        <f aca="false">IF(MONTH($A63)=MONTH($A62),SUM(I63-I62),I63)</f>
        <v>141190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645215</v>
      </c>
      <c r="N63" s="118" t="n">
        <f aca="false">SUM(J$6:J63)</f>
        <v>645215</v>
      </c>
      <c r="P63" s="118" t="n">
        <f aca="false">D63/P$3</f>
        <v>-15.8865855348323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141.19</v>
      </c>
      <c r="T63" s="120" t="n">
        <f aca="false">L63/$R$3</f>
        <v>0</v>
      </c>
      <c r="U63" s="120" t="n">
        <f aca="false">I63/$R$3</f>
        <v>98.193</v>
      </c>
      <c r="V63" s="120" t="n">
        <f aca="false">M63/$R$3</f>
        <v>645.215</v>
      </c>
      <c r="W63" s="120" t="n">
        <f aca="false">N63/$R$3</f>
        <v>645.215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Data'!$A$2:$B$8,MATCH(WEEKDAY('SC Gas MTM'!A64,3),'[4]Master Data'!$A$2:$A$8,0),2)</f>
        <v>W</v>
      </c>
      <c r="D64" s="118" t="n">
        <v>-15886061.2947323</v>
      </c>
      <c r="E64" s="118" t="n">
        <v>0</v>
      </c>
      <c r="F64" s="118" t="n">
        <v>0</v>
      </c>
      <c r="G64" s="118" t="n">
        <v>539717</v>
      </c>
      <c r="I64" s="118" t="n">
        <f aca="false">IF(MONTH($A64)=MONTH($A63),IF(G64=0,I63,G64),G64)</f>
        <v>539717</v>
      </c>
      <c r="J64" s="118" t="n">
        <f aca="false">IF(MONTH($A64)=MONTH($A63),SUM(I64-I63),I64)</f>
        <v>441524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1086739</v>
      </c>
      <c r="N64" s="118" t="n">
        <f aca="false">SUM(J$6:J64)</f>
        <v>1086739</v>
      </c>
      <c r="P64" s="118" t="n">
        <f aca="false">D64/P$3</f>
        <v>-15.8860612947323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441.524</v>
      </c>
      <c r="T64" s="120" t="n">
        <f aca="false">L64/$R$3</f>
        <v>0</v>
      </c>
      <c r="U64" s="120" t="n">
        <f aca="false">I64/$R$3</f>
        <v>539.717</v>
      </c>
      <c r="V64" s="120" t="n">
        <f aca="false">M64/$R$3</f>
        <v>1086.739</v>
      </c>
      <c r="W64" s="120" t="n">
        <f aca="false">N64/$R$3</f>
        <v>1086.739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Data'!$A$2:$B$8,MATCH(WEEKDAY('SC Gas MTM'!A65,3),'[4]Master Data'!$A$2:$A$8,0),2)</f>
        <v>Th</v>
      </c>
      <c r="D65" s="118" t="n">
        <v>-15932142.9095323</v>
      </c>
      <c r="E65" s="118" t="n">
        <v>0</v>
      </c>
      <c r="F65" s="118" t="n">
        <v>0</v>
      </c>
      <c r="G65" s="118" t="n">
        <v>98044</v>
      </c>
      <c r="I65" s="118" t="n">
        <f aca="false">IF(MONTH($A65)=MONTH($A64),IF(G65=0,I64,G65),G65)</f>
        <v>98044</v>
      </c>
      <c r="J65" s="118" t="n">
        <f aca="false">IF(MONTH($A65)=MONTH($A64),SUM(I65-I64),I65)</f>
        <v>98044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1184783</v>
      </c>
      <c r="N65" s="118" t="n">
        <f aca="false">SUM(J$6:J65)</f>
        <v>1184783</v>
      </c>
      <c r="P65" s="118" t="n">
        <f aca="false">D65/P$3</f>
        <v>-15.9321429095323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98.044</v>
      </c>
      <c r="T65" s="120" t="n">
        <f aca="false">L65/$R$3</f>
        <v>0</v>
      </c>
      <c r="U65" s="120" t="n">
        <f aca="false">I65/$R$3</f>
        <v>98.044</v>
      </c>
      <c r="V65" s="120" t="n">
        <f aca="false">M65/$R$3</f>
        <v>1184.783</v>
      </c>
      <c r="W65" s="120" t="n">
        <f aca="false">N65/$R$3</f>
        <v>1184.783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Data'!$A$2:$B$8,MATCH(WEEKDAY('SC Gas MTM'!A66,3),'[4]Master Data'!$A$2:$A$8,0),2)</f>
        <v>F</v>
      </c>
      <c r="D66" s="118" t="n">
        <v>-15932009.1461323</v>
      </c>
      <c r="E66" s="118" t="n">
        <v>0</v>
      </c>
      <c r="F66" s="118" t="n">
        <v>0</v>
      </c>
      <c r="G66" s="118" t="n">
        <v>19996</v>
      </c>
      <c r="I66" s="118" t="n">
        <f aca="false">IF(MONTH($A66)=MONTH($A65),IF(G66=0,I65,G66),G66)</f>
        <v>19996</v>
      </c>
      <c r="J66" s="118" t="n">
        <f aca="false">IF(MONTH($A66)=MONTH($A65),SUM(I66-I65),I66)</f>
        <v>-78048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1106735</v>
      </c>
      <c r="N66" s="118" t="n">
        <f aca="false">SUM(J$6:J66)</f>
        <v>1106735</v>
      </c>
      <c r="P66" s="118" t="n">
        <f aca="false">D66/P$3</f>
        <v>-15.9320091461323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-78.048</v>
      </c>
      <c r="T66" s="120" t="n">
        <f aca="false">L66/$R$3</f>
        <v>-0</v>
      </c>
      <c r="U66" s="120" t="n">
        <f aca="false">I66/$R$3</f>
        <v>19.996</v>
      </c>
      <c r="V66" s="120" t="n">
        <f aca="false">M66/$R$3</f>
        <v>1106.735</v>
      </c>
      <c r="W66" s="120" t="n">
        <f aca="false">N66/$R$3</f>
        <v>1106.735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Data'!$A$2:$B$8,MATCH(WEEKDAY('SC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19996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1106735</v>
      </c>
      <c r="N67" s="118" t="n">
        <f aca="false">SUM(J$6:J67)</f>
        <v>1106735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19.996</v>
      </c>
      <c r="V67" s="120" t="n">
        <f aca="false">M67/$R$3</f>
        <v>1106.735</v>
      </c>
      <c r="W67" s="120" t="n">
        <f aca="false">N67/$R$3</f>
        <v>1106.735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Data'!$A$2:$B$8,MATCH(WEEKDAY('SC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19996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1106735</v>
      </c>
      <c r="N68" s="118" t="n">
        <f aca="false">SUM(J$6:J68)</f>
        <v>1106735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19.996</v>
      </c>
      <c r="V68" s="120" t="n">
        <f aca="false">M68/$R$3</f>
        <v>1106.735</v>
      </c>
      <c r="W68" s="120" t="n">
        <f aca="false">N68/$R$3</f>
        <v>1106.735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Data'!$A$2:$B$8,MATCH(WEEKDAY('SC Gas MTM'!A69,3),'[4]Master Data'!$A$2:$A$8,0),2)</f>
        <v>M</v>
      </c>
      <c r="D69" s="118" t="n">
        <v>-15930853.0158323</v>
      </c>
      <c r="E69" s="118" t="n">
        <v>0</v>
      </c>
      <c r="F69" s="118" t="n">
        <v>0</v>
      </c>
      <c r="G69" s="118" t="n">
        <v>77172</v>
      </c>
      <c r="I69" s="118" t="n">
        <f aca="false">IF(MONTH($A69)=MONTH($A68),IF(G69=0,I68,G69),G69)</f>
        <v>77172</v>
      </c>
      <c r="J69" s="118" t="n">
        <f aca="false">IF(MONTH($A69)=MONTH($A68),SUM(I69-I68),I69)</f>
        <v>57176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1163911</v>
      </c>
      <c r="N69" s="118" t="n">
        <f aca="false">SUM(J$6:J69)</f>
        <v>1163911</v>
      </c>
      <c r="P69" s="118" t="n">
        <f aca="false">D69/P$3</f>
        <v>-15.9308530158323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57.176</v>
      </c>
      <c r="T69" s="120" t="n">
        <f aca="false">L69/$R$3</f>
        <v>0</v>
      </c>
      <c r="U69" s="120" t="n">
        <f aca="false">I69/$R$3</f>
        <v>77.172</v>
      </c>
      <c r="V69" s="120" t="n">
        <f aca="false">M69/$R$3</f>
        <v>1163.911</v>
      </c>
      <c r="W69" s="120" t="n">
        <f aca="false">N69/$R$3</f>
        <v>1163.911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Data'!$A$2:$B$8,MATCH(WEEKDAY('SC Gas MTM'!A70,3),'[4]Master Data'!$A$2:$A$8,0),2)</f>
        <v>T</v>
      </c>
      <c r="D70" s="118" t="n">
        <v>-17061058.9263968</v>
      </c>
      <c r="E70" s="118" t="n">
        <v>0</v>
      </c>
      <c r="F70" s="118" t="n">
        <v>0</v>
      </c>
      <c r="G70" s="118" t="n">
        <v>34485</v>
      </c>
      <c r="I70" s="118" t="n">
        <f aca="false">IF(MONTH($A70)=MONTH($A69),IF(G70=0,I69,G70),G70)</f>
        <v>34485</v>
      </c>
      <c r="J70" s="118" t="n">
        <f aca="false">IF(MONTH($A70)=MONTH($A69),SUM(I70-I69),I70)</f>
        <v>-42687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1121224</v>
      </c>
      <c r="N70" s="118" t="n">
        <f aca="false">SUM(J$6:J70)</f>
        <v>1121224</v>
      </c>
      <c r="P70" s="118" t="n">
        <f aca="false">D70/P$3</f>
        <v>-17.0610589263968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-42.687</v>
      </c>
      <c r="T70" s="120" t="n">
        <f aca="false">L70/$R$3</f>
        <v>-0</v>
      </c>
      <c r="U70" s="120" t="n">
        <f aca="false">I70/$R$3</f>
        <v>34.485</v>
      </c>
      <c r="V70" s="120" t="n">
        <f aca="false">M70/$R$3</f>
        <v>1121.224</v>
      </c>
      <c r="W70" s="120" t="n">
        <f aca="false">N70/$R$3</f>
        <v>1121.224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Data'!$A$2:$B$8,MATCH(WEEKDAY('SC Gas MTM'!A71,3),'[4]Master Data'!$A$2:$A$8,0),2)</f>
        <v>W</v>
      </c>
      <c r="D71" s="118" t="n">
        <v>-17241868.3233914</v>
      </c>
      <c r="E71" s="118" t="n">
        <v>0</v>
      </c>
      <c r="F71" s="118" t="n">
        <v>0</v>
      </c>
      <c r="G71" s="118" t="n">
        <v>214210</v>
      </c>
      <c r="I71" s="118" t="n">
        <f aca="false">IF(MONTH($A71)=MONTH($A70),IF(G71=0,I70,G71),G71)</f>
        <v>214210</v>
      </c>
      <c r="J71" s="118" t="n">
        <f aca="false">IF(MONTH($A71)=MONTH($A70),SUM(I71-I70),I71)</f>
        <v>179725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1300949</v>
      </c>
      <c r="N71" s="118" t="n">
        <f aca="false">SUM(J$6:J71)</f>
        <v>1300949</v>
      </c>
      <c r="P71" s="118" t="n">
        <f aca="false">D71/P$3</f>
        <v>-17.2418683233914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179.725</v>
      </c>
      <c r="T71" s="120" t="n">
        <f aca="false">L71/$R$3</f>
        <v>0</v>
      </c>
      <c r="U71" s="120" t="n">
        <f aca="false">I71/$R$3</f>
        <v>214.21</v>
      </c>
      <c r="V71" s="120" t="n">
        <f aca="false">M71/$R$3</f>
        <v>1300.949</v>
      </c>
      <c r="W71" s="120" t="n">
        <f aca="false">N71/$R$3</f>
        <v>1300.949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Data'!$A$2:$B$8,MATCH(WEEKDAY('SC Gas MTM'!A72,3),'[4]Master Data'!$A$2:$A$8,0),2)</f>
        <v>Th</v>
      </c>
      <c r="D72" s="118" t="n">
        <v>-17211025.6991909</v>
      </c>
      <c r="E72" s="118" t="n">
        <v>0</v>
      </c>
      <c r="F72" s="118" t="n">
        <v>0</v>
      </c>
      <c r="G72" s="118" t="n">
        <v>155764</v>
      </c>
      <c r="I72" s="118" t="n">
        <f aca="false">IF(MONTH($A72)=MONTH($A71),IF(G72=0,I71,G72),G72)</f>
        <v>155764</v>
      </c>
      <c r="J72" s="118" t="n">
        <f aca="false">IF(MONTH($A72)=MONTH($A71),SUM(I72-I71),I72)</f>
        <v>-58446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1242503</v>
      </c>
      <c r="N72" s="118" t="n">
        <f aca="false">SUM(J$6:J72)</f>
        <v>1242503</v>
      </c>
      <c r="P72" s="118" t="n">
        <f aca="false">D72/P$3</f>
        <v>-17.2110256991909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-58.446</v>
      </c>
      <c r="T72" s="120" t="n">
        <f aca="false">L72/$R$3</f>
        <v>-0</v>
      </c>
      <c r="U72" s="120" t="n">
        <f aca="false">I72/$R$3</f>
        <v>155.764</v>
      </c>
      <c r="V72" s="120" t="n">
        <f aca="false">M72/$R$3</f>
        <v>1242.503</v>
      </c>
      <c r="W72" s="120" t="n">
        <f aca="false">N72/$R$3</f>
        <v>1242.503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Data'!$A$2:$B$8,MATCH(WEEKDAY('SC Gas MTM'!A73,3),'[4]Master Data'!$A$2:$A$8,0),2)</f>
        <v>F</v>
      </c>
      <c r="D73" s="118" t="n">
        <v>-17151790.9626552</v>
      </c>
      <c r="E73" s="118" t="n">
        <v>0</v>
      </c>
      <c r="F73" s="118" t="n">
        <v>0</v>
      </c>
      <c r="G73" s="118" t="n">
        <v>95858</v>
      </c>
      <c r="I73" s="118" t="n">
        <f aca="false">IF(MONTH($A73)=MONTH($A72),IF(G73=0,I72,G73),G73)</f>
        <v>95858</v>
      </c>
      <c r="J73" s="118" t="n">
        <f aca="false">IF(MONTH($A73)=MONTH($A72),SUM(I73-I72),I73)</f>
        <v>-59906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1182597</v>
      </c>
      <c r="N73" s="118" t="n">
        <f aca="false">SUM(J$6:J73)</f>
        <v>1182597</v>
      </c>
      <c r="P73" s="118" t="n">
        <f aca="false">D73/P$3</f>
        <v>-17.1517909626552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-59.906</v>
      </c>
      <c r="T73" s="120" t="n">
        <f aca="false">L73/$R$3</f>
        <v>-0</v>
      </c>
      <c r="U73" s="120" t="n">
        <f aca="false">I73/$R$3</f>
        <v>95.858</v>
      </c>
      <c r="V73" s="120" t="n">
        <f aca="false">M73/$R$3</f>
        <v>1182.597</v>
      </c>
      <c r="W73" s="120" t="n">
        <f aca="false">N73/$R$3</f>
        <v>1182.597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Data'!$A$2:$B$8,MATCH(WEEKDAY('SC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95858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1182597</v>
      </c>
      <c r="N74" s="118" t="n">
        <f aca="false">SUM(J$6:J74)</f>
        <v>1182597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95.858</v>
      </c>
      <c r="V74" s="120" t="n">
        <f aca="false">M74/$R$3</f>
        <v>1182.597</v>
      </c>
      <c r="W74" s="120" t="n">
        <f aca="false">N74/$R$3</f>
        <v>1182.597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Data'!$A$2:$B$8,MATCH(WEEKDAY('SC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95858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1182597</v>
      </c>
      <c r="N75" s="118" t="n">
        <f aca="false">SUM(J$6:J75)</f>
        <v>1182597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95.858</v>
      </c>
      <c r="V75" s="120" t="n">
        <f aca="false">M75/$R$3</f>
        <v>1182.597</v>
      </c>
      <c r="W75" s="120" t="n">
        <f aca="false">N75/$R$3</f>
        <v>1182.597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Data'!$A$2:$B$8,MATCH(WEEKDAY('SC Gas MTM'!A76,3),'[4]Master Data'!$A$2:$A$8,0),2)</f>
        <v>M</v>
      </c>
      <c r="D76" s="118" t="n">
        <v>-17197274.8477247</v>
      </c>
      <c r="E76" s="118" t="n">
        <v>0</v>
      </c>
      <c r="F76" s="118" t="n">
        <v>0</v>
      </c>
      <c r="G76" s="118" t="n">
        <v>130596</v>
      </c>
      <c r="I76" s="118" t="n">
        <f aca="false">IF(MONTH($A76)=MONTH($A75),IF(G76=0,I75,G76),G76)</f>
        <v>130596</v>
      </c>
      <c r="J76" s="118" t="n">
        <f aca="false">IF(MONTH($A76)=MONTH($A75),SUM(I76-I75),I76)</f>
        <v>34738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1217335</v>
      </c>
      <c r="N76" s="118" t="n">
        <f aca="false">SUM(J$6:J76)</f>
        <v>1217335</v>
      </c>
      <c r="P76" s="118" t="n">
        <f aca="false">D76/P$3</f>
        <v>-17.1972748477247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34.738</v>
      </c>
      <c r="T76" s="120" t="n">
        <f aca="false">L76/$R$3</f>
        <v>0</v>
      </c>
      <c r="U76" s="120" t="n">
        <f aca="false">I76/$R$3</f>
        <v>130.596</v>
      </c>
      <c r="V76" s="120" t="n">
        <f aca="false">M76/$R$3</f>
        <v>1217.335</v>
      </c>
      <c r="W76" s="120" t="n">
        <f aca="false">N76/$R$3</f>
        <v>1217.335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Data'!$A$2:$B$8,MATCH(WEEKDAY('SC Gas MTM'!A77,3),'[4]Master Data'!$A$2:$A$8,0),2)</f>
        <v>T</v>
      </c>
      <c r="D77" s="118" t="n">
        <v>-17083883.5589541</v>
      </c>
      <c r="E77" s="118" t="n">
        <v>0</v>
      </c>
      <c r="F77" s="118" t="n">
        <v>0</v>
      </c>
      <c r="G77" s="118" t="n">
        <v>23522</v>
      </c>
      <c r="I77" s="118" t="n">
        <f aca="false">IF(MONTH($A77)=MONTH($A76),IF(G77=0,I76,G77),G77)</f>
        <v>23522</v>
      </c>
      <c r="J77" s="118" t="n">
        <f aca="false">IF(MONTH($A77)=MONTH($A76),SUM(I77-I76),I77)</f>
        <v>-107074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1110261</v>
      </c>
      <c r="N77" s="118" t="n">
        <f aca="false">SUM(J$6:J77)</f>
        <v>1110261</v>
      </c>
      <c r="P77" s="118" t="n">
        <f aca="false">D77/P$3</f>
        <v>-17.0838835589541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-107.074</v>
      </c>
      <c r="T77" s="120" t="n">
        <f aca="false">L77/$R$3</f>
        <v>-0</v>
      </c>
      <c r="U77" s="120" t="n">
        <f aca="false">I77/$R$3</f>
        <v>23.522</v>
      </c>
      <c r="V77" s="120" t="n">
        <f aca="false">M77/$R$3</f>
        <v>1110.261</v>
      </c>
      <c r="W77" s="120" t="n">
        <f aca="false">N77/$R$3</f>
        <v>1110.261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Data'!$A$2:$B$8,MATCH(WEEKDAY('SC Gas MTM'!A78,3),'[4]Master Data'!$A$2:$A$8,0),2)</f>
        <v>W</v>
      </c>
      <c r="D78" s="118" t="n">
        <v>-17161088.3179579</v>
      </c>
      <c r="E78" s="118" t="n">
        <v>0</v>
      </c>
      <c r="F78" s="118" t="n">
        <v>0</v>
      </c>
      <c r="G78" s="118" t="n">
        <v>38806</v>
      </c>
      <c r="I78" s="118" t="n">
        <f aca="false">IF(MONTH($A78)=MONTH($A77),IF(G78=0,I77,G78),G78)</f>
        <v>38806</v>
      </c>
      <c r="J78" s="118" t="n">
        <f aca="false">IF(MONTH($A78)=MONTH($A77),SUM(I78-I77),I78)</f>
        <v>15284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1125545</v>
      </c>
      <c r="N78" s="118" t="n">
        <f aca="false">SUM(J$6:J78)</f>
        <v>1125545</v>
      </c>
      <c r="P78" s="118" t="n">
        <f aca="false">D78/P$3</f>
        <v>-17.1610883179579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15.284</v>
      </c>
      <c r="T78" s="120" t="n">
        <f aca="false">L78/$R$3</f>
        <v>0</v>
      </c>
      <c r="U78" s="120" t="n">
        <f aca="false">I78/$R$3</f>
        <v>38.806</v>
      </c>
      <c r="V78" s="120" t="n">
        <f aca="false">M78/$R$3</f>
        <v>1125.545</v>
      </c>
      <c r="W78" s="120" t="n">
        <f aca="false">N78/$R$3</f>
        <v>1125.545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Data'!$A$2:$B$8,MATCH(WEEKDAY('SC Gas MTM'!A79,3),'[4]Master Data'!$A$2:$A$8,0),2)</f>
        <v>Th</v>
      </c>
      <c r="D79" s="118" t="n">
        <v>-17349105.3952887</v>
      </c>
      <c r="E79" s="118" t="n">
        <v>0</v>
      </c>
      <c r="F79" s="118" t="n">
        <v>0</v>
      </c>
      <c r="G79" s="118" t="n">
        <v>214803</v>
      </c>
      <c r="I79" s="118" t="n">
        <f aca="false">IF(MONTH($A79)=MONTH($A78),IF(G79=0,I78,G79),G79)</f>
        <v>214803</v>
      </c>
      <c r="J79" s="118" t="n">
        <f aca="false">IF(MONTH($A79)=MONTH($A78),SUM(I79-I78),I79)</f>
        <v>175997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1301542</v>
      </c>
      <c r="N79" s="118" t="n">
        <f aca="false">SUM(J$6:J79)</f>
        <v>1301542</v>
      </c>
      <c r="P79" s="118" t="n">
        <f aca="false">D79/P$3</f>
        <v>-17.3491053952887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175.997</v>
      </c>
      <c r="T79" s="120" t="n">
        <f aca="false">L79/$R$3</f>
        <v>0</v>
      </c>
      <c r="U79" s="120" t="n">
        <f aca="false">I79/$R$3</f>
        <v>214.803</v>
      </c>
      <c r="V79" s="120" t="n">
        <f aca="false">M79/$R$3</f>
        <v>1301.542</v>
      </c>
      <c r="W79" s="120" t="n">
        <f aca="false">N79/$R$3</f>
        <v>1301.542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Data'!$A$2:$B$8,MATCH(WEEKDAY('SC Gas MTM'!A80,3),'[4]Master Data'!$A$2:$A$8,0),2)</f>
        <v>F</v>
      </c>
      <c r="D80" s="118" t="n">
        <v>-17345695.5675588</v>
      </c>
      <c r="E80" s="118" t="n">
        <v>0</v>
      </c>
      <c r="F80" s="118" t="n">
        <v>0</v>
      </c>
      <c r="G80" s="118" t="n">
        <v>178865</v>
      </c>
      <c r="I80" s="118" t="n">
        <f aca="false">IF(MONTH($A80)=MONTH($A79),IF(G80=0,I79,G80),G80)</f>
        <v>178865</v>
      </c>
      <c r="J80" s="118" t="n">
        <f aca="false">IF(MONTH($A80)=MONTH($A79),SUM(I80-I79),I80)</f>
        <v>-35938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1265604</v>
      </c>
      <c r="N80" s="118" t="n">
        <f aca="false">SUM(J$6:J80)</f>
        <v>1265604</v>
      </c>
      <c r="P80" s="118" t="n">
        <f aca="false">D80/P$3</f>
        <v>-17.3456955675588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-35.938</v>
      </c>
      <c r="T80" s="120" t="n">
        <f aca="false">L80/$R$3</f>
        <v>-0</v>
      </c>
      <c r="U80" s="120" t="n">
        <f aca="false">I80/$R$3</f>
        <v>178.865</v>
      </c>
      <c r="V80" s="120" t="n">
        <f aca="false">M80/$R$3</f>
        <v>1265.604</v>
      </c>
      <c r="W80" s="120" t="n">
        <f aca="false">N80/$R$3</f>
        <v>1265.604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Data'!$A$2:$B$8,MATCH(WEEKDAY('SC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178865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1265604</v>
      </c>
      <c r="N81" s="118" t="n">
        <f aca="false">SUM(J$6:J81)</f>
        <v>1265604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178.865</v>
      </c>
      <c r="V81" s="120" t="n">
        <f aca="false">M81/$R$3</f>
        <v>1265.604</v>
      </c>
      <c r="W81" s="120" t="n">
        <f aca="false">N81/$R$3</f>
        <v>1265.604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Data'!$A$2:$B$8,MATCH(WEEKDAY('SC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178865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1265604</v>
      </c>
      <c r="N82" s="118" t="n">
        <f aca="false">SUM(J$6:J82)</f>
        <v>1265604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178.865</v>
      </c>
      <c r="V82" s="120" t="n">
        <f aca="false">M82/$R$3</f>
        <v>1265.604</v>
      </c>
      <c r="W82" s="120" t="n">
        <f aca="false">N82/$R$3</f>
        <v>1265.604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Data'!$A$2:$B$8,MATCH(WEEKDAY('SC Gas MTM'!A83,3),'[4]Master Data'!$A$2:$A$8,0),2)</f>
        <v>M</v>
      </c>
      <c r="D83" s="118" t="n">
        <v>-15683117.2767777</v>
      </c>
      <c r="E83" s="118" t="n">
        <v>0</v>
      </c>
      <c r="F83" s="118" t="n">
        <v>0</v>
      </c>
      <c r="G83" s="118" t="n">
        <v>-369326</v>
      </c>
      <c r="I83" s="118" t="n">
        <f aca="false">IF(MONTH($A83)=MONTH($A82),IF(G83=0,I82,G83),G83)</f>
        <v>-369326</v>
      </c>
      <c r="J83" s="118" t="n">
        <f aca="false">IF(MONTH($A83)=MONTH($A82),SUM(I83-I82),I83)</f>
        <v>-548191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717413</v>
      </c>
      <c r="N83" s="118" t="n">
        <f aca="false">SUM(J$6:J83)</f>
        <v>717413</v>
      </c>
      <c r="P83" s="118" t="n">
        <f aca="false">D83/P$3</f>
        <v>-15.6831172767777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-548.191</v>
      </c>
      <c r="T83" s="120" t="n">
        <f aca="false">L83/$R$3</f>
        <v>-0</v>
      </c>
      <c r="U83" s="120" t="n">
        <f aca="false">I83/$R$3</f>
        <v>-369.326</v>
      </c>
      <c r="V83" s="120" t="n">
        <f aca="false">M83/$R$3</f>
        <v>717.413</v>
      </c>
      <c r="W83" s="120" t="n">
        <f aca="false">N83/$R$3</f>
        <v>717.413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Data'!$A$2:$B$8,MATCH(WEEKDAY('SC Gas MTM'!A84,3),'[4]Master Data'!$A$2:$A$8,0),2)</f>
        <v>T</v>
      </c>
      <c r="D84" s="118" t="n">
        <v>-15706263.5326875</v>
      </c>
      <c r="E84" s="118" t="n">
        <v>0</v>
      </c>
      <c r="F84" s="118" t="n">
        <v>0</v>
      </c>
      <c r="G84" s="118" t="n">
        <v>-392175</v>
      </c>
      <c r="I84" s="118" t="n">
        <f aca="false">IF(MONTH($A84)=MONTH($A83),IF(G84=0,I83,G84),G84)</f>
        <v>-392175</v>
      </c>
      <c r="J84" s="118" t="n">
        <f aca="false">IF(MONTH($A84)=MONTH($A83),SUM(I84-I83),I84)</f>
        <v>-22849</v>
      </c>
      <c r="K84" s="118" t="n">
        <f aca="false">IF(WEEKDAY(A84,3)&gt;4,0,(IF(A84&lt;K$2,0,IF(A84&lt;=K$3,1,0))))</f>
        <v>0</v>
      </c>
      <c r="L84" s="118" t="n">
        <f aca="false">J84*K84</f>
        <v>-0</v>
      </c>
      <c r="M84" s="118" t="n">
        <f aca="false">SUM(J$6:J84)</f>
        <v>694564</v>
      </c>
      <c r="N84" s="118" t="n">
        <f aca="false">SUM(J$6:J84)</f>
        <v>694564</v>
      </c>
      <c r="P84" s="118" t="n">
        <f aca="false">D84/P$3</f>
        <v>-15.7062635326875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-22.849</v>
      </c>
      <c r="T84" s="120" t="n">
        <f aca="false">L84/$R$3</f>
        <v>-0</v>
      </c>
      <c r="U84" s="120" t="n">
        <f aca="false">I84/$R$3</f>
        <v>-392.175</v>
      </c>
      <c r="V84" s="120" t="n">
        <f aca="false">M84/$R$3</f>
        <v>694.564</v>
      </c>
      <c r="W84" s="120" t="n">
        <f aca="false">N84/$R$3</f>
        <v>694.564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Data'!$A$2:$B$8,MATCH(WEEKDAY('SC Gas MTM'!A85,3),'[4]Master Data'!$A$2:$A$8,0),2)</f>
        <v>W</v>
      </c>
      <c r="D85" s="147" t="n">
        <v>0</v>
      </c>
      <c r="E85" s="118" t="n">
        <v>0</v>
      </c>
      <c r="F85" s="118" t="n">
        <v>0</v>
      </c>
      <c r="G85" s="118" t="n">
        <f aca="false">-392175+860000</f>
        <v>467825</v>
      </c>
      <c r="I85" s="118" t="n">
        <f aca="false">IF(MONTH($A85)=MONTH($A84),IF(G85=0,I84,G85),G85)</f>
        <v>467825</v>
      </c>
      <c r="J85" s="118" t="n">
        <f aca="false">IF(MONTH($A85)=MONTH($A84),SUM(I85-I84),I85)</f>
        <v>860000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1554564</v>
      </c>
      <c r="N85" s="118" t="n">
        <f aca="false">SUM(J$6:J85)</f>
        <v>1554564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860</v>
      </c>
      <c r="T85" s="120" t="n">
        <f aca="false">L85/$R$3</f>
        <v>0</v>
      </c>
      <c r="U85" s="120" t="n">
        <f aca="false">I85/$R$3</f>
        <v>467.825</v>
      </c>
      <c r="V85" s="120" t="n">
        <f aca="false">M85/$R$3</f>
        <v>1554.564</v>
      </c>
      <c r="W85" s="120" t="n">
        <f aca="false">N85/$R$3</f>
        <v>1554.564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Data'!$A$2:$B$8,MATCH(WEEKDAY('SC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110286</v>
      </c>
      <c r="I86" s="118" t="n">
        <f aca="false">IF(MONTH($A86)=MONTH($A85),IF(G86=0,I85,G86),G86)</f>
        <v>110286</v>
      </c>
      <c r="J86" s="118" t="n">
        <f aca="false">IF(MONTH($A86)=MONTH($A85),SUM(I86-I85),I86)</f>
        <v>-357539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1197025</v>
      </c>
      <c r="N86" s="118" t="n">
        <f aca="false">SUM(J$6:J86)</f>
        <v>1197025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-357.539</v>
      </c>
      <c r="T86" s="120" t="n">
        <f aca="false">L86/$R$3</f>
        <v>-0</v>
      </c>
      <c r="U86" s="120" t="n">
        <f aca="false">I86/$R$3</f>
        <v>110.286</v>
      </c>
      <c r="V86" s="120" t="n">
        <f aca="false">M86/$R$3</f>
        <v>1197.025</v>
      </c>
      <c r="W86" s="120" t="n">
        <f aca="false">N86/$R$3</f>
        <v>1197.025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Data'!$A$2:$B$8,MATCH(WEEKDAY('SC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110286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1197025</v>
      </c>
      <c r="N87" s="118" t="n">
        <f aca="false">SUM(J$6:J87)</f>
        <v>1197025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110.286</v>
      </c>
      <c r="V87" s="120" t="n">
        <f aca="false">M87/$R$3</f>
        <v>1197.025</v>
      </c>
      <c r="W87" s="120" t="n">
        <f aca="false">N87/$R$3</f>
        <v>1197.025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Data'!$A$2:$B$8,MATCH(WEEKDAY('SC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110286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1197025</v>
      </c>
      <c r="N88" s="118" t="n">
        <f aca="false">SUM(J$6:J88)</f>
        <v>1197025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110.286</v>
      </c>
      <c r="V88" s="120" t="n">
        <f aca="false">M88/$R$3</f>
        <v>1197.025</v>
      </c>
      <c r="W88" s="120" t="n">
        <f aca="false">N88/$R$3</f>
        <v>1197.025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Data'!$A$2:$B$8,MATCH(WEEKDAY('SC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110286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1197025</v>
      </c>
      <c r="N89" s="118" t="n">
        <f aca="false">SUM(J$6:J89)</f>
        <v>1197025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110.286</v>
      </c>
      <c r="V89" s="120" t="n">
        <f aca="false">M89/$R$3</f>
        <v>1197.025</v>
      </c>
      <c r="W89" s="120" t="n">
        <f aca="false">N89/$R$3</f>
        <v>1197.025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Data'!$A$2:$B$8,MATCH(WEEKDAY('SC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110286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1197025</v>
      </c>
      <c r="N90" s="118" t="n">
        <f aca="false">SUM(J$6:J90)</f>
        <v>1197025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110.286</v>
      </c>
      <c r="V90" s="120" t="n">
        <f aca="false">M90/$R$3</f>
        <v>1197.025</v>
      </c>
      <c r="W90" s="120" t="n">
        <f aca="false">N90/$R$3</f>
        <v>1197.025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Data'!$A$2:$B$8,MATCH(WEEKDAY('SC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110286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1197025</v>
      </c>
      <c r="N91" s="118" t="n">
        <f aca="false">SUM(J$6:J91)</f>
        <v>1197025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110.286</v>
      </c>
      <c r="V91" s="120" t="n">
        <f aca="false">M91/$R$3</f>
        <v>1197.025</v>
      </c>
      <c r="W91" s="120" t="n">
        <f aca="false">N91/$R$3</f>
        <v>1197.025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Data'!$A$2:$B$8,MATCH(WEEKDAY('SC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110286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1197025</v>
      </c>
      <c r="N92" s="118" t="n">
        <f aca="false">SUM(J$6:J92)</f>
        <v>1197025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110.286</v>
      </c>
      <c r="V92" s="120" t="n">
        <f aca="false">M92/$R$3</f>
        <v>1197.025</v>
      </c>
      <c r="W92" s="120" t="n">
        <f aca="false">N92/$R$3</f>
        <v>1197.025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Data'!$A$2:$B$8,MATCH(WEEKDAY('SC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110286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1197025</v>
      </c>
      <c r="N93" s="118" t="n">
        <f aca="false">SUM(J$6:J93)</f>
        <v>1197025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110.286</v>
      </c>
      <c r="V93" s="120" t="n">
        <f aca="false">M93/$R$3</f>
        <v>1197.025</v>
      </c>
      <c r="W93" s="120" t="n">
        <f aca="false">N93/$R$3</f>
        <v>1197.025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Data'!$A$2:$B$8,MATCH(WEEKDAY('SC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110286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1197025</v>
      </c>
      <c r="N94" s="118" t="n">
        <f aca="false">SUM(J$6:J94)</f>
        <v>1197025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110.286</v>
      </c>
      <c r="V94" s="120" t="n">
        <f aca="false">M94/$R$3</f>
        <v>1197.025</v>
      </c>
      <c r="W94" s="120" t="n">
        <f aca="false">N94/$R$3</f>
        <v>1197.025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Data'!$A$2:$B$8,MATCH(WEEKDAY('SC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110286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1197025</v>
      </c>
      <c r="N95" s="118" t="n">
        <f aca="false">SUM(J$6:J95)</f>
        <v>1197025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110.286</v>
      </c>
      <c r="V95" s="120" t="n">
        <f aca="false">M95/$R$3</f>
        <v>1197.025</v>
      </c>
      <c r="W95" s="120" t="n">
        <f aca="false">N95/$R$3</f>
        <v>1197.025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Data'!$A$2:$B$8,MATCH(WEEKDAY('SC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1197025</v>
      </c>
      <c r="N96" s="118" t="n">
        <f aca="false">SUM(J$6:J96)</f>
        <v>1197025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1197.025</v>
      </c>
      <c r="W96" s="120" t="n">
        <f aca="false">N96/$R$3</f>
        <v>1197.025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Data'!$A$2:$B$8,MATCH(WEEKDAY('SC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1197025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1197.025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Data'!$A$2:$B$8,MATCH(WEEKDAY('SC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1197025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1197.025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Data'!$A$2:$B$8,MATCH(WEEKDAY('SC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1197025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1197.025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Data'!$A$2:$B$8,MATCH(WEEKDAY('SC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1197025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1197.025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Data'!$A$2:$B$8,MATCH(WEEKDAY('SC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1197025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1197.025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Data'!$A$2:$B$8,MATCH(WEEKDAY('SC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1197025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1197.025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Data'!$A$2:$B$8,MATCH(WEEKDAY('SC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1197025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1197.025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Data'!$A$2:$B$8,MATCH(WEEKDAY('SC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1197025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1197.025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Data'!$A$2:$B$8,MATCH(WEEKDAY('SC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1197025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1197.025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Data'!$A$2:$B$8,MATCH(WEEKDAY('SC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1197025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1197.025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Data'!$A$2:$B$8,MATCH(WEEKDAY('SC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1197025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1197.025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Data'!$A$2:$B$8,MATCH(WEEKDAY('SC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1197025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1197.025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Data'!$A$2:$B$8,MATCH(WEEKDAY('SC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1197025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1197.025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Data'!$A$2:$B$8,MATCH(WEEKDAY('SC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1197025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1197.025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Data'!$A$2:$B$8,MATCH(WEEKDAY('SC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1197025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1197.025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Data'!$A$2:$B$8,MATCH(WEEKDAY('SC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1197025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1197.025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Data'!$A$2:$B$8,MATCH(WEEKDAY('SC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1197025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1197.025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Data'!$A$2:$B$8,MATCH(WEEKDAY('SC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1197025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1197.025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Data'!$A$2:$B$8,MATCH(WEEKDAY('SC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1197025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1197.025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Data'!$A$2:$B$8,MATCH(WEEKDAY('SC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1197025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1197.025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Data'!$A$2:$B$8,MATCH(WEEKDAY('SC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1197025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1197.025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Data'!$A$2:$B$8,MATCH(WEEKDAY('SC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1197025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1197.025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Data'!$A$2:$B$8,MATCH(WEEKDAY('SC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1197025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1197.025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Data'!$A$2:$B$8,MATCH(WEEKDAY('SC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1197025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1197.025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Data'!$A$2:$B$8,MATCH(WEEKDAY('SC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1197025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1197.025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Data'!$A$2:$B$8,MATCH(WEEKDAY('SC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1197025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1197.025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Data'!$A$2:$B$8,MATCH(WEEKDAY('SC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1197025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1197.025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Data'!$A$2:$B$8,MATCH(WEEKDAY('SC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1197025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1197.025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Data'!$A$2:$B$8,MATCH(WEEKDAY('SC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1197025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1197.025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Data'!$A$2:$B$8,MATCH(WEEKDAY('SC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1197025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1197.025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Data'!$A$2:$B$8,MATCH(WEEKDAY('SC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1197025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1197.025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Data'!$A$2:$B$8,MATCH(WEEKDAY('SC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1197025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1197.025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Data'!$A$2:$B$8,MATCH(WEEKDAY('SC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1197025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1197.025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Data'!$A$2:$B$8,MATCH(WEEKDAY('SC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1197025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1197.025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Data'!$A$2:$B$8,MATCH(WEEKDAY('SC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1197025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1197.025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Data'!$A$2:$B$8,MATCH(WEEKDAY('SC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1197025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1197.025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Data'!$A$2:$B$8,MATCH(WEEKDAY('SC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1197025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1197.025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Data'!$A$2:$B$8,MATCH(WEEKDAY('SC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1197025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1197.025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Data'!$A$2:$B$8,MATCH(WEEKDAY('SC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1197025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1197.025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Data'!$A$2:$B$8,MATCH(WEEKDAY('SC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1197025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1197.025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Data'!$A$2:$B$8,MATCH(WEEKDAY('SC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1197025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1197.025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Data'!$A$2:$B$8,MATCH(WEEKDAY('SC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1197025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1197.025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Data'!$A$2:$B$8,MATCH(WEEKDAY('SC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1197025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1197.025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Data'!$A$2:$B$8,MATCH(WEEKDAY('SC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1197025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1197.025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Data'!$A$2:$B$8,MATCH(WEEKDAY('SC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1197025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1197.025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Data'!$A$2:$B$8,MATCH(WEEKDAY('SC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1197025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1197.025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Data'!$A$2:$B$8,MATCH(WEEKDAY('SC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1197025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1197.025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Data'!$A$2:$B$8,MATCH(WEEKDAY('SC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1197025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1197.025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Data'!$A$2:$B$8,MATCH(WEEKDAY('SC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1197025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1197.025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Data'!$A$2:$B$8,MATCH(WEEKDAY('SC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1197025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1197.025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Data'!$A$2:$B$8,MATCH(WEEKDAY('SC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1197025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1197.025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Data'!$A$2:$B$8,MATCH(WEEKDAY('SC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1197025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1197.025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Data'!$A$2:$B$8,MATCH(WEEKDAY('SC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1197025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1197.025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Data'!$A$2:$B$8,MATCH(WEEKDAY('SC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1197025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1197.025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Data'!$A$2:$B$8,MATCH(WEEKDAY('SC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1197025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1197.025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Data'!$A$2:$B$8,MATCH(WEEKDAY('SC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1197025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1197.025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Data'!$A$2:$B$8,MATCH(WEEKDAY('SC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1197025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1197.025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Data'!$A$2:$B$8,MATCH(WEEKDAY('SC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1197025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1197.025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Data'!$A$2:$B$8,MATCH(WEEKDAY('SC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1197025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1197.025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Data'!$A$2:$B$8,MATCH(WEEKDAY('SC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1197025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1197.025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Data'!$A$2:$B$8,MATCH(WEEKDAY('SC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1197025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1197.025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Data'!$A$2:$B$8,MATCH(WEEKDAY('SC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1197025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1197.025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Data'!$A$2:$B$8,MATCH(WEEKDAY('SC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1197025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1197.025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Data'!$A$2:$B$8,MATCH(WEEKDAY('SC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1197025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1197.025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Data'!$A$2:$B$8,MATCH(WEEKDAY('SC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1197025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1197.025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Data'!$A$2:$B$8,MATCH(WEEKDAY('SC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1197025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1197.025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Data'!$A$2:$B$8,MATCH(WEEKDAY('SC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1197025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1197.025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Data'!$A$2:$B$8,MATCH(WEEKDAY('SC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1197025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1197.025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Data'!$A$2:$B$8,MATCH(WEEKDAY('SC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1197025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1197.025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Data'!$A$2:$B$8,MATCH(WEEKDAY('SC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1197025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1197.025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Data'!$A$2:$B$8,MATCH(WEEKDAY('SC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1197025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1197.025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Data'!$A$2:$B$8,MATCH(WEEKDAY('SC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1197025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1197.025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Data'!$A$2:$B$8,MATCH(WEEKDAY('SC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1197025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1197.025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Data'!$A$2:$B$8,MATCH(WEEKDAY('SC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1197025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1197.025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Data'!$A$2:$B$8,MATCH(WEEKDAY('SC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1197025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1197.025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Data'!$A$2:$B$8,MATCH(WEEKDAY('SC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1197025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1197.025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Data'!$A$2:$B$8,MATCH(WEEKDAY('SC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1197025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1197.025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Data'!$A$2:$B$8,MATCH(WEEKDAY('SC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1197025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1197.025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Data'!$A$2:$B$8,MATCH(WEEKDAY('SC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1197025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1197.025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Data'!$A$2:$B$8,MATCH(WEEKDAY('SC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1197025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1197.025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Data'!$A$2:$B$8,MATCH(WEEKDAY('SC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1197025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1197.025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Data'!$A$2:$B$8,MATCH(WEEKDAY('SC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1197025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1197.025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Data'!$A$2:$B$8,MATCH(WEEKDAY('SC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1197025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1197.025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Data'!$A$2:$B$8,MATCH(WEEKDAY('SC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1197025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1197.025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Data'!$A$2:$B$8,MATCH(WEEKDAY('SC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1197025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1197.025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Data'!$A$2:$B$8,MATCH(WEEKDAY('SC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1197025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1197.025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Data'!$A$2:$B$8,MATCH(WEEKDAY('SC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1197025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1197.025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Data'!$A$2:$B$8,MATCH(WEEKDAY('SC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1197025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1197.025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Data'!$A$2:$B$8,MATCH(WEEKDAY('SC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1197025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1197.025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Data'!$A$2:$B$8,MATCH(WEEKDAY('SC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1197025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1197.025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Data'!$A$2:$B$8,MATCH(WEEKDAY('SC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1197025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1197.025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Data'!$A$2:$B$8,MATCH(WEEKDAY('SC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1197025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1197.025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Data'!$A$2:$B$8,MATCH(WEEKDAY('SC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1197025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1197.025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Data'!$A$2:$B$8,MATCH(WEEKDAY('SC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1197025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1197.025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Data'!$A$2:$B$8,MATCH(WEEKDAY('SC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1197025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1197.025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Data'!$A$2:$B$8,MATCH(WEEKDAY('SC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1197025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1197.025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Data'!$A$2:$B$8,MATCH(WEEKDAY('SC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1197025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1197.025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Data'!$A$2:$B$8,MATCH(WEEKDAY('SC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1197025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1197.025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Data'!$A$2:$B$8,MATCH(WEEKDAY('SC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1197025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1197.025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Data'!$A$2:$B$8,MATCH(WEEKDAY('SC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1197025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1197.025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Data'!$A$2:$B$8,MATCH(WEEKDAY('SC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1197025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1197.025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Data'!$A$2:$B$8,MATCH(WEEKDAY('SC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1197025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1197.025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Data'!$A$2:$B$8,MATCH(WEEKDAY('SC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1197025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1197.025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Data'!$A$2:$B$8,MATCH(WEEKDAY('SC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1197025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1197.025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Data'!$A$2:$B$8,MATCH(WEEKDAY('SC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1197025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1197.025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Data'!$A$2:$B$8,MATCH(WEEKDAY('SC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1197025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1197.025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Data'!$A$2:$B$8,MATCH(WEEKDAY('SC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1197025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1197.025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Data'!$A$2:$B$8,MATCH(WEEKDAY('SC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1197025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1197.025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Data'!$A$2:$B$8,MATCH(WEEKDAY('SC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1197025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1197.025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Data'!$A$2:$B$8,MATCH(WEEKDAY('SC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1197025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1197.025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Data'!$A$2:$B$8,MATCH(WEEKDAY('SC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1197025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1197.025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Data'!$A$2:$B$8,MATCH(WEEKDAY('SC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1197025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1197.025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Data'!$A$2:$B$8,MATCH(WEEKDAY('SC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1197025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1197.025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Data'!$A$2:$B$8,MATCH(WEEKDAY('SC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1197025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1197.025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Data'!$A$2:$B$8,MATCH(WEEKDAY('SC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1197025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1197.025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Data'!$A$2:$B$8,MATCH(WEEKDAY('SC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1197025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1197.025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Data'!$A$2:$B$8,MATCH(WEEKDAY('SC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1197025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1197.025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Data'!$A$2:$B$8,MATCH(WEEKDAY('SC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1197025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1197.025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Data'!$A$2:$B$8,MATCH(WEEKDAY('SC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1197025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1197.025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Data'!$A$2:$B$8,MATCH(WEEKDAY('SC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1197025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1197.025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Data'!$A$2:$B$8,MATCH(WEEKDAY('SC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1197025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1197.025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Data'!$A$2:$B$8,MATCH(WEEKDAY('SC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1197025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1197.025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Data'!$A$2:$B$8,MATCH(WEEKDAY('SC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1197025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1197.025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Data'!$A$2:$B$8,MATCH(WEEKDAY('SC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1197025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1197.025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Data'!$A$2:$B$8,MATCH(WEEKDAY('SC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1197025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1197.025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Data'!$A$2:$B$8,MATCH(WEEKDAY('SC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1197025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1197.025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Data'!$A$2:$B$8,MATCH(WEEKDAY('SC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1197025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1197.025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Data'!$A$2:$B$8,MATCH(WEEKDAY('SC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1197025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1197.025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Data'!$A$2:$B$8,MATCH(WEEKDAY('SC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1197025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1197.025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Data'!$A$2:$B$8,MATCH(WEEKDAY('SC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1197025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1197.025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Data'!$A$2:$B$8,MATCH(WEEKDAY('SC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1197025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1197.025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Data'!$A$2:$B$8,MATCH(WEEKDAY('SC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1197025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1197.025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Data'!$A$2:$B$8,MATCH(WEEKDAY('SC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1197025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1197.025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Data'!$A$2:$B$8,MATCH(WEEKDAY('SC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1197025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1197.025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Data'!$A$2:$B$8,MATCH(WEEKDAY('SC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1197025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1197.025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Data'!$A$2:$B$8,MATCH(WEEKDAY('SC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1197025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1197.025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Data'!$A$2:$B$8,MATCH(WEEKDAY('SC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1197025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1197.025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Data'!$A$2:$B$8,MATCH(WEEKDAY('SC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1197025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1197.025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Data'!$A$2:$B$8,MATCH(WEEKDAY('SC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1197025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1197.025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Data'!$A$2:$B$8,MATCH(WEEKDAY('SC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1197025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1197.025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Data'!$A$2:$B$8,MATCH(WEEKDAY('SC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1197025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1197.025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Data'!$A$2:$B$8,MATCH(WEEKDAY('SC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1197025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1197.025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Data'!$A$2:$B$8,MATCH(WEEKDAY('SC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1197025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1197.025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Data'!$A$2:$B$8,MATCH(WEEKDAY('SC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1197025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1197.025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Data'!$A$2:$B$8,MATCH(WEEKDAY('SC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1197025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1197.025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Data'!$A$2:$B$8,MATCH(WEEKDAY('SC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1197025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1197.025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Data'!$A$2:$B$8,MATCH(WEEKDAY('SC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1197025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1197.025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Data'!$A$2:$B$8,MATCH(WEEKDAY('SC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1197025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1197.025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Data'!$A$2:$B$8,MATCH(WEEKDAY('SC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1197025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1197.025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Data'!$A$2:$B$8,MATCH(WEEKDAY('SC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1197025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1197.025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Data'!$A$2:$B$8,MATCH(WEEKDAY('SC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1197025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1197.025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Data'!$A$2:$B$8,MATCH(WEEKDAY('SC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1197025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1197.025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Data'!$A$2:$B$8,MATCH(WEEKDAY('SC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1197025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1197.025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Data'!$A$2:$B$8,MATCH(WEEKDAY('SC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1197025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1197.025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Data'!$A$2:$B$8,MATCH(WEEKDAY('SC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1197025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1197.025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Data'!$A$2:$B$8,MATCH(WEEKDAY('SC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1197025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1197.025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Data'!$A$2:$B$8,MATCH(WEEKDAY('SC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1197025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1197.025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Data'!$A$2:$B$8,MATCH(WEEKDAY('SC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1197025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1197.025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Data'!$A$2:$B$8,MATCH(WEEKDAY('SC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1197025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1197.025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Data'!$A$2:$B$8,MATCH(WEEKDAY('SC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1197025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1197.025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Data'!$A$2:$B$8,MATCH(WEEKDAY('SC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1197025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1197.025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Data'!$A$2:$B$8,MATCH(WEEKDAY('SC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1197025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1197.025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Data'!$A$2:$B$8,MATCH(WEEKDAY('SC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1197025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1197.025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Data'!$A$2:$B$8,MATCH(WEEKDAY('SC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1197025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1197.025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Data'!$A$2:$B$8,MATCH(WEEKDAY('SC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1197025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1197.025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Data'!$A$2:$B$8,MATCH(WEEKDAY('SC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1197025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1197.025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Data'!$A$2:$B$8,MATCH(WEEKDAY('SC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1197025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1197.025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Data'!$A$2:$B$8,MATCH(WEEKDAY('SC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1197025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1197.025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Data'!$A$2:$B$8,MATCH(WEEKDAY('SC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1197025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1197.025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Data'!$A$2:$B$8,MATCH(WEEKDAY('SC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1197025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1197.025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Data'!$A$2:$B$8,MATCH(WEEKDAY('SC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1197025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1197.025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Data'!$A$2:$B$8,MATCH(WEEKDAY('SC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1197025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1197.025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Data'!$A$2:$B$8,MATCH(WEEKDAY('SC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1197025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1197.025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Data'!$A$2:$B$8,MATCH(WEEKDAY('SC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1197025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1197.025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Data'!$A$2:$B$8,MATCH(WEEKDAY('SC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1197025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1197.025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Data'!$A$2:$B$8,MATCH(WEEKDAY('SC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1197025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1197.025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Data'!$A$2:$B$8,MATCH(WEEKDAY('SC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1197025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1197.025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Data'!$A$2:$B$8,MATCH(WEEKDAY('SC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1197025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1197.025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Data'!$A$2:$B$8,MATCH(WEEKDAY('SC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1197025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1197.025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Data'!$A$2:$B$8,MATCH(WEEKDAY('SC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1197025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1197.025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Data'!$A$2:$B$8,MATCH(WEEKDAY('SC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1197025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1197.025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Data'!$A$2:$B$8,MATCH(WEEKDAY('SC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1197025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1197.025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Data'!$A$2:$B$8,MATCH(WEEKDAY('SC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1197025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1197.025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Data'!$A$2:$B$8,MATCH(WEEKDAY('SC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1197025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1197.025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Data'!$A$2:$B$8,MATCH(WEEKDAY('SC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1197025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1197.025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Data'!$A$2:$B$8,MATCH(WEEKDAY('SC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1197025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1197.025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Data'!$A$2:$B$8,MATCH(WEEKDAY('SC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1197025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1197.025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Data'!$A$2:$B$8,MATCH(WEEKDAY('SC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1197025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1197.025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Data'!$A$2:$B$8,MATCH(WEEKDAY('SC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1197025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1197.025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Data'!$A$2:$B$8,MATCH(WEEKDAY('SC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1197025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1197.025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Data'!$A$2:$B$8,MATCH(WEEKDAY('SC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1197025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1197.025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Data'!$A$2:$B$8,MATCH(WEEKDAY('SC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1197025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1197.025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Data'!$A$2:$B$8,MATCH(WEEKDAY('SC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1197025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1197.025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Data'!$A$2:$B$8,MATCH(WEEKDAY('SC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1197025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1197.025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Data'!$A$2:$B$8,MATCH(WEEKDAY('SC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1197025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1197.025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Data'!$A$2:$B$8,MATCH(WEEKDAY('SC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1197025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1197.025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Data'!$A$2:$B$8,MATCH(WEEKDAY('SC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1197025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1197.025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Data'!$A$2:$B$8,MATCH(WEEKDAY('SC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1197025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1197.025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Data'!$A$2:$B$8,MATCH(WEEKDAY('SC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1197025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1197.025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Data'!$A$2:$B$8,MATCH(WEEKDAY('SC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1197025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1197.025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Data'!$A$2:$B$8,MATCH(WEEKDAY('SC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1197025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1197.025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Data'!$A$2:$B$8,MATCH(WEEKDAY('SC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1197025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1197.025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Data'!$A$2:$B$8,MATCH(WEEKDAY('SC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1197025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1197.025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Data'!$A$2:$B$8,MATCH(WEEKDAY('SC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1197025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1197.025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Data'!$A$2:$B$8,MATCH(WEEKDAY('SC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1197025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1197.025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Data'!$A$2:$B$8,MATCH(WEEKDAY('SC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1197025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1197.025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Data'!$A$2:$B$8,MATCH(WEEKDAY('SC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1197025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1197.025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Data'!$A$2:$B$8,MATCH(WEEKDAY('SC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1197025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1197.025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Data'!$A$2:$B$8,MATCH(WEEKDAY('SC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1197025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1197.025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Data'!$A$2:$B$8,MATCH(WEEKDAY('SC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1197025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1197.025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Data'!$A$2:$B$8,MATCH(WEEKDAY('SC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1197025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1197.025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Data'!$A$2:$B$8,MATCH(WEEKDAY('SC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1197025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1197.025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Data'!$A$2:$B$8,MATCH(WEEKDAY('SC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1197025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1197.025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Data'!$A$2:$B$8,MATCH(WEEKDAY('SC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1197025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1197.025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Data'!$A$2:$B$8,MATCH(WEEKDAY('SC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1197025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1197.025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Data'!$A$2:$B$8,MATCH(WEEKDAY('SC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1197025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1197.025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Data'!$A$2:$B$8,MATCH(WEEKDAY('SC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1197025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1197.025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Data'!$A$2:$B$8,MATCH(WEEKDAY('SC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1197025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1197.025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Data'!$A$2:$B$8,MATCH(WEEKDAY('SC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1197025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1197.025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Data'!$A$2:$B$8,MATCH(WEEKDAY('SC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1197025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1197.025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Data'!$A$2:$B$8,MATCH(WEEKDAY('SC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1197025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1197.025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Data'!$A$2:$B$8,MATCH(WEEKDAY('SC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1197025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1197.025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Data'!$A$2:$B$8,MATCH(WEEKDAY('SC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1197025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1197.025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Data'!$A$2:$B$8,MATCH(WEEKDAY('SC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1197025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1197.025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Data'!$A$2:$B$8,MATCH(WEEKDAY('SC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1197025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1197.025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Data'!$A$2:$B$8,MATCH(WEEKDAY('SC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1197025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1197.025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Data'!$A$2:$B$8,MATCH(WEEKDAY('SC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1197025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1197.025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Data'!$A$2:$B$8,MATCH(WEEKDAY('SC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1197025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1197.025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Data'!$A$2:$B$8,MATCH(WEEKDAY('SC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1197025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1197.025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Data'!$A$2:$B$8,MATCH(WEEKDAY('SC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1197025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1197.025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Data'!$A$2:$B$8,MATCH(WEEKDAY('SC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1197025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1197.025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Data'!$A$2:$B$8,MATCH(WEEKDAY('SC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1197025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1197.025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Data'!$A$2:$B$8,MATCH(WEEKDAY('SC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1197025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1197.025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Data'!$A$2:$B$8,MATCH(WEEKDAY('SC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1197025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1197.025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Data'!$A$2:$B$8,MATCH(WEEKDAY('SC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1197025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1197.025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Data'!$A$2:$B$8,MATCH(WEEKDAY('SC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1197025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1197.025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Data'!$A$2:$B$8,MATCH(WEEKDAY('SC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1197025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1197.025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Data'!$A$2:$B$8,MATCH(WEEKDAY('SC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1197025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1197.025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Data'!$A$2:$B$8,MATCH(WEEKDAY('SC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1197025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1197.025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Data'!$A$2:$B$8,MATCH(WEEKDAY('SC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1197025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1197.025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Data'!$A$2:$B$8,MATCH(WEEKDAY('SC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1197025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1197.025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Data'!$A$2:$B$8,MATCH(WEEKDAY('SC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1197025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1197.025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Data'!$A$2:$B$8,MATCH(WEEKDAY('SC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1197025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1197.025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Data'!$A$2:$B$8,MATCH(WEEKDAY('SC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1197025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1197.025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Data'!$A$2:$B$8,MATCH(WEEKDAY('SC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1197025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1197.025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Data'!$A$2:$B$8,MATCH(WEEKDAY('SC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1197025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1197.025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Data'!$A$2:$B$8,MATCH(WEEKDAY('SC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1197025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1197.025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Data'!$A$2:$B$8,MATCH(WEEKDAY('SC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1197025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1197.025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Data'!$A$2:$B$8,MATCH(WEEKDAY('SC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1197025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1197.025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Data'!$A$2:$B$8,MATCH(WEEKDAY('SC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1197025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1197.025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Data'!$A$2:$B$8,MATCH(WEEKDAY('SC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1197025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1197.025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Data'!$A$2:$B$8,MATCH(WEEKDAY('SC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1197025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1197.025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Data'!$A$2:$B$8,MATCH(WEEKDAY('SC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1197025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1197.025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Data'!$A$2:$B$8,MATCH(WEEKDAY('SC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1197025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1197.025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Data'!$A$2:$B$8,MATCH(WEEKDAY('SC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1197025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1197.025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Data'!$A$2:$B$8,MATCH(WEEKDAY('SC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1197025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1197.025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Data'!$A$2:$B$8,MATCH(WEEKDAY('SC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1197025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1197.025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Data'!$A$2:$B$8,MATCH(WEEKDAY('SC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1197025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1197.025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Data'!$A$2:$B$8,MATCH(WEEKDAY('SC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1197025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1197.025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Data'!$A$2:$B$8,MATCH(WEEKDAY('SC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1197025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1197.025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Data'!$A$2:$B$8,MATCH(WEEKDAY('SC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1197025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1197.025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Data'!$A$2:$B$8,MATCH(WEEKDAY('SC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1197025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1197.025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Data'!$A$2:$B$8,MATCH(WEEKDAY('SC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1197025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1197.025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Data'!$A$2:$B$8,MATCH(WEEKDAY('SC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1197025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1197.025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Data'!$A$2:$B$8,MATCH(WEEKDAY('SC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1197025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1197.025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Data'!$A$2:$B$8,MATCH(WEEKDAY('SC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1197025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1197.025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Data'!$A$2:$B$8,MATCH(WEEKDAY('SC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1197025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1197.025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Data'!$A$2:$B$8,MATCH(WEEKDAY('SC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1197025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1197.025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Data'!$A$2:$B$8,MATCH(WEEKDAY('SC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1197025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1197.025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Data'!$A$2:$B$8,MATCH(WEEKDAY('SC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1197025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1197.025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Data'!$A$2:$B$8,MATCH(WEEKDAY('SC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1197025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1197.025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Data'!$A$2:$B$8,MATCH(WEEKDAY('SC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1197025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1197.025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Data'!$A$2:$B$8,MATCH(WEEKDAY('SC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1197025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1197.025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Data'!$A$2:$B$8,MATCH(WEEKDAY('SC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1197025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1197.025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Data'!$A$2:$B$8,MATCH(WEEKDAY('SC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1197025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48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Gas MTM'!A7,3),'[4]Master Data'!$A$2:$A$8,0),2)</f>
        <v>T</v>
      </c>
      <c r="D7" s="118" t="n">
        <v>-150</v>
      </c>
      <c r="E7" s="118" t="n">
        <v>0</v>
      </c>
      <c r="F7" s="118" t="n">
        <v>0</v>
      </c>
      <c r="G7" s="118" t="n">
        <v>-1319</v>
      </c>
      <c r="I7" s="118" t="n">
        <f aca="false">IF(MONTH($A7)=MONTH($A6),IF(G7=0,I6,G7),0)</f>
        <v>-1319</v>
      </c>
      <c r="J7" s="118" t="n">
        <f aca="false">IF(MONTH($A7)=MONTH($A6),SUM(I7-I6),I7)</f>
        <v>-1319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-1319</v>
      </c>
      <c r="N7" s="118" t="n">
        <f aca="false">SUM(J$6:J7)</f>
        <v>-1319</v>
      </c>
      <c r="P7" s="118" t="n">
        <f aca="false">D7/P$3</f>
        <v>-0.00015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-1.319</v>
      </c>
      <c r="T7" s="120" t="n">
        <f aca="false">L7/$R$3</f>
        <v>-0</v>
      </c>
      <c r="U7" s="120" t="n">
        <f aca="false">I7/$R$3</f>
        <v>-1.319</v>
      </c>
      <c r="V7" s="120" t="n">
        <f aca="false">M7/$R$3</f>
        <v>-1.319</v>
      </c>
      <c r="W7" s="120" t="n">
        <f aca="false">N7/$R$3</f>
        <v>-1.319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Gas MTM'!A8,3),'[4]Master Data'!$A$2:$A$8,0),2)</f>
        <v>W</v>
      </c>
      <c r="D8" s="118" t="n">
        <v>-150</v>
      </c>
      <c r="E8" s="118" t="n">
        <v>0</v>
      </c>
      <c r="F8" s="118" t="n">
        <v>0</v>
      </c>
      <c r="G8" s="118" t="n">
        <v>-1139</v>
      </c>
      <c r="I8" s="118" t="n">
        <f aca="false">IF(MONTH($A8)=MONTH($A7),IF(G8=0,I7,G8),0)</f>
        <v>-1139</v>
      </c>
      <c r="J8" s="118" t="n">
        <f aca="false">IF(MONTH($A8)=MONTH($A7),SUM(I8-I7),I8)</f>
        <v>180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-1139</v>
      </c>
      <c r="N8" s="118" t="n">
        <f aca="false">SUM(J$6:J8)</f>
        <v>-1139</v>
      </c>
      <c r="P8" s="118" t="n">
        <f aca="false">D8/P$3</f>
        <v>-0.00015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0.18</v>
      </c>
      <c r="T8" s="120" t="n">
        <f aca="false">L8/$R$3</f>
        <v>0</v>
      </c>
      <c r="U8" s="120" t="n">
        <f aca="false">I8/$R$3</f>
        <v>-1.139</v>
      </c>
      <c r="V8" s="120" t="n">
        <f aca="false">M8/$R$3</f>
        <v>-1.139</v>
      </c>
      <c r="W8" s="120" t="n">
        <f aca="false">N8/$R$3</f>
        <v>-1.139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Gas MTM'!A9,3),'[4]Master Data'!$A$2:$A$8,0),2)</f>
        <v>Th</v>
      </c>
      <c r="D9" s="118" t="n">
        <v>-150</v>
      </c>
      <c r="E9" s="118" t="n">
        <v>0</v>
      </c>
      <c r="F9" s="118" t="n">
        <v>0</v>
      </c>
      <c r="G9" s="118" t="n">
        <v>-1354</v>
      </c>
      <c r="I9" s="118" t="n">
        <f aca="false">IF(MONTH($A9)=MONTH($A8),IF(G9=0,I8,G9),0)</f>
        <v>-1354</v>
      </c>
      <c r="J9" s="118" t="n">
        <f aca="false">IF(MONTH($A9)=MONTH($A8),SUM(I9-I8),I9)</f>
        <v>-215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-1354</v>
      </c>
      <c r="N9" s="118" t="n">
        <f aca="false">SUM(J$6:J9)</f>
        <v>-1354</v>
      </c>
      <c r="P9" s="118" t="n">
        <f aca="false">D9/P$3</f>
        <v>-0.00015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-0.215</v>
      </c>
      <c r="T9" s="120" t="n">
        <f aca="false">L9/$R$3</f>
        <v>-0</v>
      </c>
      <c r="U9" s="120" t="n">
        <f aca="false">I9/$R$3</f>
        <v>-1.354</v>
      </c>
      <c r="V9" s="120" t="n">
        <f aca="false">M9/$R$3</f>
        <v>-1.354</v>
      </c>
      <c r="W9" s="120" t="n">
        <f aca="false">N9/$R$3</f>
        <v>-1.354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Gas MTM'!A10,3),'[4]Master Data'!$A$2:$A$8,0),2)</f>
        <v>F</v>
      </c>
      <c r="D10" s="118" t="n">
        <v>-150</v>
      </c>
      <c r="E10" s="118" t="n">
        <v>0</v>
      </c>
      <c r="F10" s="118" t="n">
        <v>0</v>
      </c>
      <c r="G10" s="118" t="n">
        <v>-1588</v>
      </c>
      <c r="I10" s="118" t="n">
        <f aca="false">IF(MONTH($A10)=MONTH($A9),IF(G10=0,I9,G10),0)</f>
        <v>-1588</v>
      </c>
      <c r="J10" s="118" t="n">
        <f aca="false">IF(MONTH($A10)=MONTH($A9),SUM(I10-I9),I10)</f>
        <v>-234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-1588</v>
      </c>
      <c r="N10" s="118" t="n">
        <f aca="false">SUM(J$6:J10)</f>
        <v>-1588</v>
      </c>
      <c r="P10" s="118" t="n">
        <f aca="false">D10/P$3</f>
        <v>-0.00015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-0.234</v>
      </c>
      <c r="T10" s="120" t="n">
        <f aca="false">L10/$R$3</f>
        <v>-0</v>
      </c>
      <c r="U10" s="120" t="n">
        <f aca="false">I10/$R$3</f>
        <v>-1.588</v>
      </c>
      <c r="V10" s="120" t="n">
        <f aca="false">M10/$R$3</f>
        <v>-1.588</v>
      </c>
      <c r="W10" s="120" t="n">
        <f aca="false">N10/$R$3</f>
        <v>-1.588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-1588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-1588</v>
      </c>
      <c r="N11" s="118" t="n">
        <f aca="false">SUM(J$6:J11)</f>
        <v>-1588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-1.588</v>
      </c>
      <c r="V11" s="120" t="n">
        <f aca="false">M11/$R$3</f>
        <v>-1.588</v>
      </c>
      <c r="W11" s="120" t="n">
        <f aca="false">N11/$R$3</f>
        <v>-1.588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-1588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-1588</v>
      </c>
      <c r="N12" s="118" t="n">
        <f aca="false">SUM(J$6:J12)</f>
        <v>-1588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-1.588</v>
      </c>
      <c r="V12" s="120" t="n">
        <f aca="false">M12/$R$3</f>
        <v>-1.588</v>
      </c>
      <c r="W12" s="120" t="n">
        <f aca="false">N12/$R$3</f>
        <v>-1.588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Gas MTM'!A13,3),'[4]Master Data'!$A$2:$A$8,0),2)</f>
        <v>M</v>
      </c>
      <c r="D13" s="118" t="n">
        <v>-150</v>
      </c>
      <c r="E13" s="118" t="n">
        <v>0</v>
      </c>
      <c r="F13" s="118" t="n">
        <v>0</v>
      </c>
      <c r="G13" s="118" t="n">
        <v>-1850</v>
      </c>
      <c r="I13" s="118" t="n">
        <f aca="false">IF(MONTH($A13)=MONTH($A12),IF(G13=0,I12,G13),0)</f>
        <v>-1850</v>
      </c>
      <c r="J13" s="118" t="n">
        <f aca="false">IF(MONTH($A13)=MONTH($A12),SUM(I13-I12),I13)</f>
        <v>-262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-1850</v>
      </c>
      <c r="N13" s="118" t="n">
        <f aca="false">SUM(J$6:J13)</f>
        <v>-1850</v>
      </c>
      <c r="P13" s="118" t="n">
        <f aca="false">D13/P$3</f>
        <v>-0.00015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-0.262</v>
      </c>
      <c r="T13" s="120" t="n">
        <f aca="false">L13/$R$3</f>
        <v>-0</v>
      </c>
      <c r="U13" s="120" t="n">
        <f aca="false">I13/$R$3</f>
        <v>-1.85</v>
      </c>
      <c r="V13" s="120" t="n">
        <f aca="false">M13/$R$3</f>
        <v>-1.85</v>
      </c>
      <c r="W13" s="120" t="n">
        <f aca="false">N13/$R$3</f>
        <v>-1.85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Gas MTM'!A14,3),'[4]Master Data'!$A$2:$A$8,0),2)</f>
        <v>T</v>
      </c>
      <c r="D14" s="118" t="n">
        <v>-150</v>
      </c>
      <c r="E14" s="118" t="n">
        <v>0</v>
      </c>
      <c r="F14" s="118" t="n">
        <v>0</v>
      </c>
      <c r="G14" s="118" t="n">
        <v>-1715</v>
      </c>
      <c r="I14" s="118" t="n">
        <f aca="false">IF(MONTH($A14)=MONTH($A13),IF(G14=0,I13,G14),0)</f>
        <v>-1715</v>
      </c>
      <c r="J14" s="118" t="n">
        <f aca="false">IF(MONTH($A14)=MONTH($A13),SUM(I14-I13),I14)</f>
        <v>135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-1715</v>
      </c>
      <c r="N14" s="118" t="n">
        <f aca="false">SUM(J$6:J14)</f>
        <v>-1715</v>
      </c>
      <c r="P14" s="118" t="n">
        <f aca="false">D14/P$3</f>
        <v>-0.00015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0.135</v>
      </c>
      <c r="T14" s="120" t="n">
        <f aca="false">L14/$R$3</f>
        <v>0</v>
      </c>
      <c r="U14" s="120" t="n">
        <f aca="false">I14/$R$3</f>
        <v>-1.715</v>
      </c>
      <c r="V14" s="120" t="n">
        <f aca="false">M14/$R$3</f>
        <v>-1.715</v>
      </c>
      <c r="W14" s="120" t="n">
        <f aca="false">N14/$R$3</f>
        <v>-1.715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Gas MTM'!A15,3),'[4]Master Data'!$A$2:$A$8,0),2)</f>
        <v>W</v>
      </c>
      <c r="D15" s="118" t="n">
        <v>-150</v>
      </c>
      <c r="E15" s="118" t="n">
        <v>0</v>
      </c>
      <c r="F15" s="118" t="n">
        <v>0</v>
      </c>
      <c r="G15" s="118" t="n">
        <v>-1543</v>
      </c>
      <c r="I15" s="118" t="n">
        <f aca="false">IF(MONTH($A15)=MONTH($A14),IF(G15=0,I14,G15),0)</f>
        <v>-1543</v>
      </c>
      <c r="J15" s="118" t="n">
        <f aca="false">IF(MONTH($A15)=MONTH($A14),SUM(I15-I14),I15)</f>
        <v>172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-1543</v>
      </c>
      <c r="N15" s="118" t="n">
        <f aca="false">SUM(J$6:J15)</f>
        <v>-1543</v>
      </c>
      <c r="P15" s="118" t="n">
        <f aca="false">D15/P$3</f>
        <v>-0.00015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0.172</v>
      </c>
      <c r="T15" s="120" t="n">
        <f aca="false">L15/$R$3</f>
        <v>0</v>
      </c>
      <c r="U15" s="120" t="n">
        <f aca="false">I15/$R$3</f>
        <v>-1.543</v>
      </c>
      <c r="V15" s="120" t="n">
        <f aca="false">M15/$R$3</f>
        <v>-1.543</v>
      </c>
      <c r="W15" s="120" t="n">
        <f aca="false">N15/$R$3</f>
        <v>-1.543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Gas MTM'!A16,3),'[4]Master Data'!$A$2:$A$8,0),2)</f>
        <v>Th</v>
      </c>
      <c r="D16" s="118" t="n">
        <v>-150</v>
      </c>
      <c r="E16" s="118" t="n">
        <v>0</v>
      </c>
      <c r="F16" s="118" t="n">
        <v>0</v>
      </c>
      <c r="G16" s="118" t="n">
        <v>-1497</v>
      </c>
      <c r="I16" s="118" t="n">
        <f aca="false">IF(MONTH($A16)=MONTH($A15),IF(G16=0,I15,G16),0)</f>
        <v>-1497</v>
      </c>
      <c r="J16" s="118" t="n">
        <f aca="false">IF(MONTH($A16)=MONTH($A15),SUM(I16-I15),I16)</f>
        <v>46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-1497</v>
      </c>
      <c r="N16" s="118" t="n">
        <f aca="false">SUM(J$6:J16)</f>
        <v>-1497</v>
      </c>
      <c r="P16" s="118" t="n">
        <f aca="false">D16/P$3</f>
        <v>-0.00015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0.046</v>
      </c>
      <c r="T16" s="120" t="n">
        <f aca="false">L16/$R$3</f>
        <v>0</v>
      </c>
      <c r="U16" s="120" t="n">
        <f aca="false">I16/$R$3</f>
        <v>-1.497</v>
      </c>
      <c r="V16" s="120" t="n">
        <f aca="false">M16/$R$3</f>
        <v>-1.497</v>
      </c>
      <c r="W16" s="120" t="n">
        <f aca="false">N16/$R$3</f>
        <v>-1.497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Gas MTM'!A17,3),'[4]Master Data'!$A$2:$A$8,0),2)</f>
        <v>F</v>
      </c>
      <c r="D17" s="118" t="n">
        <v>-150</v>
      </c>
      <c r="E17" s="118" t="n">
        <v>0</v>
      </c>
      <c r="F17" s="118" t="n">
        <v>0</v>
      </c>
      <c r="G17" s="118" t="n">
        <v>-1321</v>
      </c>
      <c r="I17" s="118" t="n">
        <f aca="false">IF(MONTH($A17)=MONTH($A16),IF(G17=0,I16,G17),0)</f>
        <v>-1321</v>
      </c>
      <c r="J17" s="118" t="n">
        <f aca="false">IF(MONTH($A17)=MONTH($A16),SUM(I17-I16),I17)</f>
        <v>176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-1321</v>
      </c>
      <c r="N17" s="118" t="n">
        <f aca="false">SUM(J$6:J17)</f>
        <v>-1321</v>
      </c>
      <c r="P17" s="118" t="n">
        <f aca="false">D17/P$3</f>
        <v>-0.00015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0.176</v>
      </c>
      <c r="T17" s="120" t="n">
        <f aca="false">L17/$R$3</f>
        <v>0</v>
      </c>
      <c r="U17" s="120" t="n">
        <f aca="false">I17/$R$3</f>
        <v>-1.321</v>
      </c>
      <c r="V17" s="120" t="n">
        <f aca="false">M17/$R$3</f>
        <v>-1.321</v>
      </c>
      <c r="W17" s="120" t="n">
        <f aca="false">N17/$R$3</f>
        <v>-1.321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-1321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-1321</v>
      </c>
      <c r="N18" s="118" t="n">
        <f aca="false">SUM(J$6:J18)</f>
        <v>-1321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-1.321</v>
      </c>
      <c r="V18" s="120" t="n">
        <f aca="false">M18/$R$3</f>
        <v>-1.321</v>
      </c>
      <c r="W18" s="120" t="n">
        <f aca="false">N18/$R$3</f>
        <v>-1.321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-1321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-1321</v>
      </c>
      <c r="N19" s="118" t="n">
        <f aca="false">SUM(J$6:J19)</f>
        <v>-1321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-1.321</v>
      </c>
      <c r="V19" s="120" t="n">
        <f aca="false">M19/$R$3</f>
        <v>-1.321</v>
      </c>
      <c r="W19" s="120" t="n">
        <f aca="false">N19/$R$3</f>
        <v>-1.321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-1321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-1321</v>
      </c>
      <c r="N20" s="118" t="n">
        <f aca="false">SUM(J$6:J20)</f>
        <v>-1321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-1.321</v>
      </c>
      <c r="V20" s="120" t="n">
        <f aca="false">M20/$R$3</f>
        <v>-1.321</v>
      </c>
      <c r="W20" s="120" t="n">
        <f aca="false">N20/$R$3</f>
        <v>-1.321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Gas MTM'!A21,3),'[4]Master Data'!$A$2:$A$8,0),2)</f>
        <v>T</v>
      </c>
      <c r="D21" s="118" t="n">
        <v>-151</v>
      </c>
      <c r="E21" s="118" t="n">
        <v>0</v>
      </c>
      <c r="F21" s="118" t="n">
        <v>0</v>
      </c>
      <c r="G21" s="118" t="n">
        <v>-1299</v>
      </c>
      <c r="I21" s="118" t="n">
        <f aca="false">IF(MONTH($A21)=MONTH($A20),IF(G21=0,I20,G21),0)</f>
        <v>-1299</v>
      </c>
      <c r="J21" s="118" t="n">
        <f aca="false">IF(MONTH($A21)=MONTH($A20),SUM(I21-I20),I21)</f>
        <v>22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-1299</v>
      </c>
      <c r="N21" s="118" t="n">
        <f aca="false">SUM(J$6:J21)</f>
        <v>-1299</v>
      </c>
      <c r="P21" s="118" t="n">
        <f aca="false">D21/P$3</f>
        <v>-0.000151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0.022</v>
      </c>
      <c r="T21" s="120" t="n">
        <f aca="false">L21/$R$3</f>
        <v>0</v>
      </c>
      <c r="U21" s="120" t="n">
        <f aca="false">I21/$R$3</f>
        <v>-1.299</v>
      </c>
      <c r="V21" s="120" t="n">
        <f aca="false">M21/$R$3</f>
        <v>-1.299</v>
      </c>
      <c r="W21" s="120" t="n">
        <f aca="false">N21/$R$3</f>
        <v>-1.299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Gas MTM'!A22,3),'[4]Master Data'!$A$2:$A$8,0),2)</f>
        <v>W</v>
      </c>
      <c r="D22" s="118" t="n">
        <v>-151</v>
      </c>
      <c r="E22" s="118" t="n">
        <v>0</v>
      </c>
      <c r="F22" s="118" t="n">
        <v>0</v>
      </c>
      <c r="G22" s="118" t="n">
        <v>-1403</v>
      </c>
      <c r="I22" s="118" t="n">
        <f aca="false">IF(MONTH($A22)=MONTH($A21),IF(G22=0,I21,G22),0)</f>
        <v>-1403</v>
      </c>
      <c r="J22" s="118" t="n">
        <f aca="false">IF(MONTH($A22)=MONTH($A21),SUM(I22-I21),I22)</f>
        <v>-104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-1403</v>
      </c>
      <c r="N22" s="118" t="n">
        <f aca="false">SUM(J$6:J22)</f>
        <v>-1403</v>
      </c>
      <c r="P22" s="118" t="n">
        <f aca="false">D22/P$3</f>
        <v>-0.000151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-0.104</v>
      </c>
      <c r="T22" s="120" t="n">
        <f aca="false">L22/$R$3</f>
        <v>-0</v>
      </c>
      <c r="U22" s="120" t="n">
        <f aca="false">I22/$R$3</f>
        <v>-1.403</v>
      </c>
      <c r="V22" s="120" t="n">
        <f aca="false">M22/$R$3</f>
        <v>-1.403</v>
      </c>
      <c r="W22" s="120" t="n">
        <f aca="false">N22/$R$3</f>
        <v>-1.403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Gas MTM'!A23,3),'[4]Master Data'!$A$2:$A$8,0),2)</f>
        <v>Th</v>
      </c>
      <c r="D23" s="118" t="n">
        <v>-151</v>
      </c>
      <c r="E23" s="118" t="n">
        <v>0</v>
      </c>
      <c r="F23" s="118" t="n">
        <v>0</v>
      </c>
      <c r="G23" s="118" t="n">
        <v>-1408</v>
      </c>
      <c r="I23" s="118" t="n">
        <f aca="false">IF(MONTH($A23)=MONTH($A22),IF(G23=0,I22,G23),0)</f>
        <v>-1408</v>
      </c>
      <c r="J23" s="118" t="n">
        <f aca="false">IF(MONTH($A23)=MONTH($A22),SUM(I23-I22),I23)</f>
        <v>-5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-1408</v>
      </c>
      <c r="N23" s="118" t="n">
        <f aca="false">SUM(J$6:J23)</f>
        <v>-1408</v>
      </c>
      <c r="P23" s="118" t="n">
        <f aca="false">D23/P$3</f>
        <v>-0.000151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-0.005</v>
      </c>
      <c r="T23" s="120" t="n">
        <f aca="false">L23/$R$3</f>
        <v>-0</v>
      </c>
      <c r="U23" s="120" t="n">
        <f aca="false">I23/$R$3</f>
        <v>-1.408</v>
      </c>
      <c r="V23" s="120" t="n">
        <f aca="false">M23/$R$3</f>
        <v>-1.408</v>
      </c>
      <c r="W23" s="120" t="n">
        <f aca="false">N23/$R$3</f>
        <v>-1.408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Gas MTM'!A24,3),'[4]Master Data'!$A$2:$A$8,0),2)</f>
        <v>F</v>
      </c>
      <c r="D24" s="118" t="n">
        <v>-151</v>
      </c>
      <c r="E24" s="118" t="n">
        <v>0</v>
      </c>
      <c r="F24" s="118" t="n">
        <v>0</v>
      </c>
      <c r="G24" s="118" t="n">
        <v>-1446</v>
      </c>
      <c r="I24" s="118" t="n">
        <f aca="false">IF(MONTH($A24)=MONTH($A23),IF(G24=0,I23,G24),0)</f>
        <v>-1446</v>
      </c>
      <c r="J24" s="118" t="n">
        <f aca="false">IF(MONTH($A24)=MONTH($A23),SUM(I24-I23),I24)</f>
        <v>-38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-1446</v>
      </c>
      <c r="N24" s="118" t="n">
        <f aca="false">SUM(J$6:J24)</f>
        <v>-1446</v>
      </c>
      <c r="P24" s="118" t="n">
        <f aca="false">D24/P$3</f>
        <v>-0.000151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-0.038</v>
      </c>
      <c r="T24" s="120" t="n">
        <f aca="false">L24/$R$3</f>
        <v>-0</v>
      </c>
      <c r="U24" s="120" t="n">
        <f aca="false">I24/$R$3</f>
        <v>-1.446</v>
      </c>
      <c r="V24" s="120" t="n">
        <f aca="false">M24/$R$3</f>
        <v>-1.446</v>
      </c>
      <c r="W24" s="120" t="n">
        <f aca="false">N24/$R$3</f>
        <v>-1.446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-1446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-1446</v>
      </c>
      <c r="N25" s="118" t="n">
        <f aca="false">SUM(J$6:J25)</f>
        <v>-1446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-1.446</v>
      </c>
      <c r="V25" s="120" t="n">
        <f aca="false">M25/$R$3</f>
        <v>-1.446</v>
      </c>
      <c r="W25" s="120" t="n">
        <f aca="false">N25/$R$3</f>
        <v>-1.446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-1446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-1446</v>
      </c>
      <c r="N26" s="118" t="n">
        <f aca="false">SUM(J$6:J26)</f>
        <v>-1446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-1.446</v>
      </c>
      <c r="V26" s="120" t="n">
        <f aca="false">M26/$R$3</f>
        <v>-1.446</v>
      </c>
      <c r="W26" s="120" t="n">
        <f aca="false">N26/$R$3</f>
        <v>-1.446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Gas MTM'!A27,3),'[4]Master Data'!$A$2:$A$8,0),2)</f>
        <v>M</v>
      </c>
      <c r="D27" s="118" t="n">
        <v>-151</v>
      </c>
      <c r="E27" s="118" t="n">
        <v>0</v>
      </c>
      <c r="F27" s="118" t="n">
        <v>0</v>
      </c>
      <c r="G27" s="118" t="n">
        <v>-1308</v>
      </c>
      <c r="I27" s="118" t="n">
        <f aca="false">IF(MONTH($A27)=MONTH($A26),IF(G27=0,I26,G27),0)</f>
        <v>-1308</v>
      </c>
      <c r="J27" s="118" t="n">
        <f aca="false">IF(MONTH($A27)=MONTH($A26),SUM(I27-I26),I27)</f>
        <v>138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-1308</v>
      </c>
      <c r="N27" s="118" t="n">
        <f aca="false">SUM(J$6:J27)</f>
        <v>-1308</v>
      </c>
      <c r="P27" s="118" t="n">
        <f aca="false">D27/P$3</f>
        <v>-0.000151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0.138</v>
      </c>
      <c r="T27" s="120" t="n">
        <f aca="false">L27/$R$3</f>
        <v>0</v>
      </c>
      <c r="U27" s="120" t="n">
        <f aca="false">I27/$R$3</f>
        <v>-1.308</v>
      </c>
      <c r="V27" s="120" t="n">
        <f aca="false">M27/$R$3</f>
        <v>-1.308</v>
      </c>
      <c r="W27" s="120" t="n">
        <f aca="false">N27/$R$3</f>
        <v>-1.308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Gas MTM'!A28,3),'[4]Master Data'!$A$2:$A$8,0),2)</f>
        <v>T</v>
      </c>
      <c r="D28" s="118" t="n">
        <v>-150.722499999683</v>
      </c>
      <c r="E28" s="118" t="n">
        <v>0</v>
      </c>
      <c r="F28" s="118" t="n">
        <v>0</v>
      </c>
      <c r="G28" s="118" t="n">
        <v>-1217</v>
      </c>
      <c r="I28" s="118" t="n">
        <f aca="false">IF(MONTH($A28)=MONTH($A27),IF(G28=0,I27,G28),0)</f>
        <v>-1217</v>
      </c>
      <c r="J28" s="118" t="n">
        <f aca="false">IF(MONTH($A28)=MONTH($A27),SUM(I28-I27),I28)</f>
        <v>91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-1217</v>
      </c>
      <c r="N28" s="118" t="n">
        <f aca="false">SUM(J$6:J28)</f>
        <v>-1217</v>
      </c>
      <c r="P28" s="118" t="n">
        <f aca="false">D28/P$3</f>
        <v>-0.000150722499999683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0.091</v>
      </c>
      <c r="T28" s="120" t="n">
        <f aca="false">L28/$R$3</f>
        <v>0</v>
      </c>
      <c r="U28" s="120" t="n">
        <f aca="false">I28/$R$3</f>
        <v>-1.217</v>
      </c>
      <c r="V28" s="120" t="n">
        <f aca="false">M28/$R$3</f>
        <v>-1.217</v>
      </c>
      <c r="W28" s="120" t="n">
        <f aca="false">N28/$R$3</f>
        <v>-1.217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Gas MTM'!A29,3),'[4]Master Data'!$A$2:$A$8,0),2)</f>
        <v>W</v>
      </c>
      <c r="D29" s="118" t="n">
        <v>-150.722499999683</v>
      </c>
      <c r="E29" s="118" t="n">
        <v>0</v>
      </c>
      <c r="F29" s="118" t="n">
        <v>0</v>
      </c>
      <c r="G29" s="118" t="n">
        <v>-1207</v>
      </c>
      <c r="I29" s="118" t="n">
        <f aca="false">IF(MONTH($A29)=MONTH($A28),IF(G29=0,I28,G29),0)</f>
        <v>-1207</v>
      </c>
      <c r="J29" s="118" t="n">
        <f aca="false">IF(MONTH($A29)=MONTH($A28),SUM(I29-I28),I29)</f>
        <v>10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-1207</v>
      </c>
      <c r="N29" s="118" t="n">
        <f aca="false">SUM(J$6:J29)</f>
        <v>-1207</v>
      </c>
      <c r="P29" s="118" t="n">
        <f aca="false">D29/P$3</f>
        <v>-0.000150722499999683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0.01</v>
      </c>
      <c r="T29" s="120" t="n">
        <f aca="false">L29/$R$3</f>
        <v>0</v>
      </c>
      <c r="U29" s="120" t="n">
        <f aca="false">I29/$R$3</f>
        <v>-1.207</v>
      </c>
      <c r="V29" s="120" t="n">
        <f aca="false">M29/$R$3</f>
        <v>-1.207</v>
      </c>
      <c r="W29" s="120" t="n">
        <f aca="false">N29/$R$3</f>
        <v>-1.207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Gas MTM'!A30,3),'[4]Master Data'!$A$2:$A$8,0),2)</f>
        <v>Th</v>
      </c>
      <c r="D30" s="118" t="n">
        <v>-150.722499999683</v>
      </c>
      <c r="E30" s="118" t="n">
        <v>0</v>
      </c>
      <c r="F30" s="118" t="n">
        <v>0</v>
      </c>
      <c r="G30" s="118" t="n">
        <v>-1256</v>
      </c>
      <c r="I30" s="118" t="n">
        <f aca="false">IF(MONTH($A30)=MONTH($A29),IF(G30=0,I29,G30),0)</f>
        <v>-1256</v>
      </c>
      <c r="J30" s="118" t="n">
        <f aca="false">IF(MONTH($A30)=MONTH($A29),SUM(I30-I29),I30)</f>
        <v>-49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-1256</v>
      </c>
      <c r="N30" s="118" t="n">
        <f aca="false">SUM(J$6:J30)</f>
        <v>-1256</v>
      </c>
      <c r="P30" s="118" t="n">
        <f aca="false">D30/P$3</f>
        <v>-0.000150722499999683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-0.049</v>
      </c>
      <c r="T30" s="120" t="n">
        <f aca="false">L30/$R$3</f>
        <v>-0</v>
      </c>
      <c r="U30" s="120" t="n">
        <f aca="false">I30/$R$3</f>
        <v>-1.256</v>
      </c>
      <c r="V30" s="120" t="n">
        <f aca="false">M30/$R$3</f>
        <v>-1.256</v>
      </c>
      <c r="W30" s="120" t="n">
        <f aca="false">N30/$R$3</f>
        <v>-1.256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Gas MTM'!A31,3),'[4]Master Data'!$A$2:$A$8,0),2)</f>
        <v>F</v>
      </c>
      <c r="D31" s="118" t="n">
        <v>-150.722499999683</v>
      </c>
      <c r="E31" s="118" t="n">
        <v>0</v>
      </c>
      <c r="F31" s="118" t="n">
        <v>0</v>
      </c>
      <c r="G31" s="118" t="n">
        <v>-1270</v>
      </c>
      <c r="I31" s="118" t="n">
        <f aca="false">IF(MONTH($A31)=MONTH($A30),IF(G31=0,I30,G31),0)</f>
        <v>-1270</v>
      </c>
      <c r="J31" s="118" t="n">
        <f aca="false">IF(MONTH($A31)=MONTH($A30),SUM(I31-I30),I31)</f>
        <v>-14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-1270</v>
      </c>
      <c r="N31" s="118" t="n">
        <f aca="false">SUM(J$6:J31)</f>
        <v>-1270</v>
      </c>
      <c r="P31" s="118" t="n">
        <f aca="false">D31/P$3</f>
        <v>-0.000150722499999683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-0.014</v>
      </c>
      <c r="T31" s="120" t="n">
        <f aca="false">L31/$R$3</f>
        <v>-0</v>
      </c>
      <c r="U31" s="120" t="n">
        <f aca="false">I31/$R$3</f>
        <v>-1.27</v>
      </c>
      <c r="V31" s="120" t="n">
        <f aca="false">M31/$R$3</f>
        <v>-1.27</v>
      </c>
      <c r="W31" s="120" t="n">
        <f aca="false">N31/$R$3</f>
        <v>-1.27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-1270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-1270</v>
      </c>
      <c r="N32" s="118" t="n">
        <f aca="false">SUM(J$6:J32)</f>
        <v>-1270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-1.27</v>
      </c>
      <c r="V32" s="120" t="n">
        <f aca="false">M32/$R$3</f>
        <v>-1.27</v>
      </c>
      <c r="W32" s="120" t="n">
        <f aca="false">N32/$R$3</f>
        <v>-1.27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-1270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-1270</v>
      </c>
      <c r="N33" s="118" t="n">
        <f aca="false">SUM(J$6:J33)</f>
        <v>-1270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-1.27</v>
      </c>
      <c r="V33" s="120" t="n">
        <f aca="false">M33/$R$3</f>
        <v>-1.27</v>
      </c>
      <c r="W33" s="120" t="n">
        <f aca="false">N33/$R$3</f>
        <v>-1.27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Gas MTM'!A34,3),'[4]Master Data'!$A$2:$A$8,0),2)</f>
        <v>M</v>
      </c>
      <c r="D34" s="118" t="n">
        <v>-150.722499999683</v>
      </c>
      <c r="E34" s="118" t="n">
        <v>0</v>
      </c>
      <c r="F34" s="118" t="n">
        <v>0</v>
      </c>
      <c r="G34" s="118" t="n">
        <v>-1258</v>
      </c>
      <c r="I34" s="118" t="n">
        <f aca="false">IF(MONTH($A34)=MONTH($A33),IF(G34=0,I33,G34),0)</f>
        <v>-1258</v>
      </c>
      <c r="J34" s="118" t="n">
        <f aca="false">IF(MONTH($A34)=MONTH($A33),SUM(I34-I33),I34)</f>
        <v>12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-1258</v>
      </c>
      <c r="N34" s="118" t="n">
        <f aca="false">SUM(J$6:J34)</f>
        <v>-1258</v>
      </c>
      <c r="P34" s="118" t="n">
        <f aca="false">D34/P$3</f>
        <v>-0.000150722499999683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0.012</v>
      </c>
      <c r="T34" s="120" t="n">
        <f aca="false">L34/$R$3</f>
        <v>0</v>
      </c>
      <c r="U34" s="120" t="n">
        <f aca="false">I34/$R$3</f>
        <v>-1.258</v>
      </c>
      <c r="V34" s="120" t="n">
        <f aca="false">M34/$R$3</f>
        <v>-1.258</v>
      </c>
      <c r="W34" s="120" t="n">
        <f aca="false">N34/$R$3</f>
        <v>-1.258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Gas MTM'!A35,3),'[4]Master Data'!$A$2:$A$8,0),2)</f>
        <v>T</v>
      </c>
      <c r="D35" s="118" t="n">
        <v>-150.722499999683</v>
      </c>
      <c r="E35" s="118" t="n">
        <v>0</v>
      </c>
      <c r="F35" s="118" t="n">
        <v>0</v>
      </c>
      <c r="G35" s="118" t="n">
        <v>-1378</v>
      </c>
      <c r="I35" s="118" t="n">
        <f aca="false">IF(MONTH($A35)=MONTH($A34),IF(G35=0,I34,G35),0)</f>
        <v>-1378</v>
      </c>
      <c r="J35" s="118" t="n">
        <f aca="false">IF(MONTH($A35)=MONTH($A34),SUM(I35-I34),I35)</f>
        <v>-120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-1378</v>
      </c>
      <c r="N35" s="118" t="n">
        <f aca="false">SUM(J$6:J35)</f>
        <v>-1378</v>
      </c>
      <c r="P35" s="118" t="n">
        <f aca="false">D35/P$3</f>
        <v>-0.000150722499999683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-0.12</v>
      </c>
      <c r="T35" s="120" t="n">
        <f aca="false">L35/$R$3</f>
        <v>-0</v>
      </c>
      <c r="U35" s="120" t="n">
        <f aca="false">I35/$R$3</f>
        <v>-1.378</v>
      </c>
      <c r="V35" s="120" t="n">
        <f aca="false">M35/$R$3</f>
        <v>-1.378</v>
      </c>
      <c r="W35" s="120" t="n">
        <f aca="false">N35/$R$3</f>
        <v>-1.378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Gas MTM'!A36,3),'[4]Master Data'!$A$2:$A$8,0),2)</f>
        <v>W</v>
      </c>
      <c r="D36" s="118" t="n">
        <v>-150.722499999683</v>
      </c>
      <c r="E36" s="118" t="n">
        <v>0</v>
      </c>
      <c r="F36" s="118" t="n">
        <v>0</v>
      </c>
      <c r="G36" s="118" t="n">
        <v>-1549</v>
      </c>
      <c r="I36" s="118" t="n">
        <f aca="false">IF(MONTH($A36)=MONTH($A35),IF(G36=0,I35,G36),0)</f>
        <v>-1549</v>
      </c>
      <c r="J36" s="118" t="n">
        <f aca="false">IF(MONTH($A36)=MONTH($A35),SUM(I36-I35),I36)</f>
        <v>-171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-1549</v>
      </c>
      <c r="N36" s="118" t="n">
        <f aca="false">SUM(J$6:J36)</f>
        <v>-1549</v>
      </c>
      <c r="P36" s="118" t="n">
        <f aca="false">D36/P$3</f>
        <v>-0.000150722499999683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-0.171</v>
      </c>
      <c r="T36" s="120" t="n">
        <f aca="false">L36/$R$3</f>
        <v>-0</v>
      </c>
      <c r="U36" s="120" t="n">
        <f aca="false">I36/$R$3</f>
        <v>-1.549</v>
      </c>
      <c r="V36" s="120" t="n">
        <f aca="false">M36/$R$3</f>
        <v>-1.549</v>
      </c>
      <c r="W36" s="120" t="n">
        <f aca="false">N36/$R$3</f>
        <v>-1.549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Gas MTM'!A37,3),'[4]Master Data'!$A$2:$A$8,0),2)</f>
        <v>Th</v>
      </c>
      <c r="D37" s="118" t="n">
        <v>-151</v>
      </c>
      <c r="E37" s="118" t="n">
        <v>0</v>
      </c>
      <c r="F37" s="118" t="n">
        <v>0</v>
      </c>
      <c r="G37" s="118" t="n">
        <v>-65</v>
      </c>
      <c r="I37" s="118" t="n">
        <f aca="false">IF(MONTH($A37)=MONTH($A36),IF(G37=0,I36,G37),G37)</f>
        <v>-65</v>
      </c>
      <c r="J37" s="118" t="n">
        <f aca="false">IF(MONTH($A37)=MONTH($A36),SUM(I37-I36),I37)</f>
        <v>-65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-1614</v>
      </c>
      <c r="N37" s="118" t="n">
        <f aca="false">SUM(J$6:J37)</f>
        <v>-1614</v>
      </c>
      <c r="P37" s="118" t="n">
        <f aca="false">D37/P$3</f>
        <v>-0.000151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-0.065</v>
      </c>
      <c r="T37" s="120" t="n">
        <f aca="false">L37/$R$3</f>
        <v>-0</v>
      </c>
      <c r="U37" s="120" t="n">
        <f aca="false">I37/$R$3</f>
        <v>-0.065</v>
      </c>
      <c r="V37" s="120" t="n">
        <f aca="false">M37/$R$3</f>
        <v>-1.614</v>
      </c>
      <c r="W37" s="120" t="n">
        <f aca="false">N37/$R$3</f>
        <v>-1.614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Gas MTM'!A38,3),'[4]Master Data'!$A$2:$A$8,0),2)</f>
        <v>F</v>
      </c>
      <c r="D38" s="118" t="n">
        <v>-151.008099999279</v>
      </c>
      <c r="E38" s="118" t="n">
        <v>0</v>
      </c>
      <c r="F38" s="118" t="n">
        <v>0</v>
      </c>
      <c r="G38" s="118" t="n">
        <v>80</v>
      </c>
      <c r="I38" s="118" t="n">
        <f aca="false">IF(MONTH($A38)=MONTH($A37),IF(G38=0,I37,G38),G38)</f>
        <v>80</v>
      </c>
      <c r="J38" s="118" t="n">
        <f aca="false">IF(MONTH($A38)=MONTH($A37),SUM(I38-I37),I38)</f>
        <v>145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-1469</v>
      </c>
      <c r="N38" s="118" t="n">
        <f aca="false">SUM(J$6:J38)</f>
        <v>-1469</v>
      </c>
      <c r="P38" s="118" t="n">
        <f aca="false">D38/P$3</f>
        <v>-0.000151008099999279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0.145</v>
      </c>
      <c r="T38" s="120" t="n">
        <f aca="false">L38/$R$3</f>
        <v>0</v>
      </c>
      <c r="U38" s="120" t="n">
        <f aca="false">I38/$R$3</f>
        <v>0.08</v>
      </c>
      <c r="V38" s="120" t="n">
        <f aca="false">M38/$R$3</f>
        <v>-1.469</v>
      </c>
      <c r="W38" s="120" t="n">
        <f aca="false">N38/$R$3</f>
        <v>-1.469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80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-1469</v>
      </c>
      <c r="N39" s="118" t="n">
        <f aca="false">SUM(J$6:J39)</f>
        <v>-1469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0.08</v>
      </c>
      <c r="V39" s="120" t="n">
        <f aca="false">M39/$R$3</f>
        <v>-1.469</v>
      </c>
      <c r="W39" s="120" t="n">
        <f aca="false">N39/$R$3</f>
        <v>-1.469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80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-1469</v>
      </c>
      <c r="N40" s="118" t="n">
        <f aca="false">SUM(J$6:J40)</f>
        <v>-1469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0.08</v>
      </c>
      <c r="V40" s="120" t="n">
        <f aca="false">M40/$R$3</f>
        <v>-1.469</v>
      </c>
      <c r="W40" s="120" t="n">
        <f aca="false">N40/$R$3</f>
        <v>-1.469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Gas MTM'!A41,3),'[4]Master Data'!$A$2:$A$8,0),2)</f>
        <v>M</v>
      </c>
      <c r="D41" s="118" t="n">
        <v>-151.008099999279</v>
      </c>
      <c r="E41" s="118" t="n">
        <v>0</v>
      </c>
      <c r="F41" s="118" t="n">
        <v>0</v>
      </c>
      <c r="G41" s="118" t="n">
        <v>152</v>
      </c>
      <c r="I41" s="118" t="n">
        <f aca="false">IF(MONTH($A41)=MONTH($A40),IF(G41=0,I40,G41),G41)</f>
        <v>152</v>
      </c>
      <c r="J41" s="118" t="n">
        <f aca="false">IF(MONTH($A41)=MONTH($A40),SUM(I41-I40),I41)</f>
        <v>72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-1397</v>
      </c>
      <c r="N41" s="118" t="n">
        <f aca="false">SUM(J$6:J41)</f>
        <v>-1397</v>
      </c>
      <c r="P41" s="118" t="n">
        <f aca="false">D41/P$3</f>
        <v>-0.000151008099999279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0.072</v>
      </c>
      <c r="T41" s="120" t="n">
        <f aca="false">L41/$R$3</f>
        <v>0</v>
      </c>
      <c r="U41" s="120" t="n">
        <f aca="false">I41/$R$3</f>
        <v>0.152</v>
      </c>
      <c r="V41" s="120" t="n">
        <f aca="false">M41/$R$3</f>
        <v>-1.397</v>
      </c>
      <c r="W41" s="120" t="n">
        <f aca="false">N41/$R$3</f>
        <v>-1.397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Gas MTM'!A42,3),'[4]Master Data'!$A$2:$A$8,0),2)</f>
        <v>T</v>
      </c>
      <c r="D42" s="118" t="n">
        <v>-151.008099999279</v>
      </c>
      <c r="E42" s="118" t="n">
        <v>0</v>
      </c>
      <c r="F42" s="118" t="n">
        <v>0</v>
      </c>
      <c r="G42" s="118" t="n">
        <v>219</v>
      </c>
      <c r="I42" s="118" t="n">
        <f aca="false">IF(MONTH($A42)=MONTH($A41),IF(G42=0,I41,G42),G42)</f>
        <v>219</v>
      </c>
      <c r="J42" s="118" t="n">
        <f aca="false">IF(MONTH($A42)=MONTH($A41),SUM(I42-I41),I42)</f>
        <v>67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-1330</v>
      </c>
      <c r="N42" s="118" t="n">
        <f aca="false">SUM(J$6:J42)</f>
        <v>-1330</v>
      </c>
      <c r="P42" s="118" t="n">
        <f aca="false">D42/P$3</f>
        <v>-0.000151008099999279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0.067</v>
      </c>
      <c r="T42" s="120" t="n">
        <f aca="false">L42/$R$3</f>
        <v>0</v>
      </c>
      <c r="U42" s="120" t="n">
        <f aca="false">I42/$R$3</f>
        <v>0.219</v>
      </c>
      <c r="V42" s="120" t="n">
        <f aca="false">M42/$R$3</f>
        <v>-1.33</v>
      </c>
      <c r="W42" s="120" t="n">
        <f aca="false">N42/$R$3</f>
        <v>-1.33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Gas MTM'!A43,3),'[4]Master Data'!$A$2:$A$8,0),2)</f>
        <v>W</v>
      </c>
      <c r="D43" s="118" t="n">
        <v>-151.008099999279</v>
      </c>
      <c r="E43" s="118" t="n">
        <v>0</v>
      </c>
      <c r="F43" s="118" t="n">
        <v>0</v>
      </c>
      <c r="G43" s="118" t="n">
        <v>169</v>
      </c>
      <c r="I43" s="118" t="n">
        <f aca="false">IF(MONTH($A43)=MONTH($A42),IF(G43=0,I42,G43),G43)</f>
        <v>169</v>
      </c>
      <c r="J43" s="118" t="n">
        <f aca="false">IF(MONTH($A43)=MONTH($A42),SUM(I43-I42),I43)</f>
        <v>-50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-1380</v>
      </c>
      <c r="N43" s="118" t="n">
        <f aca="false">SUM(J$6:J43)</f>
        <v>-1380</v>
      </c>
      <c r="P43" s="118" t="n">
        <f aca="false">D43/P$3</f>
        <v>-0.000151008099999279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-0.05</v>
      </c>
      <c r="T43" s="120" t="n">
        <f aca="false">L43/$R$3</f>
        <v>-0</v>
      </c>
      <c r="U43" s="120" t="n">
        <f aca="false">I43/$R$3</f>
        <v>0.169</v>
      </c>
      <c r="V43" s="120" t="n">
        <f aca="false">M43/$R$3</f>
        <v>-1.38</v>
      </c>
      <c r="W43" s="120" t="n">
        <f aca="false">N43/$R$3</f>
        <v>-1.38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Gas MTM'!A44,3),'[4]Master Data'!$A$2:$A$8,0),2)</f>
        <v>Th</v>
      </c>
      <c r="D44" s="118" t="n">
        <v>-151.008099999279</v>
      </c>
      <c r="E44" s="118" t="n">
        <v>0</v>
      </c>
      <c r="F44" s="118" t="n">
        <v>0</v>
      </c>
      <c r="G44" s="118" t="n">
        <v>179</v>
      </c>
      <c r="I44" s="118" t="n">
        <f aca="false">IF(MONTH($A44)=MONTH($A43),IF(G44=0,I43,G44),G44)</f>
        <v>179</v>
      </c>
      <c r="J44" s="118" t="n">
        <f aca="false">IF(MONTH($A44)=MONTH($A43),SUM(I44-I43),I44)</f>
        <v>10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-1370</v>
      </c>
      <c r="N44" s="118" t="n">
        <f aca="false">SUM(J$6:J44)</f>
        <v>-1370</v>
      </c>
      <c r="P44" s="118" t="n">
        <f aca="false">D44/P$3</f>
        <v>-0.000151008099999279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0.01</v>
      </c>
      <c r="T44" s="120" t="n">
        <f aca="false">L44/$R$3</f>
        <v>0</v>
      </c>
      <c r="U44" s="120" t="n">
        <f aca="false">I44/$R$3</f>
        <v>0.179</v>
      </c>
      <c r="V44" s="120" t="n">
        <f aca="false">M44/$R$3</f>
        <v>-1.37</v>
      </c>
      <c r="W44" s="120" t="n">
        <f aca="false">N44/$R$3</f>
        <v>-1.37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Gas MTM'!A45,3),'[4]Master Data'!$A$2:$A$8,0),2)</f>
        <v>F</v>
      </c>
      <c r="D45" s="118" t="n">
        <v>-151.008099999279</v>
      </c>
      <c r="E45" s="118" t="n">
        <v>0</v>
      </c>
      <c r="F45" s="118" t="n">
        <v>0</v>
      </c>
      <c r="G45" s="118" t="n">
        <v>-1463</v>
      </c>
      <c r="I45" s="118" t="n">
        <f aca="false">IF(MONTH($A45)=MONTH($A44),IF(G45=0,I44,G45),G45)</f>
        <v>-1463</v>
      </c>
      <c r="J45" s="118" t="n">
        <f aca="false">IF(MONTH($A45)=MONTH($A44),SUM(I45-I44),I45)</f>
        <v>-1642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-3012</v>
      </c>
      <c r="N45" s="118" t="n">
        <f aca="false">SUM(J$6:J45)</f>
        <v>-3012</v>
      </c>
      <c r="P45" s="118" t="n">
        <f aca="false">D45/P$3</f>
        <v>-0.000151008099999279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-1.642</v>
      </c>
      <c r="T45" s="120" t="n">
        <f aca="false">L45/$R$3</f>
        <v>-0</v>
      </c>
      <c r="U45" s="120" t="n">
        <f aca="false">I45/$R$3</f>
        <v>-1.463</v>
      </c>
      <c r="V45" s="120" t="n">
        <f aca="false">M45/$R$3</f>
        <v>-3.012</v>
      </c>
      <c r="W45" s="120" t="n">
        <f aca="false">N45/$R$3</f>
        <v>-3.012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-1463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-3012</v>
      </c>
      <c r="N46" s="118" t="n">
        <f aca="false">SUM(J$6:J46)</f>
        <v>-3012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-1.463</v>
      </c>
      <c r="V46" s="120" t="n">
        <f aca="false">M46/$R$3</f>
        <v>-3.012</v>
      </c>
      <c r="W46" s="120" t="n">
        <f aca="false">N46/$R$3</f>
        <v>-3.012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-1463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-3012</v>
      </c>
      <c r="N47" s="118" t="n">
        <f aca="false">SUM(J$6:J47)</f>
        <v>-3012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-1.463</v>
      </c>
      <c r="V47" s="120" t="n">
        <f aca="false">M47/$R$3</f>
        <v>-3.012</v>
      </c>
      <c r="W47" s="120" t="n">
        <f aca="false">N47/$R$3</f>
        <v>-3.012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Gas MTM'!A48,3),'[4]Master Data'!$A$2:$A$8,0),2)</f>
        <v>M</v>
      </c>
      <c r="D48" s="118" t="n">
        <v>-151.008099999279</v>
      </c>
      <c r="E48" s="118" t="n">
        <v>0</v>
      </c>
      <c r="F48" s="118" t="n">
        <v>0</v>
      </c>
      <c r="G48" s="118" t="n">
        <v>-1418</v>
      </c>
      <c r="I48" s="118" t="n">
        <f aca="false">IF(MONTH($A48)=MONTH($A47),IF(G48=0,I47,G48),G48)</f>
        <v>-1418</v>
      </c>
      <c r="J48" s="118" t="n">
        <f aca="false">IF(MONTH($A48)=MONTH($A47),SUM(I48-I47),I48)</f>
        <v>45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-2967</v>
      </c>
      <c r="N48" s="118" t="n">
        <f aca="false">SUM(J$6:J48)</f>
        <v>-2967</v>
      </c>
      <c r="P48" s="118" t="n">
        <f aca="false">D48/P$3</f>
        <v>-0.000151008099999279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0.045</v>
      </c>
      <c r="T48" s="120" t="n">
        <f aca="false">L48/$R$3</f>
        <v>0</v>
      </c>
      <c r="U48" s="120" t="n">
        <f aca="false">I48/$R$3</f>
        <v>-1.418</v>
      </c>
      <c r="V48" s="120" t="n">
        <f aca="false">M48/$R$3</f>
        <v>-2.967</v>
      </c>
      <c r="W48" s="120" t="n">
        <f aca="false">N48/$R$3</f>
        <v>-2.967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Gas MTM'!A49,3),'[4]Master Data'!$A$2:$A$8,0),2)</f>
        <v>T</v>
      </c>
      <c r="D49" s="118" t="n">
        <v>-151.008099999279</v>
      </c>
      <c r="E49" s="118" t="n">
        <v>0</v>
      </c>
      <c r="F49" s="118" t="n">
        <v>0</v>
      </c>
      <c r="G49" s="118" t="n">
        <v>-1371</v>
      </c>
      <c r="I49" s="118" t="n">
        <f aca="false">IF(MONTH($A49)=MONTH($A48),IF(G49=0,I48,G49),G49)</f>
        <v>-1371</v>
      </c>
      <c r="J49" s="118" t="n">
        <f aca="false">IF(MONTH($A49)=MONTH($A48),SUM(I49-I48),I49)</f>
        <v>47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-2920</v>
      </c>
      <c r="N49" s="118" t="n">
        <f aca="false">SUM(J$6:J49)</f>
        <v>-2920</v>
      </c>
      <c r="P49" s="118" t="n">
        <f aca="false">D49/P$3</f>
        <v>-0.000151008099999279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0.047</v>
      </c>
      <c r="T49" s="120" t="n">
        <f aca="false">L49/$R$3</f>
        <v>0</v>
      </c>
      <c r="U49" s="120" t="n">
        <f aca="false">I49/$R$3</f>
        <v>-1.371</v>
      </c>
      <c r="V49" s="120" t="n">
        <f aca="false">M49/$R$3</f>
        <v>-2.92</v>
      </c>
      <c r="W49" s="120" t="n">
        <f aca="false">N49/$R$3</f>
        <v>-2.92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Gas MTM'!A50,3),'[4]Master Data'!$A$2:$A$8,0),2)</f>
        <v>W</v>
      </c>
      <c r="D50" s="118" t="n">
        <v>-151.008099999279</v>
      </c>
      <c r="E50" s="118" t="n">
        <v>0</v>
      </c>
      <c r="F50" s="118" t="n">
        <v>0</v>
      </c>
      <c r="G50" s="118" t="n">
        <v>-1241</v>
      </c>
      <c r="I50" s="118" t="n">
        <f aca="false">IF(MONTH($A50)=MONTH($A49),IF(G50=0,I49,G50),G50)</f>
        <v>-1241</v>
      </c>
      <c r="J50" s="118" t="n">
        <f aca="false">IF(MONTH($A50)=MONTH($A49),SUM(I50-I49),I50)</f>
        <v>130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-2790</v>
      </c>
      <c r="N50" s="118" t="n">
        <f aca="false">SUM(J$6:J50)</f>
        <v>-2790</v>
      </c>
      <c r="P50" s="118" t="n">
        <f aca="false">D50/P$3</f>
        <v>-0.000151008099999279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0.13</v>
      </c>
      <c r="T50" s="120" t="n">
        <f aca="false">L50/$R$3</f>
        <v>0</v>
      </c>
      <c r="U50" s="120" t="n">
        <f aca="false">I50/$R$3</f>
        <v>-1.241</v>
      </c>
      <c r="V50" s="120" t="n">
        <f aca="false">M50/$R$3</f>
        <v>-2.79</v>
      </c>
      <c r="W50" s="120" t="n">
        <f aca="false">N50/$R$3</f>
        <v>-2.79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Gas MTM'!A51,3),'[4]Master Data'!$A$2:$A$8,0),2)</f>
        <v>Th</v>
      </c>
      <c r="D51" s="118" t="n">
        <v>-151.008099999279</v>
      </c>
      <c r="E51" s="118" t="n">
        <v>0</v>
      </c>
      <c r="F51" s="118" t="n">
        <v>0</v>
      </c>
      <c r="G51" s="118" t="n">
        <v>-1171</v>
      </c>
      <c r="I51" s="118" t="n">
        <f aca="false">IF(MONTH($A51)=MONTH($A50),IF(G51=0,I50,G51),G51)</f>
        <v>-1171</v>
      </c>
      <c r="J51" s="118" t="n">
        <f aca="false">IF(MONTH($A51)=MONTH($A50),SUM(I51-I50),I51)</f>
        <v>70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-2720</v>
      </c>
      <c r="N51" s="118" t="n">
        <f aca="false">SUM(J$6:J51)</f>
        <v>-2720</v>
      </c>
      <c r="P51" s="118" t="n">
        <f aca="false">D51/P$3</f>
        <v>-0.000151008099999279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0.07</v>
      </c>
      <c r="T51" s="120" t="n">
        <f aca="false">L51/$R$3</f>
        <v>0</v>
      </c>
      <c r="U51" s="120" t="n">
        <f aca="false">I51/$R$3</f>
        <v>-1.171</v>
      </c>
      <c r="V51" s="120" t="n">
        <f aca="false">M51/$R$3</f>
        <v>-2.72</v>
      </c>
      <c r="W51" s="120" t="n">
        <f aca="false">N51/$R$3</f>
        <v>-2.72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Gas MTM'!A52,3),'[4]Master Data'!$A$2:$A$8,0),2)</f>
        <v>F</v>
      </c>
      <c r="D52" s="118" t="n">
        <v>-151.008099999279</v>
      </c>
      <c r="E52" s="118" t="n">
        <v>0</v>
      </c>
      <c r="F52" s="118" t="n">
        <v>0</v>
      </c>
      <c r="G52" s="118" t="n">
        <v>-1325</v>
      </c>
      <c r="I52" s="118" t="n">
        <f aca="false">IF(MONTH($A52)=MONTH($A51),IF(G52=0,I51,G52),G52)</f>
        <v>-1325</v>
      </c>
      <c r="J52" s="118" t="n">
        <f aca="false">IF(MONTH($A52)=MONTH($A51),SUM(I52-I51),I52)</f>
        <v>-154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-2874</v>
      </c>
      <c r="N52" s="118" t="n">
        <f aca="false">SUM(J$6:J52)</f>
        <v>-2874</v>
      </c>
      <c r="P52" s="118" t="n">
        <f aca="false">D52/P$3</f>
        <v>-0.000151008099999279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-0.154</v>
      </c>
      <c r="T52" s="120" t="n">
        <f aca="false">L52/$R$3</f>
        <v>-0</v>
      </c>
      <c r="U52" s="120" t="n">
        <f aca="false">I52/$R$3</f>
        <v>-1.325</v>
      </c>
      <c r="V52" s="120" t="n">
        <f aca="false">M52/$R$3</f>
        <v>-2.874</v>
      </c>
      <c r="W52" s="120" t="n">
        <f aca="false">N52/$R$3</f>
        <v>-2.874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-1325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-2874</v>
      </c>
      <c r="N53" s="118" t="n">
        <f aca="false">SUM(J$6:J53)</f>
        <v>-2874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-1.325</v>
      </c>
      <c r="V53" s="120" t="n">
        <f aca="false">M53/$R$3</f>
        <v>-2.874</v>
      </c>
      <c r="W53" s="120" t="n">
        <f aca="false">N53/$R$3</f>
        <v>-2.874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-1325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-2874</v>
      </c>
      <c r="N54" s="118" t="n">
        <f aca="false">SUM(J$6:J54)</f>
        <v>-2874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-1.325</v>
      </c>
      <c r="V54" s="120" t="n">
        <f aca="false">M54/$R$3</f>
        <v>-2.874</v>
      </c>
      <c r="W54" s="120" t="n">
        <f aca="false">N54/$R$3</f>
        <v>-2.874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-1325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-2874</v>
      </c>
      <c r="N55" s="118" t="n">
        <f aca="false">SUM(J$6:J55)</f>
        <v>-2874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-1.325</v>
      </c>
      <c r="V55" s="120" t="n">
        <f aca="false">M55/$R$3</f>
        <v>-2.874</v>
      </c>
      <c r="W55" s="120" t="n">
        <f aca="false">N55/$R$3</f>
        <v>-2.874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Gas MTM'!A56,3),'[4]Master Data'!$A$2:$A$8,0),2)</f>
        <v>T</v>
      </c>
      <c r="D56" s="118" t="n">
        <v>-543.735300000291</v>
      </c>
      <c r="E56" s="118" t="n">
        <v>0</v>
      </c>
      <c r="F56" s="118" t="n">
        <v>0</v>
      </c>
      <c r="G56" s="118" t="n">
        <v>-1832</v>
      </c>
      <c r="I56" s="118" t="n">
        <f aca="false">IF(MONTH($A56)=MONTH($A55),IF(G56=0,I55,G56),G56)</f>
        <v>-1832</v>
      </c>
      <c r="J56" s="118" t="n">
        <f aca="false">IF(MONTH($A56)=MONTH($A55),SUM(I56-I55),I56)</f>
        <v>-507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-3381</v>
      </c>
      <c r="N56" s="118" t="n">
        <f aca="false">SUM(J$6:J56)</f>
        <v>-3381</v>
      </c>
      <c r="P56" s="118" t="n">
        <f aca="false">D56/P$3</f>
        <v>-0.000543735300000291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-0.507</v>
      </c>
      <c r="T56" s="120" t="n">
        <f aca="false">L56/$R$3</f>
        <v>-0</v>
      </c>
      <c r="U56" s="120" t="n">
        <f aca="false">I56/$R$3</f>
        <v>-1.832</v>
      </c>
      <c r="V56" s="120" t="n">
        <f aca="false">M56/$R$3</f>
        <v>-3.381</v>
      </c>
      <c r="W56" s="120" t="n">
        <f aca="false">N56/$R$3</f>
        <v>-3.381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Gas MTM'!A57,3),'[4]Master Data'!$A$2:$A$8,0),2)</f>
        <v>W</v>
      </c>
      <c r="D57" s="118" t="n">
        <v>-151</v>
      </c>
      <c r="E57" s="118" t="n">
        <v>0</v>
      </c>
      <c r="F57" s="118" t="n">
        <v>0</v>
      </c>
      <c r="G57" s="118" t="n">
        <v>-5198</v>
      </c>
      <c r="I57" s="118" t="n">
        <f aca="false">IF(MONTH($A57)=MONTH($A56),IF(G57=0,I56,G57),G57)</f>
        <v>-5198</v>
      </c>
      <c r="J57" s="118" t="n">
        <f aca="false">IF(MONTH($A57)=MONTH($A56),SUM(I57-I56),I57)</f>
        <v>-3366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-6747</v>
      </c>
      <c r="N57" s="118" t="n">
        <f aca="false">SUM(J$6:J57)</f>
        <v>-6747</v>
      </c>
      <c r="P57" s="118" t="n">
        <f aca="false">D57/P$3</f>
        <v>-0.000151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-3.366</v>
      </c>
      <c r="T57" s="120" t="n">
        <f aca="false">L57/$R$3</f>
        <v>-0</v>
      </c>
      <c r="U57" s="120" t="n">
        <f aca="false">I57/$R$3</f>
        <v>-5.198</v>
      </c>
      <c r="V57" s="120" t="n">
        <f aca="false">M57/$R$3</f>
        <v>-6.747</v>
      </c>
      <c r="W57" s="120" t="n">
        <f aca="false">N57/$R$3</f>
        <v>-6.747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Gas MTM'!A58,3),'[4]Master Data'!$A$2:$A$8,0),2)</f>
        <v>Th</v>
      </c>
      <c r="D58" s="118" t="n">
        <v>-151</v>
      </c>
      <c r="E58" s="118" t="n">
        <v>0</v>
      </c>
      <c r="F58" s="118" t="n">
        <v>0</v>
      </c>
      <c r="G58" s="118" t="n">
        <v>-5190</v>
      </c>
      <c r="I58" s="118" t="n">
        <f aca="false">IF(MONTH($A58)=MONTH($A57),IF(G58=0,I57,G58),G58)</f>
        <v>-5190</v>
      </c>
      <c r="J58" s="118" t="n">
        <f aca="false">IF(MONTH($A58)=MONTH($A57),SUM(I58-I57),I58)</f>
        <v>8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-6739</v>
      </c>
      <c r="N58" s="118" t="n">
        <f aca="false">SUM(J$6:J58)</f>
        <v>-6739</v>
      </c>
      <c r="P58" s="118" t="n">
        <f aca="false">D58/P$3</f>
        <v>-0.000151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0.008</v>
      </c>
      <c r="T58" s="120" t="n">
        <f aca="false">L58/$R$3</f>
        <v>0</v>
      </c>
      <c r="U58" s="120" t="n">
        <f aca="false">I58/$R$3</f>
        <v>-5.19</v>
      </c>
      <c r="V58" s="120" t="n">
        <f aca="false">M58/$R$3</f>
        <v>-6.739</v>
      </c>
      <c r="W58" s="120" t="n">
        <f aca="false">N58/$R$3</f>
        <v>-6.739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Gas MTM'!A59,3),'[4]Master Data'!$A$2:$A$8,0),2)</f>
        <v>F</v>
      </c>
      <c r="D59" s="118" t="n">
        <v>-151.513400001917</v>
      </c>
      <c r="E59" s="118" t="n">
        <v>0</v>
      </c>
      <c r="F59" s="118" t="n">
        <v>0</v>
      </c>
      <c r="G59" s="118" t="n">
        <v>-5276</v>
      </c>
      <c r="I59" s="118" t="n">
        <f aca="false">IF(MONTH($A59)=MONTH($A58),IF(G59=0,I58,G59),G59)</f>
        <v>-5276</v>
      </c>
      <c r="J59" s="118" t="n">
        <f aca="false">IF(MONTH($A59)=MONTH($A58),SUM(I59-I58),I59)</f>
        <v>-86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-6825</v>
      </c>
      <c r="N59" s="118" t="n">
        <f aca="false">SUM(J$6:J59)</f>
        <v>-6825</v>
      </c>
      <c r="P59" s="118" t="n">
        <f aca="false">D59/P$3</f>
        <v>-0.000151513400001917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-0.086</v>
      </c>
      <c r="T59" s="120" t="n">
        <f aca="false">L59/$R$3</f>
        <v>-0</v>
      </c>
      <c r="U59" s="120" t="n">
        <f aca="false">I59/$R$3</f>
        <v>-5.276</v>
      </c>
      <c r="V59" s="120" t="n">
        <f aca="false">M59/$R$3</f>
        <v>-6.825</v>
      </c>
      <c r="W59" s="120" t="n">
        <f aca="false">N59/$R$3</f>
        <v>-6.825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-5276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-6825</v>
      </c>
      <c r="N60" s="118" t="n">
        <f aca="false">SUM(J$6:J60)</f>
        <v>-6825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-5.276</v>
      </c>
      <c r="V60" s="120" t="n">
        <f aca="false">M60/$R$3</f>
        <v>-6.825</v>
      </c>
      <c r="W60" s="120" t="n">
        <f aca="false">N60/$R$3</f>
        <v>-6.825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-5276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-6825</v>
      </c>
      <c r="N61" s="118" t="n">
        <f aca="false">SUM(J$6:J61)</f>
        <v>-6825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-5.276</v>
      </c>
      <c r="V61" s="120" t="n">
        <f aca="false">M61/$R$3</f>
        <v>-6.825</v>
      </c>
      <c r="W61" s="120" t="n">
        <f aca="false">N61/$R$3</f>
        <v>-6.825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Gas MTM'!A62,3),'[4]Master Data'!$A$2:$A$8,0),2)</f>
        <v>M</v>
      </c>
      <c r="D62" s="118" t="n">
        <v>-151.60660000192</v>
      </c>
      <c r="E62" s="118" t="n">
        <v>0</v>
      </c>
      <c r="F62" s="118" t="n">
        <v>0</v>
      </c>
      <c r="G62" s="118" t="n">
        <v>-5483</v>
      </c>
      <c r="I62" s="118" t="n">
        <f aca="false">IF(MONTH($A62)=MONTH($A61),IF(G62=0,I61,G62),G62)</f>
        <v>-5483</v>
      </c>
      <c r="J62" s="118" t="n">
        <f aca="false">IF(MONTH($A62)=MONTH($A61),SUM(I62-I61),I62)</f>
        <v>-207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-7032</v>
      </c>
      <c r="N62" s="118" t="n">
        <f aca="false">SUM(J$6:J62)</f>
        <v>-7032</v>
      </c>
      <c r="P62" s="118" t="n">
        <f aca="false">D62/P$3</f>
        <v>-0.00015160660000192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-0.207</v>
      </c>
      <c r="T62" s="120" t="n">
        <f aca="false">L62/$R$3</f>
        <v>-0</v>
      </c>
      <c r="U62" s="120" t="n">
        <f aca="false">I62/$R$3</f>
        <v>-5.483</v>
      </c>
      <c r="V62" s="120" t="n">
        <f aca="false">M62/$R$3</f>
        <v>-7.032</v>
      </c>
      <c r="W62" s="120" t="n">
        <f aca="false">N62/$R$3</f>
        <v>-7.032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Gas MTM'!A63,3),'[4]Master Data'!$A$2:$A$8,0),2)</f>
        <v>T</v>
      </c>
      <c r="D63" s="118" t="n">
        <v>-151.60660000192</v>
      </c>
      <c r="E63" s="118" t="n">
        <v>0</v>
      </c>
      <c r="F63" s="118" t="n">
        <v>0</v>
      </c>
      <c r="G63" s="118" t="n">
        <v>-5593</v>
      </c>
      <c r="I63" s="118" t="n">
        <f aca="false">IF(MONTH($A63)=MONTH($A62),IF(G63=0,I62,G63),G63)</f>
        <v>-5593</v>
      </c>
      <c r="J63" s="118" t="n">
        <f aca="false">IF(MONTH($A63)=MONTH($A62),SUM(I63-I62),I63)</f>
        <v>-110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-7142</v>
      </c>
      <c r="N63" s="118" t="n">
        <f aca="false">SUM(J$6:J63)</f>
        <v>-7142</v>
      </c>
      <c r="P63" s="118" t="n">
        <f aca="false">D63/P$3</f>
        <v>-0.00015160660000192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-0.11</v>
      </c>
      <c r="T63" s="120" t="n">
        <f aca="false">L63/$R$3</f>
        <v>-0</v>
      </c>
      <c r="U63" s="120" t="n">
        <f aca="false">I63/$R$3</f>
        <v>-5.593</v>
      </c>
      <c r="V63" s="120" t="n">
        <f aca="false">M63/$R$3</f>
        <v>-7.142</v>
      </c>
      <c r="W63" s="120" t="n">
        <f aca="false">N63/$R$3</f>
        <v>-7.142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Gas MTM'!A64,3),'[4]Master Data'!$A$2:$A$8,0),2)</f>
        <v>W</v>
      </c>
      <c r="D64" s="118" t="n">
        <v>-151.60660000192</v>
      </c>
      <c r="E64" s="118" t="n">
        <v>0</v>
      </c>
      <c r="F64" s="118" t="n">
        <v>0</v>
      </c>
      <c r="G64" s="118" t="n">
        <v>-5685</v>
      </c>
      <c r="I64" s="118" t="n">
        <f aca="false">IF(MONTH($A64)=MONTH($A63),IF(G64=0,I63,G64),G64)</f>
        <v>-5685</v>
      </c>
      <c r="J64" s="118" t="n">
        <f aca="false">IF(MONTH($A64)=MONTH($A63),SUM(I64-I63),I64)</f>
        <v>-92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-7234</v>
      </c>
      <c r="N64" s="118" t="n">
        <f aca="false">SUM(J$6:J64)</f>
        <v>-7234</v>
      </c>
      <c r="P64" s="118" t="n">
        <f aca="false">D64/P$3</f>
        <v>-0.00015160660000192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-0.092</v>
      </c>
      <c r="T64" s="120" t="n">
        <f aca="false">L64/$R$3</f>
        <v>-0</v>
      </c>
      <c r="U64" s="120" t="n">
        <f aca="false">I64/$R$3</f>
        <v>-5.685</v>
      </c>
      <c r="V64" s="120" t="n">
        <f aca="false">M64/$R$3</f>
        <v>-7.234</v>
      </c>
      <c r="W64" s="120" t="n">
        <f aca="false">N64/$R$3</f>
        <v>-7.234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Gas MTM'!A65,3),'[4]Master Data'!$A$2:$A$8,0),2)</f>
        <v>Th</v>
      </c>
      <c r="D65" s="118" t="n">
        <v>-151.681000000332</v>
      </c>
      <c r="E65" s="118" t="n">
        <v>0</v>
      </c>
      <c r="F65" s="118" t="n">
        <v>0</v>
      </c>
      <c r="G65" s="118" t="n">
        <v>-31</v>
      </c>
      <c r="I65" s="118" t="n">
        <f aca="false">IF(MONTH($A65)=MONTH($A64),IF(G65=0,I64,G65),G65)</f>
        <v>-31</v>
      </c>
      <c r="J65" s="118" t="n">
        <f aca="false">IF(MONTH($A65)=MONTH($A64),SUM(I65-I64),I65)</f>
        <v>-31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-7265</v>
      </c>
      <c r="N65" s="118" t="n">
        <f aca="false">SUM(J$6:J65)</f>
        <v>-7265</v>
      </c>
      <c r="P65" s="118" t="n">
        <f aca="false">D65/P$3</f>
        <v>-0.000151681000000332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-0.031</v>
      </c>
      <c r="T65" s="120" t="n">
        <f aca="false">L65/$R$3</f>
        <v>-0</v>
      </c>
      <c r="U65" s="120" t="n">
        <f aca="false">I65/$R$3</f>
        <v>-0.031</v>
      </c>
      <c r="V65" s="120" t="n">
        <f aca="false">M65/$R$3</f>
        <v>-7.265</v>
      </c>
      <c r="W65" s="120" t="n">
        <f aca="false">N65/$R$3</f>
        <v>-7.265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Gas MTM'!A66,3),'[4]Master Data'!$A$2:$A$8,0),2)</f>
        <v>F</v>
      </c>
      <c r="D66" s="118" t="n">
        <v>-151.681000000332</v>
      </c>
      <c r="E66" s="118" t="n">
        <v>0</v>
      </c>
      <c r="F66" s="118" t="n">
        <v>0</v>
      </c>
      <c r="G66" s="118" t="n">
        <v>55</v>
      </c>
      <c r="I66" s="118" t="n">
        <f aca="false">IF(MONTH($A66)=MONTH($A65),IF(G66=0,I65,G66),G66)</f>
        <v>55</v>
      </c>
      <c r="J66" s="118" t="n">
        <f aca="false">IF(MONTH($A66)=MONTH($A65),SUM(I66-I65),I66)</f>
        <v>86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-7179</v>
      </c>
      <c r="N66" s="118" t="n">
        <f aca="false">SUM(J$6:J66)</f>
        <v>-7179</v>
      </c>
      <c r="P66" s="118" t="n">
        <f aca="false">D66/P$3</f>
        <v>-0.000151681000000332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0.086</v>
      </c>
      <c r="T66" s="120" t="n">
        <f aca="false">L66/$R$3</f>
        <v>0</v>
      </c>
      <c r="U66" s="120" t="n">
        <f aca="false">I66/$R$3</f>
        <v>0.055</v>
      </c>
      <c r="V66" s="120" t="n">
        <f aca="false">M66/$R$3</f>
        <v>-7.179</v>
      </c>
      <c r="W66" s="120" t="n">
        <f aca="false">N66/$R$3</f>
        <v>-7.179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55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-7179</v>
      </c>
      <c r="N67" s="118" t="n">
        <f aca="false">SUM(J$6:J67)</f>
        <v>-7179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0.055</v>
      </c>
      <c r="V67" s="120" t="n">
        <f aca="false">M67/$R$3</f>
        <v>-7.179</v>
      </c>
      <c r="W67" s="120" t="n">
        <f aca="false">N67/$R$3</f>
        <v>-7.179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55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-7179</v>
      </c>
      <c r="N68" s="118" t="n">
        <f aca="false">SUM(J$6:J68)</f>
        <v>-7179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0.055</v>
      </c>
      <c r="V68" s="120" t="n">
        <f aca="false">M68/$R$3</f>
        <v>-7.179</v>
      </c>
      <c r="W68" s="120" t="n">
        <f aca="false">N68/$R$3</f>
        <v>-7.179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Gas MTM'!A69,3),'[4]Master Data'!$A$2:$A$8,0),2)</f>
        <v>M</v>
      </c>
      <c r="D69" s="118" t="n">
        <v>-151.681000000332</v>
      </c>
      <c r="E69" s="118" t="n">
        <v>0</v>
      </c>
      <c r="F69" s="118" t="n">
        <v>0</v>
      </c>
      <c r="G69" s="118" t="n">
        <v>57</v>
      </c>
      <c r="I69" s="118" t="n">
        <f aca="false">IF(MONTH($A69)=MONTH($A68),IF(G69=0,I68,G69),G69)</f>
        <v>57</v>
      </c>
      <c r="J69" s="118" t="n">
        <f aca="false">IF(MONTH($A69)=MONTH($A68),SUM(I69-I68),I69)</f>
        <v>2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-7177</v>
      </c>
      <c r="N69" s="118" t="n">
        <f aca="false">SUM(J$6:J69)</f>
        <v>-7177</v>
      </c>
      <c r="P69" s="118" t="n">
        <f aca="false">D69/P$3</f>
        <v>-0.000151681000000332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0.002</v>
      </c>
      <c r="T69" s="120" t="n">
        <f aca="false">L69/$R$3</f>
        <v>0</v>
      </c>
      <c r="U69" s="120" t="n">
        <f aca="false">I69/$R$3</f>
        <v>0.057</v>
      </c>
      <c r="V69" s="120" t="n">
        <f aca="false">M69/$R$3</f>
        <v>-7.177</v>
      </c>
      <c r="W69" s="120" t="n">
        <f aca="false">N69/$R$3</f>
        <v>-7.177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Gas MTM'!A70,3),'[4]Master Data'!$A$2:$A$8,0),2)</f>
        <v>T</v>
      </c>
      <c r="D70" s="118" t="n">
        <v>-151.681000000332</v>
      </c>
      <c r="E70" s="118" t="n">
        <v>0</v>
      </c>
      <c r="F70" s="118" t="n">
        <v>0</v>
      </c>
      <c r="G70" s="118" t="n">
        <v>96</v>
      </c>
      <c r="I70" s="118" t="n">
        <f aca="false">IF(MONTH($A70)=MONTH($A69),IF(G70=0,I69,G70),G70)</f>
        <v>96</v>
      </c>
      <c r="J70" s="118" t="n">
        <f aca="false">IF(MONTH($A70)=MONTH($A69),SUM(I70-I69),I70)</f>
        <v>39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-7138</v>
      </c>
      <c r="N70" s="118" t="n">
        <f aca="false">SUM(J$6:J70)</f>
        <v>-7138</v>
      </c>
      <c r="P70" s="118" t="n">
        <f aca="false">D70/P$3</f>
        <v>-0.000151681000000332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0.039</v>
      </c>
      <c r="T70" s="120" t="n">
        <f aca="false">L70/$R$3</f>
        <v>0</v>
      </c>
      <c r="U70" s="120" t="n">
        <f aca="false">I70/$R$3</f>
        <v>0.096</v>
      </c>
      <c r="V70" s="120" t="n">
        <f aca="false">M70/$R$3</f>
        <v>-7.138</v>
      </c>
      <c r="W70" s="120" t="n">
        <f aca="false">N70/$R$3</f>
        <v>-7.138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Gas MTM'!A71,3),'[4]Master Data'!$A$2:$A$8,0),2)</f>
        <v>W</v>
      </c>
      <c r="D71" s="118" t="n">
        <v>-151.681000000332</v>
      </c>
      <c r="E71" s="118" t="n">
        <v>0</v>
      </c>
      <c r="F71" s="118" t="n">
        <v>0</v>
      </c>
      <c r="G71" s="118" t="n">
        <v>31</v>
      </c>
      <c r="I71" s="118" t="n">
        <f aca="false">IF(MONTH($A71)=MONTH($A70),IF(G71=0,I70,G71),G71)</f>
        <v>31</v>
      </c>
      <c r="J71" s="118" t="n">
        <f aca="false">IF(MONTH($A71)=MONTH($A70),SUM(I71-I70),I71)</f>
        <v>-65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-7203</v>
      </c>
      <c r="N71" s="118" t="n">
        <f aca="false">SUM(J$6:J71)</f>
        <v>-7203</v>
      </c>
      <c r="P71" s="118" t="n">
        <f aca="false">D71/P$3</f>
        <v>-0.000151681000000332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-0.065</v>
      </c>
      <c r="T71" s="120" t="n">
        <f aca="false">L71/$R$3</f>
        <v>-0</v>
      </c>
      <c r="U71" s="120" t="n">
        <f aca="false">I71/$R$3</f>
        <v>0.031</v>
      </c>
      <c r="V71" s="120" t="n">
        <f aca="false">M71/$R$3</f>
        <v>-7.203</v>
      </c>
      <c r="W71" s="120" t="n">
        <f aca="false">N71/$R$3</f>
        <v>-7.203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Gas MTM'!A72,3),'[4]Master Data'!$A$2:$A$8,0),2)</f>
        <v>Th</v>
      </c>
      <c r="D72" s="118" t="n">
        <v>-151.804299999494</v>
      </c>
      <c r="E72" s="118" t="n">
        <v>0</v>
      </c>
      <c r="F72" s="118" t="n">
        <v>0</v>
      </c>
      <c r="G72" s="118" t="n">
        <v>15</v>
      </c>
      <c r="I72" s="118" t="n">
        <f aca="false">IF(MONTH($A72)=MONTH($A71),IF(G72=0,I71,G72),G72)</f>
        <v>15</v>
      </c>
      <c r="J72" s="118" t="n">
        <f aca="false">IF(MONTH($A72)=MONTH($A71),SUM(I72-I71),I72)</f>
        <v>-16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-7219</v>
      </c>
      <c r="N72" s="118" t="n">
        <f aca="false">SUM(J$6:J72)</f>
        <v>-7219</v>
      </c>
      <c r="P72" s="118" t="n">
        <f aca="false">D72/P$3</f>
        <v>-0.000151804299999494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-0.016</v>
      </c>
      <c r="T72" s="120" t="n">
        <f aca="false">L72/$R$3</f>
        <v>-0</v>
      </c>
      <c r="U72" s="120" t="n">
        <f aca="false">I72/$R$3</f>
        <v>0.015</v>
      </c>
      <c r="V72" s="120" t="n">
        <f aca="false">M72/$R$3</f>
        <v>-7.219</v>
      </c>
      <c r="W72" s="120" t="n">
        <f aca="false">N72/$R$3</f>
        <v>-7.219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Gas MTM'!A73,3),'[4]Master Data'!$A$2:$A$8,0),2)</f>
        <v>F</v>
      </c>
      <c r="D73" s="118" t="n">
        <v>-152</v>
      </c>
      <c r="E73" s="118" t="n">
        <v>0</v>
      </c>
      <c r="F73" s="118" t="n">
        <v>0</v>
      </c>
      <c r="G73" s="118" t="n">
        <v>-25</v>
      </c>
      <c r="I73" s="118" t="n">
        <f aca="false">IF(MONTH($A73)=MONTH($A72),IF(G73=0,I72,G73),G73)</f>
        <v>-25</v>
      </c>
      <c r="J73" s="118" t="n">
        <f aca="false">IF(MONTH($A73)=MONTH($A72),SUM(I73-I72),I73)</f>
        <v>-40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-7259</v>
      </c>
      <c r="N73" s="118" t="n">
        <f aca="false">SUM(J$6:J73)</f>
        <v>-7259</v>
      </c>
      <c r="P73" s="118" t="n">
        <f aca="false">D73/P$3</f>
        <v>-0.000152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-0.04</v>
      </c>
      <c r="T73" s="120" t="n">
        <f aca="false">L73/$R$3</f>
        <v>-0</v>
      </c>
      <c r="U73" s="120" t="n">
        <f aca="false">I73/$R$3</f>
        <v>-0.025</v>
      </c>
      <c r="V73" s="120" t="n">
        <f aca="false">M73/$R$3</f>
        <v>-7.259</v>
      </c>
      <c r="W73" s="120" t="n">
        <f aca="false">N73/$R$3</f>
        <v>-7.259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-25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-7259</v>
      </c>
      <c r="N74" s="118" t="n">
        <f aca="false">SUM(J$6:J74)</f>
        <v>-7259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-0.025</v>
      </c>
      <c r="V74" s="120" t="n">
        <f aca="false">M74/$R$3</f>
        <v>-7.259</v>
      </c>
      <c r="W74" s="120" t="n">
        <f aca="false">N74/$R$3</f>
        <v>-7.259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-25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-7259</v>
      </c>
      <c r="N75" s="118" t="n">
        <f aca="false">SUM(J$6:J75)</f>
        <v>-7259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-0.025</v>
      </c>
      <c r="V75" s="120" t="n">
        <f aca="false">M75/$R$3</f>
        <v>-7.259</v>
      </c>
      <c r="W75" s="120" t="n">
        <f aca="false">N75/$R$3</f>
        <v>-7.259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Gas MTM'!A76,3),'[4]Master Data'!$A$2:$A$8,0),2)</f>
        <v>M</v>
      </c>
      <c r="D76" s="118" t="n">
        <v>-152</v>
      </c>
      <c r="E76" s="118" t="n">
        <v>0</v>
      </c>
      <c r="F76" s="118" t="n">
        <v>0</v>
      </c>
      <c r="G76" s="118" t="n">
        <v>-86</v>
      </c>
      <c r="I76" s="118" t="n">
        <f aca="false">IF(MONTH($A76)=MONTH($A75),IF(G76=0,I75,G76),G76)</f>
        <v>-86</v>
      </c>
      <c r="J76" s="118" t="n">
        <f aca="false">IF(MONTH($A76)=MONTH($A75),SUM(I76-I75),I76)</f>
        <v>-61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-7320</v>
      </c>
      <c r="N76" s="118" t="n">
        <f aca="false">SUM(J$6:J76)</f>
        <v>-7320</v>
      </c>
      <c r="P76" s="118" t="n">
        <f aca="false">D76/P$3</f>
        <v>-0.000152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-0.061</v>
      </c>
      <c r="T76" s="120" t="n">
        <f aca="false">L76/$R$3</f>
        <v>-0</v>
      </c>
      <c r="U76" s="120" t="n">
        <f aca="false">I76/$R$3</f>
        <v>-0.086</v>
      </c>
      <c r="V76" s="120" t="n">
        <f aca="false">M76/$R$3</f>
        <v>-7.32</v>
      </c>
      <c r="W76" s="120" t="n">
        <f aca="false">N76/$R$3</f>
        <v>-7.32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Gas MTM'!A77,3),'[4]Master Data'!$A$2:$A$8,0),2)</f>
        <v>T</v>
      </c>
      <c r="D77" s="118" t="n">
        <v>-152</v>
      </c>
      <c r="E77" s="118" t="n">
        <v>0</v>
      </c>
      <c r="F77" s="118" t="n">
        <v>0</v>
      </c>
      <c r="G77" s="118" t="n">
        <v>-34</v>
      </c>
      <c r="I77" s="118" t="n">
        <f aca="false">IF(MONTH($A77)=MONTH($A76),IF(G77=0,I76,G77),G77)</f>
        <v>-34</v>
      </c>
      <c r="J77" s="118" t="n">
        <f aca="false">IF(MONTH($A77)=MONTH($A76),SUM(I77-I76),I77)</f>
        <v>52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-7268</v>
      </c>
      <c r="N77" s="118" t="n">
        <f aca="false">SUM(J$6:J77)</f>
        <v>-7268</v>
      </c>
      <c r="P77" s="118" t="n">
        <f aca="false">D77/P$3</f>
        <v>-0.000152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0.052</v>
      </c>
      <c r="T77" s="120" t="n">
        <f aca="false">L77/$R$3</f>
        <v>0</v>
      </c>
      <c r="U77" s="120" t="n">
        <f aca="false">I77/$R$3</f>
        <v>-0.034</v>
      </c>
      <c r="V77" s="120" t="n">
        <f aca="false">M77/$R$3</f>
        <v>-7.268</v>
      </c>
      <c r="W77" s="120" t="n">
        <f aca="false">N77/$R$3</f>
        <v>-7.268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Gas MTM'!A78,3),'[4]Master Data'!$A$2:$A$8,0),2)</f>
        <v>W</v>
      </c>
      <c r="D78" s="118" t="n">
        <v>-152</v>
      </c>
      <c r="E78" s="118" t="n">
        <v>0</v>
      </c>
      <c r="F78" s="118" t="n">
        <v>0</v>
      </c>
      <c r="G78" s="118" t="n">
        <v>-189</v>
      </c>
      <c r="I78" s="118" t="n">
        <f aca="false">IF(MONTH($A78)=MONTH($A77),IF(G78=0,I77,G78),G78)</f>
        <v>-189</v>
      </c>
      <c r="J78" s="118" t="n">
        <f aca="false">IF(MONTH($A78)=MONTH($A77),SUM(I78-I77),I78)</f>
        <v>-155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-7423</v>
      </c>
      <c r="N78" s="118" t="n">
        <f aca="false">SUM(J$6:J78)</f>
        <v>-7423</v>
      </c>
      <c r="P78" s="118" t="n">
        <f aca="false">D78/P$3</f>
        <v>-0.000152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-0.155</v>
      </c>
      <c r="T78" s="120" t="n">
        <f aca="false">L78/$R$3</f>
        <v>-0</v>
      </c>
      <c r="U78" s="120" t="n">
        <f aca="false">I78/$R$3</f>
        <v>-0.189</v>
      </c>
      <c r="V78" s="120" t="n">
        <f aca="false">M78/$R$3</f>
        <v>-7.423</v>
      </c>
      <c r="W78" s="120" t="n">
        <f aca="false">N78/$R$3</f>
        <v>-7.423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Gas MTM'!A79,3),'[4]Master Data'!$A$2:$A$8,0),2)</f>
        <v>Th</v>
      </c>
      <c r="D79" s="118" t="n">
        <v>-152</v>
      </c>
      <c r="E79" s="118" t="n">
        <v>0</v>
      </c>
      <c r="F79" s="118" t="n">
        <v>0</v>
      </c>
      <c r="G79" s="118" t="n">
        <v>-309</v>
      </c>
      <c r="I79" s="118" t="n">
        <f aca="false">IF(MONTH($A79)=MONTH($A78),IF(G79=0,I78,G79),G79)</f>
        <v>-309</v>
      </c>
      <c r="J79" s="118" t="n">
        <f aca="false">IF(MONTH($A79)=MONTH($A78),SUM(I79-I78),I79)</f>
        <v>-120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-7543</v>
      </c>
      <c r="N79" s="118" t="n">
        <f aca="false">SUM(J$6:J79)</f>
        <v>-7543</v>
      </c>
      <c r="P79" s="118" t="n">
        <f aca="false">D79/P$3</f>
        <v>-0.000152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-0.12</v>
      </c>
      <c r="T79" s="120" t="n">
        <f aca="false">L79/$R$3</f>
        <v>-0</v>
      </c>
      <c r="U79" s="120" t="n">
        <f aca="false">I79/$R$3</f>
        <v>-0.309</v>
      </c>
      <c r="V79" s="120" t="n">
        <f aca="false">M79/$R$3</f>
        <v>-7.543</v>
      </c>
      <c r="W79" s="120" t="n">
        <f aca="false">N79/$R$3</f>
        <v>-7.543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Gas MTM'!A80,3),'[4]Master Data'!$A$2:$A$8,0),2)</f>
        <v>F</v>
      </c>
      <c r="D80" s="118" t="n">
        <v>-152</v>
      </c>
      <c r="E80" s="118" t="n">
        <v>0</v>
      </c>
      <c r="F80" s="118" t="n">
        <v>0</v>
      </c>
      <c r="G80" s="118" t="n">
        <v>-336</v>
      </c>
      <c r="I80" s="118" t="n">
        <f aca="false">IF(MONTH($A80)=MONTH($A79),IF(G80=0,I79,G80),G80)</f>
        <v>-336</v>
      </c>
      <c r="J80" s="118" t="n">
        <f aca="false">IF(MONTH($A80)=MONTH($A79),SUM(I80-I79),I80)</f>
        <v>-27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-7570</v>
      </c>
      <c r="N80" s="118" t="n">
        <f aca="false">SUM(J$6:J80)</f>
        <v>-7570</v>
      </c>
      <c r="P80" s="118" t="n">
        <f aca="false">D80/P$3</f>
        <v>-0.000152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-0.027</v>
      </c>
      <c r="T80" s="120" t="n">
        <f aca="false">L80/$R$3</f>
        <v>-0</v>
      </c>
      <c r="U80" s="120" t="n">
        <f aca="false">I80/$R$3</f>
        <v>-0.336</v>
      </c>
      <c r="V80" s="120" t="n">
        <f aca="false">M80/$R$3</f>
        <v>-7.57</v>
      </c>
      <c r="W80" s="120" t="n">
        <f aca="false">N80/$R$3</f>
        <v>-7.57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-336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-7570</v>
      </c>
      <c r="N81" s="118" t="n">
        <f aca="false">SUM(J$6:J81)</f>
        <v>-7570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-0.336</v>
      </c>
      <c r="V81" s="120" t="n">
        <f aca="false">M81/$R$3</f>
        <v>-7.57</v>
      </c>
      <c r="W81" s="120" t="n">
        <f aca="false">N81/$R$3</f>
        <v>-7.57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-336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-7570</v>
      </c>
      <c r="N82" s="118" t="n">
        <f aca="false">SUM(J$6:J82)</f>
        <v>-7570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-0.336</v>
      </c>
      <c r="V82" s="120" t="n">
        <f aca="false">M82/$R$3</f>
        <v>-7.57</v>
      </c>
      <c r="W82" s="120" t="n">
        <f aca="false">N82/$R$3</f>
        <v>-7.57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Gas MTM'!A83,3),'[4]Master Data'!$A$2:$A$8,0),2)</f>
        <v>M</v>
      </c>
      <c r="D83" s="118" t="n">
        <v>115812.353200002</v>
      </c>
      <c r="E83" s="118" t="n">
        <v>0</v>
      </c>
      <c r="F83" s="118" t="n">
        <v>0</v>
      </c>
      <c r="G83" s="118" t="n">
        <v>-512615</v>
      </c>
      <c r="I83" s="118" t="n">
        <f aca="false">IF(MONTH($A83)=MONTH($A82),IF(G83=0,I82,G83),G83)</f>
        <v>-512615</v>
      </c>
      <c r="J83" s="118" t="n">
        <f aca="false">IF(MONTH($A83)=MONTH($A82),SUM(I83-I82),I83)</f>
        <v>-512279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-519849</v>
      </c>
      <c r="N83" s="118" t="n">
        <f aca="false">SUM(J$6:J83)</f>
        <v>-519849</v>
      </c>
      <c r="P83" s="118" t="n">
        <f aca="false">D83/P$3</f>
        <v>0.115812353200002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-512.279</v>
      </c>
      <c r="T83" s="120" t="n">
        <f aca="false">L83/$R$3</f>
        <v>-0</v>
      </c>
      <c r="U83" s="120" t="n">
        <f aca="false">I83/$R$3</f>
        <v>-512.615</v>
      </c>
      <c r="V83" s="120" t="n">
        <f aca="false">M83/$R$3</f>
        <v>-519.849</v>
      </c>
      <c r="W83" s="120" t="n">
        <f aca="false">N83/$R$3</f>
        <v>-519.849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Gas MTM'!A84,3),'[4]Master Data'!$A$2:$A$8,0),2)</f>
        <v>T</v>
      </c>
      <c r="D84" s="118" t="n">
        <v>-812.21099999873</v>
      </c>
      <c r="E84" s="118" t="n">
        <v>0</v>
      </c>
      <c r="F84" s="118" t="n">
        <v>0</v>
      </c>
      <c r="G84" s="118" t="n">
        <v>-214613</v>
      </c>
      <c r="I84" s="118" t="n">
        <f aca="false">IF(MONTH($A84)=MONTH($A83),IF(G84=0,I83,G84),G84)</f>
        <v>-214613</v>
      </c>
      <c r="J84" s="118" t="n">
        <f aca="false">IF(MONTH($A84)=MONTH($A83),SUM(I84-I83),I84)</f>
        <v>298002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-221847</v>
      </c>
      <c r="N84" s="118" t="n">
        <f aca="false">SUM(J$6:J84)</f>
        <v>-221847</v>
      </c>
      <c r="P84" s="118" t="n">
        <f aca="false">D84/P$3</f>
        <v>-0.00081221099999873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298.002</v>
      </c>
      <c r="T84" s="120" t="n">
        <f aca="false">L84/$R$3</f>
        <v>0</v>
      </c>
      <c r="U84" s="120" t="n">
        <f aca="false">I84/$R$3</f>
        <v>-214.613</v>
      </c>
      <c r="V84" s="120" t="n">
        <f aca="false">M84/$R$3</f>
        <v>-221.847</v>
      </c>
      <c r="W84" s="120" t="n">
        <f aca="false">N84/$R$3</f>
        <v>-221.847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Gas MTM'!A85,3),'[4]Master Data'!$A$2:$A$8,0),2)</f>
        <v>W</v>
      </c>
      <c r="D85" s="147" t="n">
        <v>-814.971400000621</v>
      </c>
      <c r="E85" s="118" t="n">
        <v>0</v>
      </c>
      <c r="F85" s="118" t="n">
        <v>0</v>
      </c>
      <c r="G85" s="147" t="n">
        <v>-214682</v>
      </c>
      <c r="I85" s="118" t="n">
        <f aca="false">IF(MONTH($A85)=MONTH($A84),IF(G85=0,I84,G85),G85)</f>
        <v>-214682</v>
      </c>
      <c r="J85" s="118" t="n">
        <f aca="false">IF(MONTH($A85)=MONTH($A84),SUM(I85-I84),I85)</f>
        <v>-69</v>
      </c>
      <c r="K85" s="118" t="n">
        <f aca="false">IF(WEEKDAY(A85,3)&gt;4,0,(IF(A85&lt;K$2,0,IF(A85&lt;=K$3,1,0))))</f>
        <v>0</v>
      </c>
      <c r="L85" s="118" t="n">
        <f aca="false">J85*K85</f>
        <v>-0</v>
      </c>
      <c r="M85" s="118" t="n">
        <f aca="false">SUM(J$6:J85)</f>
        <v>-221916</v>
      </c>
      <c r="N85" s="118" t="n">
        <f aca="false">SUM(J$6:J85)</f>
        <v>-221916</v>
      </c>
      <c r="P85" s="118" t="n">
        <f aca="false">D85/P$3</f>
        <v>-0.000814971400000621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-0.069</v>
      </c>
      <c r="T85" s="120" t="n">
        <f aca="false">L85/$R$3</f>
        <v>-0</v>
      </c>
      <c r="U85" s="120" t="n">
        <f aca="false">I85/$R$3</f>
        <v>-214.682</v>
      </c>
      <c r="V85" s="120" t="n">
        <f aca="false">M85/$R$3</f>
        <v>-221.916</v>
      </c>
      <c r="W85" s="120" t="n">
        <f aca="false">N85/$R$3</f>
        <v>-221.916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-214682</v>
      </c>
      <c r="I86" s="118" t="n">
        <f aca="false">IF(MONTH($A86)=MONTH($A85),IF(G86=0,I85,G86),G86)</f>
        <v>-214682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-221916</v>
      </c>
      <c r="N86" s="118" t="n">
        <f aca="false">SUM(J$6:J86)</f>
        <v>-221916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-214.682</v>
      </c>
      <c r="V86" s="120" t="n">
        <f aca="false">M86/$R$3</f>
        <v>-221.916</v>
      </c>
      <c r="W86" s="120" t="n">
        <f aca="false">N86/$R$3</f>
        <v>-221.916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-214682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-221916</v>
      </c>
      <c r="N87" s="118" t="n">
        <f aca="false">SUM(J$6:J87)</f>
        <v>-221916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-214.682</v>
      </c>
      <c r="V87" s="120" t="n">
        <f aca="false">M87/$R$3</f>
        <v>-221.916</v>
      </c>
      <c r="W87" s="120" t="n">
        <f aca="false">N87/$R$3</f>
        <v>-221.916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-214682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-221916</v>
      </c>
      <c r="N88" s="118" t="n">
        <f aca="false">SUM(J$6:J88)</f>
        <v>-221916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-214.682</v>
      </c>
      <c r="V88" s="120" t="n">
        <f aca="false">M88/$R$3</f>
        <v>-221.916</v>
      </c>
      <c r="W88" s="120" t="n">
        <f aca="false">N88/$R$3</f>
        <v>-221.916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-214682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-221916</v>
      </c>
      <c r="N89" s="118" t="n">
        <f aca="false">SUM(J$6:J89)</f>
        <v>-221916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-214.682</v>
      </c>
      <c r="V89" s="120" t="n">
        <f aca="false">M89/$R$3</f>
        <v>-221.916</v>
      </c>
      <c r="W89" s="120" t="n">
        <f aca="false">N89/$R$3</f>
        <v>-221.916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-214682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-221916</v>
      </c>
      <c r="N90" s="118" t="n">
        <f aca="false">SUM(J$6:J90)</f>
        <v>-221916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-214.682</v>
      </c>
      <c r="V90" s="120" t="n">
        <f aca="false">M90/$R$3</f>
        <v>-221.916</v>
      </c>
      <c r="W90" s="120" t="n">
        <f aca="false">N90/$R$3</f>
        <v>-221.916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-214682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-221916</v>
      </c>
      <c r="N91" s="118" t="n">
        <f aca="false">SUM(J$6:J91)</f>
        <v>-221916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-214.682</v>
      </c>
      <c r="V91" s="120" t="n">
        <f aca="false">M91/$R$3</f>
        <v>-221.916</v>
      </c>
      <c r="W91" s="120" t="n">
        <f aca="false">N91/$R$3</f>
        <v>-221.916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-214682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-221916</v>
      </c>
      <c r="N92" s="118" t="n">
        <f aca="false">SUM(J$6:J92)</f>
        <v>-221916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-214.682</v>
      </c>
      <c r="V92" s="120" t="n">
        <f aca="false">M92/$R$3</f>
        <v>-221.916</v>
      </c>
      <c r="W92" s="120" t="n">
        <f aca="false">N92/$R$3</f>
        <v>-221.916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-214682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-221916</v>
      </c>
      <c r="N93" s="118" t="n">
        <f aca="false">SUM(J$6:J93)</f>
        <v>-221916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-214.682</v>
      </c>
      <c r="V93" s="120" t="n">
        <f aca="false">M93/$R$3</f>
        <v>-221.916</v>
      </c>
      <c r="W93" s="120" t="n">
        <f aca="false">N93/$R$3</f>
        <v>-221.916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-214682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-221916</v>
      </c>
      <c r="N94" s="118" t="n">
        <f aca="false">SUM(J$6:J94)</f>
        <v>-221916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-214.682</v>
      </c>
      <c r="V94" s="120" t="n">
        <f aca="false">M94/$R$3</f>
        <v>-221.916</v>
      </c>
      <c r="W94" s="120" t="n">
        <f aca="false">N94/$R$3</f>
        <v>-221.916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-214682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-221916</v>
      </c>
      <c r="N95" s="118" t="n">
        <f aca="false">SUM(J$6:J95)</f>
        <v>-221916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-214.682</v>
      </c>
      <c r="V95" s="120" t="n">
        <f aca="false">M95/$R$3</f>
        <v>-221.916</v>
      </c>
      <c r="W95" s="120" t="n">
        <f aca="false">N95/$R$3</f>
        <v>-221.916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-221916</v>
      </c>
      <c r="N96" s="118" t="n">
        <f aca="false">SUM(J$6:J96)</f>
        <v>-221916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-221.916</v>
      </c>
      <c r="W96" s="120" t="n">
        <f aca="false">N96/$R$3</f>
        <v>-221.916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-221916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-221.916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-221916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-221.916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-221916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-221.916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-221916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-221.916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-221916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-221.916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-221916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-221.916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-221916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-221.916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-221916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-221.916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-221916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-221.916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-221916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-221.916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-221916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-221.916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-221916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-221.916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-221916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-221.916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-221916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-221.916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-221916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-221.916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-221916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-221.916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-221916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-221.916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-221916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-221.916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-221916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-221.916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-221916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-221.916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-221916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-221.916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-221916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-221.916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-221916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-221.916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-221916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-221.916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-221916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-221.916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-221916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-221.916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-221916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-221.916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-221916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-221.916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-221916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-221.916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-221916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-221.916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-221916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-221.916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-221916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-221.916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-221916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-221.916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-221916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-221.916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-221916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-221.916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-221916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-221.916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-221916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-221.916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-221916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-221.916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-221916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-221.916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-221916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-221.916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-221916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-221.916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-221916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-221.916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-221916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-221.916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-221916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-221.916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-221916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-221.916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-221916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-221.916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-221916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-221.916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-221916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-221.916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-221916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-221.916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-221916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-221.916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-221916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-221.916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-221916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-221.916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-221916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-221.916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-221916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-221.916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-221916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-221.916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-221916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-221.916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-221916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-221.916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-221916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-221.916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-221916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-221.916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-221916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-221.916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-221916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-221.916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-221916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-221.916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-221916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-221.916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-221916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-221.916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-221916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-221.916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-221916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-221.916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-221916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-221.916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-221916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-221.916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-221916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-221.916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-221916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-221.916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-221916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-221.916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-221916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-221.916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-221916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-221.916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-221916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-221.916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-221916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-221.916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-221916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-221.916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-221916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-221.916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-221916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-221.916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-221916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-221.916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-221916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-221.916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-221916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-221.916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-221916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-221.916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-221916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-221.916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-221916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-221.916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-221916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-221.916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-221916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-221.916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-221916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-221.916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-221916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-221.916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-221916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-221.916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-221916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-221.916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-221916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-221.916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-221916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-221.916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-221916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-221.916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-221916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-221.916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-221916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-221.916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-221916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-221.916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-221916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-221.916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-221916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-221.916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-221916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-221.916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-221916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-221.916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-221916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-221.916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-221916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-221.916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-221916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-221.916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-221916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-221.916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-221916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-221.916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-221916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-221.916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-221916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-221.916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-221916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-221.916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-221916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-221.916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-221916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-221.916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-221916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-221.916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-221916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-221.916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-221916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-221.916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-221916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-221.916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-221916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-221.916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-221916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-221.916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-221916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-221.916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-221916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-221.916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-221916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-221.916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-221916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-221.916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-221916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-221.916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-221916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-221.916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-221916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-221.916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-221916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-221.916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-221916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-221.916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-221916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-221.916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-221916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-221.916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-221916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-221.916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-221916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-221.916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-221916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-221.916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-221916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-221.916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-221916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-221.916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-221916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-221.916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-221916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-221.916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-221916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-221.916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-221916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-221.916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-221916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-221.916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-221916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-221.916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-221916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-221.916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-221916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-221.916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-221916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-221.916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-221916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-221.916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-221916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-221.916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-221916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-221.916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-221916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-221.916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-221916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-221.916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-221916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-221.916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-221916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-221.916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-221916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-221.916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-221916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-221.916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-221916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-221.916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-221916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-221.916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-221916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-221.916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-221916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-221.916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-221916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-221.916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-221916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-221.916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-221916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-221.916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-221916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-221.916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-221916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-221.916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-221916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-221.916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-221916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-221.916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-221916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-221.916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-221916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-221.916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-221916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-221.916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-221916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-221.916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-221916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-221.916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-221916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-221.916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-221916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-221.916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-221916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-221.916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-221916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-221.916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-221916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-221.916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-221916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-221.916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-221916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-221.916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-221916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-221.916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-221916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-221.916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-221916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-221.916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-221916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-221.916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-221916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-221.916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-221916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-221.916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-221916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-221.916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-221916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-221.916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-221916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-221.916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-221916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-221.916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-221916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-221.916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-221916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-221.916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-221916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-221.916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-221916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-221.916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-221916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-221.916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-221916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-221.916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-221916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-221.916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-221916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-221.916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-221916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-221.916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-221916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-221.916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-221916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-221.916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-221916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-221.916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-221916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-221.916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-221916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-221.916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-221916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-221.916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-221916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-221.916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-221916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-221.916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-221916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-221.916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-221916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-221.916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-221916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-221.916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-221916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-221.916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-221916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-221.916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-221916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-221.916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-221916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-221.916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-221916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-221.916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-221916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-221.916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-221916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-221.916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-221916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-221.916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-221916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-221.916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-221916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-221.916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-221916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-221.916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-221916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-221.916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-221916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-221.916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-221916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-221.916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-221916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-221.916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-221916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-221.916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-221916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-221.916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-221916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-221.916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-221916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-221.916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-221916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-221.916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-221916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-221.916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-221916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-221.916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-221916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-221.916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-221916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-221.916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-221916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-221.916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-221916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-221.916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-221916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-221.916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-221916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-221.916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-221916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-221.916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-221916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-221.916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-221916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-221.916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-221916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-221.916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-221916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-221.916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-221916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-221.916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-221916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-221.916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-221916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-221.916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-221916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-221.916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-221916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-221.916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-221916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-221.916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-221916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-221.916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-221916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-221.916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-221916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-221.916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-221916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-221.916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-221916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-221.916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-221916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-221.916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-221916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-221.916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-221916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-221.916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-221916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-221.916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-221916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-221.916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-221916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-221.916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-221916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-221.916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-221916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-221.916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-221916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-221.916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-221916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-221.916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-221916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-221.916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-221916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-221.916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-221916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-221.916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-221916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-221.916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-221916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-221.916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-221916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-221.916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-221916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-221.916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-221916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-221.916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-221916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-221.916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-221916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-221.916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-221916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-221.916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-221916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-221.916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-221916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-221.916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-221916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-221.916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-221916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-221.916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-221916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-221.916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-221916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-221.916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-221916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Power'!A36,3),'Master Data'!$A$2:$A$8,0),2)</f>
        <v>W</v>
      </c>
      <c r="D36" s="118" t="n">
        <v>0</v>
      </c>
      <c r="E36" s="118" t="n">
        <v>24348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0.024348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Power'!A37,3),'Master Data'!$A$2:$A$8,0),2)</f>
        <v>Th</v>
      </c>
      <c r="D37" s="118" t="n">
        <v>0</v>
      </c>
      <c r="E37" s="118" t="n">
        <v>24202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0.024202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Power'!A38,3),'Master Data'!$A$2:$A$8,0),2)</f>
        <v>F</v>
      </c>
      <c r="D38" s="118" t="n">
        <v>0</v>
      </c>
      <c r="E38" s="118" t="n">
        <v>24050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0.02405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Power'!A41,3),'Master Data'!$A$2:$A$8,0),2)</f>
        <v>M</v>
      </c>
      <c r="D41" s="118" t="n">
        <v>0</v>
      </c>
      <c r="E41" s="118" t="n">
        <v>23752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0.023752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Power'!A42,3),'Master Data'!$A$2:$A$8,0),2)</f>
        <v>T</v>
      </c>
      <c r="D42" s="118" t="n">
        <v>0</v>
      </c>
      <c r="E42" s="118" t="n">
        <v>23599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0.023599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Power'!A43,3),'Master Data'!$A$2:$A$8,0),2)</f>
        <v>W</v>
      </c>
      <c r="D43" s="118" t="n">
        <v>0</v>
      </c>
      <c r="E43" s="118" t="n">
        <v>23445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0.023445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Power'!A44,3),'Master Data'!$A$2:$A$8,0),2)</f>
        <v>Th</v>
      </c>
      <c r="D44" s="118" t="n">
        <v>0</v>
      </c>
      <c r="E44" s="118" t="n">
        <v>23293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0.023293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Power'!A45,3),'Master Data'!$A$2:$A$8,0),2)</f>
        <v>F</v>
      </c>
      <c r="D45" s="118" t="n">
        <v>0</v>
      </c>
      <c r="E45" s="118" t="n">
        <v>23139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0.023139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Power'!A48,3),'Master Data'!$A$2:$A$8,0),2)</f>
        <v>M</v>
      </c>
      <c r="D48" s="118" t="n">
        <v>0</v>
      </c>
      <c r="E48" s="118" t="n">
        <v>22848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0.022848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Power'!A49,3),'Master Data'!$A$2:$A$8,0),2)</f>
        <v>T</v>
      </c>
      <c r="D49" s="118" t="n">
        <v>0</v>
      </c>
      <c r="E49" s="118" t="n">
        <v>22694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0.022694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Power'!A50,3),'Master Data'!$A$2:$A$8,0),2)</f>
        <v>W</v>
      </c>
      <c r="D50" s="118" t="n">
        <v>0</v>
      </c>
      <c r="E50" s="118" t="n">
        <v>225333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0.225333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Power'!A51,3),'Master Data'!$A$2:$A$8,0),2)</f>
        <v>Th</v>
      </c>
      <c r="D51" s="118" t="n">
        <v>0</v>
      </c>
      <c r="E51" s="118" t="n">
        <v>226706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0.226706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Power'!A52,3),'Master Data'!$A$2:$A$8,0),2)</f>
        <v>F</v>
      </c>
      <c r="D52" s="118" t="n">
        <v>0</v>
      </c>
      <c r="E52" s="118" t="n">
        <v>225984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0.225984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Power'!A56,3),'Master Data'!$A$2:$A$8,0),2)</f>
        <v>T</v>
      </c>
      <c r="D56" s="118" t="n">
        <v>0</v>
      </c>
      <c r="E56" s="118" t="n">
        <v>223277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0.223277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Power'!A57,3),'Master Data'!$A$2:$A$8,0),2)</f>
        <v>W</v>
      </c>
      <c r="D57" s="118" t="n">
        <v>0</v>
      </c>
      <c r="E57" s="118" t="n">
        <v>222553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0.222553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Power'!A58,3),'Master Data'!$A$2:$A$8,0),2)</f>
        <v>Th</v>
      </c>
      <c r="D58" s="118" t="n">
        <v>0</v>
      </c>
      <c r="E58" s="118" t="n">
        <v>221878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0.221878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Power'!A59,3),'Master Data'!$A$2:$A$8,0),2)</f>
        <v>F</v>
      </c>
      <c r="D59" s="118" t="n">
        <v>0</v>
      </c>
      <c r="E59" s="118" t="n">
        <v>221195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0.221195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Power'!A62,3),'Master Data'!$A$2:$A$8,0),2)</f>
        <v>M</v>
      </c>
      <c r="D62" s="118" t="n">
        <v>0</v>
      </c>
      <c r="E62" s="118" t="n">
        <v>219264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0.219264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Power'!A63,3),'Master Data'!$A$2:$A$8,0),2)</f>
        <v>T</v>
      </c>
      <c r="D63" s="118" t="n">
        <v>0</v>
      </c>
      <c r="E63" s="118" t="n">
        <v>218621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0.218621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Power'!A64,3),'Master Data'!$A$2:$A$8,0),2)</f>
        <v>W</v>
      </c>
      <c r="D64" s="118" t="n">
        <v>0</v>
      </c>
      <c r="E64" s="118" t="n">
        <v>217918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0.217918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Power'!A65,3),'Master Data'!$A$2:$A$8,0),2)</f>
        <v>Th</v>
      </c>
      <c r="D65" s="118" t="n">
        <v>0</v>
      </c>
      <c r="E65" s="118" t="n">
        <v>217195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0.217195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Power'!A66,3),'Master Data'!$A$2:$A$8,0),2)</f>
        <v>F</v>
      </c>
      <c r="D66" s="118" t="n">
        <v>0</v>
      </c>
      <c r="E66" s="118" t="n">
        <v>216455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0.216455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Power'!A69,3),'Master Data'!$A$2:$A$8,0),2)</f>
        <v>M</v>
      </c>
      <c r="D69" s="118" t="n">
        <v>0</v>
      </c>
      <c r="E69" s="118" t="n">
        <v>214436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0.214436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Power'!A70,3),'Master Data'!$A$2:$A$8,0),2)</f>
        <v>T</v>
      </c>
      <c r="D70" s="118" t="n">
        <v>0</v>
      </c>
      <c r="E70" s="118" t="n">
        <v>213712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0.213712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Power'!A71,3),'Master Data'!$A$2:$A$8,0),2)</f>
        <v>W</v>
      </c>
      <c r="D71" s="118" t="n">
        <v>0</v>
      </c>
      <c r="E71" s="118" t="n">
        <v>213000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0.213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Power'!A72,3),'Master Data'!$A$2:$A$8,0),2)</f>
        <v>Th</v>
      </c>
      <c r="D72" s="118" t="n">
        <v>0</v>
      </c>
      <c r="E72" s="118" t="n">
        <v>212299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0.212299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Power'!A73,3),'Master Data'!$A$2:$A$8,0),2)</f>
        <v>F</v>
      </c>
      <c r="D73" s="118" t="n">
        <v>0</v>
      </c>
      <c r="E73" s="118" t="n">
        <v>211581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0.211581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Power'!A76,3),'Master Data'!$A$2:$A$8,0),2)</f>
        <v>M</v>
      </c>
      <c r="D76" s="118" t="n">
        <v>0</v>
      </c>
      <c r="E76" s="118" t="n">
        <v>209534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0.209534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Power'!A77,3),'Master Data'!$A$2:$A$8,0),2)</f>
        <v>T</v>
      </c>
      <c r="D77" s="118" t="n">
        <v>0</v>
      </c>
      <c r="E77" s="118" t="n">
        <v>208831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0.208831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Power'!A78,3),'Master Data'!$A$2:$A$8,0),2)</f>
        <v>W</v>
      </c>
      <c r="D78" s="118" t="n">
        <v>0</v>
      </c>
      <c r="E78" s="118" t="n">
        <v>208114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0.208114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Power'!A79,3),'Master Data'!$A$2:$A$8,0),2)</f>
        <v>Th</v>
      </c>
      <c r="D79" s="118" t="n">
        <v>0</v>
      </c>
      <c r="E79" s="118" t="n">
        <v>207474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0.207474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Power'!A80,3),'Master Data'!$A$2:$A$8,0),2)</f>
        <v>F</v>
      </c>
      <c r="D80" s="118" t="n">
        <v>0</v>
      </c>
      <c r="E80" s="118" t="n">
        <v>206821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0.206821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Power'!A83,3),'Master Data'!$A$2:$A$8,0),2)</f>
        <v>M</v>
      </c>
      <c r="D83" s="118" t="n">
        <v>0</v>
      </c>
      <c r="E83" s="118" t="n">
        <v>204813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0.204813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Power'!A84,3),'Master Data'!$A$2:$A$8,0),2)</f>
        <v>T</v>
      </c>
      <c r="D84" s="118" t="n">
        <v>0</v>
      </c>
      <c r="E84" s="118" t="n">
        <v>204072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0.204072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Power'!A85,3),'Master Data'!$A$2:$A$8,0),2)</f>
        <v>W</v>
      </c>
      <c r="D85" s="118" t="n">
        <v>0</v>
      </c>
      <c r="E85" s="118" t="n">
        <v>203379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0.203379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Power'!A86,3),'Master Data'!$A$2:$A$8,0),2)</f>
        <v>Th</v>
      </c>
      <c r="D86" s="118" t="n">
        <v>0</v>
      </c>
      <c r="E86" s="118" t="n">
        <v>202683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0.202683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Power'!A87,3),'Master Data'!$A$2:$A$8,0),2)</f>
        <v>F</v>
      </c>
      <c r="D87" s="118" t="n">
        <v>0</v>
      </c>
      <c r="E87" s="118" t="n">
        <v>201968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0.201968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Power'!A90,3),'Master Data'!$A$2:$A$8,0),2)</f>
        <v>M</v>
      </c>
      <c r="D90" s="118" t="n">
        <v>0</v>
      </c>
      <c r="E90" s="118" t="n">
        <v>199920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0.19992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Power'!A91,3),'Master Data'!$A$2:$A$8,0),2)</f>
        <v>T</v>
      </c>
      <c r="D91" s="118" t="n">
        <v>0</v>
      </c>
      <c r="E91" s="118" t="n">
        <v>199188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0.199188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Power'!A92,3),'Master Data'!$A$2:$A$8,0),2)</f>
        <v>W</v>
      </c>
      <c r="D92" s="118" t="n">
        <v>0</v>
      </c>
      <c r="E92" s="118" t="n">
        <v>198411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0.198411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Power'!A93,3),'Master Data'!$A$2:$A$8,0),2)</f>
        <v>Th</v>
      </c>
      <c r="D93" s="118" t="n">
        <v>0</v>
      </c>
      <c r="E93" s="118" t="n">
        <v>197677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0.197677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Power'!A94,3),'Master Data'!$A$2:$A$8,0),2)</f>
        <v>F</v>
      </c>
      <c r="D94" s="118" t="n">
        <v>0</v>
      </c>
      <c r="E94" s="118" t="n">
        <v>196318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0.196318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Power'!A97,3),'Master Data'!$A$2:$A$8,0),2)</f>
        <v>M</v>
      </c>
      <c r="D97" s="118" t="n">
        <v>0</v>
      </c>
      <c r="E97" s="118" t="n">
        <v>194974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0.194974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Power'!A98,3),'Master Data'!$A$2:$A$8,0),2)</f>
        <v>T</v>
      </c>
      <c r="D98" s="118" t="n">
        <v>0</v>
      </c>
      <c r="E98" s="118" t="n">
        <v>194256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0.194256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Power'!A99,3),'Master Data'!$A$2:$A$8,0),2)</f>
        <v>W</v>
      </c>
      <c r="D99" s="118" t="n">
        <v>0</v>
      </c>
      <c r="E99" s="118" t="n">
        <v>193547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0.193547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Power'!A100,3),'Master Data'!$A$2:$A$8,0),2)</f>
        <v>Th</v>
      </c>
      <c r="D100" s="118" t="n">
        <v>0</v>
      </c>
      <c r="E100" s="118" t="n">
        <v>192857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0.192857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Power'!A101,3),'Master Data'!$A$2:$A$8,0),2)</f>
        <v>F</v>
      </c>
      <c r="D101" s="118" t="n">
        <v>0</v>
      </c>
      <c r="E101" s="118" t="n">
        <v>192102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0.192102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Power'!A104,3),'Master Data'!$A$2:$A$8,0),2)</f>
        <v>M</v>
      </c>
      <c r="D104" s="118" t="n">
        <v>0</v>
      </c>
      <c r="E104" s="118" t="n">
        <v>190112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0.190112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Power'!A105,3),'Master Data'!$A$2:$A$8,0),2)</f>
        <v>T</v>
      </c>
      <c r="D105" s="118" t="n">
        <v>0</v>
      </c>
      <c r="E105" s="118" t="n">
        <v>189822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0.189822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Power'!A106,3),'Master Data'!$A$2:$A$8,0),2)</f>
        <v>W</v>
      </c>
      <c r="D106" s="118" t="n">
        <v>0</v>
      </c>
      <c r="E106" s="118" t="n">
        <v>188583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0.188583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Power'!A107,3),'Master Data'!$A$2:$A$8,0),2)</f>
        <v>Th</v>
      </c>
      <c r="D107" s="118" t="n">
        <v>0</v>
      </c>
      <c r="E107" s="118" t="n">
        <v>187943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0.187943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Power'!A111,3),'Master Data'!$A$2:$A$8,0),2)</f>
        <v>M</v>
      </c>
      <c r="D111" s="118" t="n">
        <v>0</v>
      </c>
      <c r="E111" s="118" t="n">
        <v>185252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0.185252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Power'!A112,3),'Master Data'!$A$2:$A$8,0),2)</f>
        <v>T</v>
      </c>
      <c r="D112" s="118" t="n">
        <v>0</v>
      </c>
      <c r="E112" s="118" t="n">
        <v>184480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0.18448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Power'!A113,3),'Master Data'!$A$2:$A$8,0),2)</f>
        <v>W</v>
      </c>
      <c r="D113" s="118" t="n">
        <v>0</v>
      </c>
      <c r="E113" s="118" t="n">
        <v>183770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0.18377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Power'!A114,3),'Master Data'!$A$2:$A$8,0),2)</f>
        <v>Th</v>
      </c>
      <c r="D114" s="118" t="n">
        <v>0</v>
      </c>
      <c r="E114" s="118" t="n">
        <v>184312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0.184312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Power'!A115,3),'Master Data'!$A$2:$A$8,0),2)</f>
        <v>F</v>
      </c>
      <c r="D115" s="118" t="n">
        <v>0</v>
      </c>
      <c r="E115" s="118" t="n">
        <v>182588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0.182588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Power'!A118,3),'Master Data'!$A$2:$A$8,0),2)</f>
        <v>M</v>
      </c>
      <c r="D118" s="118" t="n">
        <v>0</v>
      </c>
      <c r="E118" s="118" t="n">
        <v>180574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0.180574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Power'!A119,3),'Master Data'!$A$2:$A$8,0),2)</f>
        <v>T</v>
      </c>
      <c r="D119" s="118" t="n">
        <v>0</v>
      </c>
      <c r="E119" s="118" t="n">
        <v>179875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0.179875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Power'!A120,3),'Master Data'!$A$2:$A$8,0),2)</f>
        <v>W</v>
      </c>
      <c r="D120" s="118" t="n">
        <v>0</v>
      </c>
      <c r="E120" s="118" t="n">
        <v>179146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0.179146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Power'!A121,3),'Master Data'!$A$2:$A$8,0),2)</f>
        <v>Th</v>
      </c>
      <c r="D121" s="118" t="n">
        <v>0</v>
      </c>
      <c r="E121" s="118" t="n">
        <v>178399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0.178399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Power'!A122,3),'Master Data'!$A$2:$A$8,0),2)</f>
        <v>F</v>
      </c>
      <c r="D122" s="118" t="n">
        <v>0</v>
      </c>
      <c r="E122" s="118" t="n">
        <v>177674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0.177674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Power'!A125,3),'Master Data'!$A$2:$A$8,0),2)</f>
        <v>M</v>
      </c>
      <c r="D125" s="118" t="n">
        <v>0</v>
      </c>
      <c r="E125" s="118" t="n">
        <v>175610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0.17561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Power'!A126,3),'Master Data'!$A$2:$A$8,0),2)</f>
        <v>T</v>
      </c>
      <c r="D126" s="118" t="n">
        <v>0</v>
      </c>
      <c r="E126" s="118" t="n">
        <v>174983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0.174983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Power'!A127,3),'Master Data'!$A$2:$A$8,0),2)</f>
        <v>W</v>
      </c>
      <c r="D127" s="118" t="n">
        <v>0</v>
      </c>
      <c r="E127" s="118" t="n">
        <v>174382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0.174382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Power'!A128,3),'Master Data'!$A$2:$A$8,0),2)</f>
        <v>Th</v>
      </c>
      <c r="D128" s="118" t="n">
        <v>0</v>
      </c>
      <c r="E128" s="118" t="n">
        <v>496398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0.496398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Power'!A129,3),'Master Data'!$A$2:$A$8,0),2)</f>
        <v>F</v>
      </c>
      <c r="D129" s="118" t="n">
        <v>0</v>
      </c>
      <c r="E129" s="118" t="n">
        <v>495221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0.495221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Power'!A132,3),'Master Data'!$A$2:$A$8,0),2)</f>
        <v>M</v>
      </c>
      <c r="D132" s="118" t="n">
        <v>0</v>
      </c>
      <c r="E132" s="118" t="n">
        <v>491578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0.491578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Power'!A133,3),'Master Data'!$A$2:$A$8,0),2)</f>
        <v>T</v>
      </c>
      <c r="D133" s="118" t="n">
        <v>0</v>
      </c>
      <c r="E133" s="118" t="n">
        <v>502964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0.502964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Power'!A134,3),'Master Data'!$A$2:$A$8,0),2)</f>
        <v>W</v>
      </c>
      <c r="D134" s="118" t="n">
        <v>0</v>
      </c>
      <c r="E134" s="118" t="n">
        <v>315593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0.315593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Power'!A135,3),'Master Data'!$A$2:$A$8,0),2)</f>
        <v>Th</v>
      </c>
      <c r="D135" s="118" t="n">
        <v>0</v>
      </c>
      <c r="E135" s="118" t="n">
        <v>501514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0.501514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Power'!A136,3),'Master Data'!$A$2:$A$8,0),2)</f>
        <v>F</v>
      </c>
      <c r="D136" s="118" t="n">
        <v>0</v>
      </c>
      <c r="E136" s="118" t="n">
        <v>493707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0.493707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Power'!A139,3),'Master Data'!$A$2:$A$8,0),2)</f>
        <v>M</v>
      </c>
      <c r="D139" s="118" t="n">
        <v>0</v>
      </c>
      <c r="E139" s="118" t="n">
        <v>489161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0.489161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Power'!A140,3),'Master Data'!$A$2:$A$8,0),2)</f>
        <v>T</v>
      </c>
      <c r="D140" s="118" t="n">
        <v>0</v>
      </c>
      <c r="E140" s="118" t="n">
        <v>487972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0.487972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Power'!A141,3),'Master Data'!$A$2:$A$8,0),2)</f>
        <v>W</v>
      </c>
      <c r="D141" s="118" t="n">
        <v>0</v>
      </c>
      <c r="E141" s="118" t="n">
        <v>1325411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1.325411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Power'!A142,3),'Master Data'!$A$2:$A$8,0),2)</f>
        <v>Th</v>
      </c>
      <c r="D142" s="118" t="n">
        <v>0</v>
      </c>
      <c r="E142" s="118" t="n">
        <v>1478380.0119661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1.4783800119661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Power'!A143,3),'Master Data'!$A$2:$A$8,0),2)</f>
        <v>F</v>
      </c>
      <c r="D143" s="118" t="n">
        <v>0</v>
      </c>
      <c r="E143" s="118" t="n">
        <v>1476872.2505077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1.4768722505077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Power'!A146,3),'Master Data'!$A$2:$A$8,0),2)</f>
        <v>M</v>
      </c>
      <c r="D146" s="118" t="n">
        <v>0</v>
      </c>
      <c r="E146" s="118" t="n">
        <v>1478704.58581826</v>
      </c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1.47870458581826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Power'!A147,3),'Master Data'!$A$2:$A$8,0),2)</f>
        <v>T</v>
      </c>
      <c r="D147" s="118" t="n">
        <v>0</v>
      </c>
      <c r="E147" s="118" t="n">
        <v>1479290.28696374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1.47929028696374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Power'!A148,3),'Master Data'!$A$2:$A$8,0),2)</f>
        <v>W</v>
      </c>
      <c r="D148" s="118" t="n">
        <v>0</v>
      </c>
      <c r="E148" s="118" t="n">
        <v>382786.308118524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0.382786308118524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Power'!A149,3),'Master Data'!$A$2:$A$8,0),2)</f>
        <v>Th</v>
      </c>
      <c r="D149" s="118" t="n">
        <v>0</v>
      </c>
      <c r="E149" s="118" t="n">
        <v>382786.308118524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0.382786308118524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Power'!A150,3),'Master Data'!$A$2:$A$8,0),2)</f>
        <v>F</v>
      </c>
      <c r="D150" s="118" t="n">
        <v>0</v>
      </c>
      <c r="E150" s="118" t="n">
        <v>352177.56696502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0.35217756696502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Power'!A154,3),'Master Data'!$A$2:$A$8,0),2)</f>
        <v>T</v>
      </c>
      <c r="D154" s="118" t="n">
        <v>0</v>
      </c>
      <c r="E154" s="118" t="n">
        <v>431147.886475574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0.431147886475574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Power'!A155,3),'Master Data'!$A$2:$A$8,0),2)</f>
        <v>W</v>
      </c>
      <c r="D155" s="118" t="n">
        <v>0</v>
      </c>
      <c r="E155" s="118" t="n">
        <v>431147.886475574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0.431147886475574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Power'!A156,3),'Master Data'!$A$2:$A$8,0),2)</f>
        <v>Th</v>
      </c>
      <c r="D156" s="118" t="n">
        <v>0</v>
      </c>
      <c r="E156" s="118" t="n">
        <v>430736.92439457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0.43073692439457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Power'!A157,3),'Master Data'!$A$2:$A$8,0),2)</f>
        <v>F</v>
      </c>
      <c r="D157" s="118" t="n">
        <v>0</v>
      </c>
      <c r="E157" s="118" t="n">
        <v>430987.052827677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0.430987052827677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Power'!A160,3),'Master Data'!$A$2:$A$8,0),2)</f>
        <v>M</v>
      </c>
      <c r="D160" s="118" t="n">
        <v>0</v>
      </c>
      <c r="E160" s="118" t="n">
        <v>431072.629893925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0.431072629893925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Power'!A161,3),'Master Data'!$A$2:$A$8,0),2)</f>
        <v>T</v>
      </c>
      <c r="D161" s="118" t="n">
        <v>0</v>
      </c>
      <c r="E161" s="118" t="n">
        <v>431161.793290534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0.431161793290534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Power'!A162,3),'Master Data'!$A$2:$A$8,0),2)</f>
        <v>W</v>
      </c>
      <c r="D162" s="118" t="n">
        <v>0</v>
      </c>
      <c r="E162" s="118" t="n">
        <v>431251.347149006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0.431251347149006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Power'!A163,3),'Master Data'!$A$2:$A$8,0),2)</f>
        <v>Th</v>
      </c>
      <c r="D163" s="118" t="n">
        <v>0</v>
      </c>
      <c r="E163" s="118" t="n">
        <v>431340.785374836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0.431340785374836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Power'!A164,3),'Master Data'!$A$2:$A$8,0),2)</f>
        <v>F</v>
      </c>
      <c r="D164" s="118" t="n">
        <v>0</v>
      </c>
      <c r="E164" s="118" t="n">
        <v>431435.878086816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0.431435878086816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Power'!A167,3),'Master Data'!$A$2:$A$8,0),2)</f>
        <v>M</v>
      </c>
      <c r="D167" s="118" t="n">
        <v>0</v>
      </c>
      <c r="E167" s="118" t="n">
        <v>431579.90802542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0.43157990802542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Power'!A168,3),'Master Data'!$A$2:$A$8,0),2)</f>
        <v>T</v>
      </c>
      <c r="D168" s="118" t="n">
        <v>0</v>
      </c>
      <c r="E168" s="118" t="n">
        <v>431747.392240881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0.431747392240881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Power'!A169,3),'Master Data'!$A$2:$A$8,0),2)</f>
        <v>W</v>
      </c>
      <c r="D169" s="118" t="n">
        <v>0</v>
      </c>
      <c r="E169" s="118" t="n">
        <v>431853.29814181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0.43185329814181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Power'!A170,3),'Master Data'!$A$2:$A$8,0),2)</f>
        <v>Th</v>
      </c>
      <c r="D170" s="118" t="n">
        <v>0</v>
      </c>
      <c r="E170" s="118" t="n">
        <v>431939.05763128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0.43193905763128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Power'!A171,3),'Master Data'!$A$2:$A$8,0),2)</f>
        <v>F</v>
      </c>
      <c r="D171" s="118" t="n">
        <v>0</v>
      </c>
      <c r="E171" s="118" t="n">
        <v>432049.860054029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0.432049860054029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Power'!A174,3),'Master Data'!$A$2:$A$8,0),2)</f>
        <v>M</v>
      </c>
      <c r="D174" s="118" t="n">
        <v>0</v>
      </c>
      <c r="E174" s="118" t="n">
        <v>432340.603218189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0.432340603218189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Power'!A175,3),'Master Data'!$A$2:$A$8,0),2)</f>
        <v>T</v>
      </c>
      <c r="D175" s="118" t="n">
        <v>0</v>
      </c>
      <c r="E175" s="118" t="n">
        <v>432575.790879372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0.432575790879372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Power'!A176,3),'Master Data'!$A$2:$A$8,0),2)</f>
        <v>W</v>
      </c>
      <c r="D176" s="118" t="n">
        <v>0</v>
      </c>
      <c r="E176" s="118" t="n">
        <v>432586.882866803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0.432586882866803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Power'!A177,3),'Master Data'!$A$2:$A$8,0),2)</f>
        <v>Th</v>
      </c>
      <c r="D177" s="118" t="n">
        <v>0</v>
      </c>
      <c r="E177" s="118" t="n">
        <v>432858.350610869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0.432858350610869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Power'!A178,3),'Master Data'!$A$2:$A$8,0),2)</f>
        <v>F</v>
      </c>
      <c r="D178" s="118" t="n">
        <v>0</v>
      </c>
      <c r="E178" s="118" t="n">
        <v>432936.127199564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0.432936127199564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Power'!A181,3),'Master Data'!$A$2:$A$8,0),2)</f>
        <v>M</v>
      </c>
      <c r="D181" s="118" t="n">
        <v>0</v>
      </c>
      <c r="E181" s="118" t="n">
        <v>433173.469495179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0.433173469495179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Power'!A182,3),'Master Data'!$A$2:$A$8,0),2)</f>
        <v>T</v>
      </c>
      <c r="D182" s="118" t="n">
        <v>0</v>
      </c>
      <c r="E182" s="118" t="n">
        <v>433321.047118911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0.433321047118911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Power'!A183,3),'Master Data'!$A$2:$A$8,0),2)</f>
        <v>W</v>
      </c>
      <c r="D183" s="118" t="n">
        <v>0</v>
      </c>
      <c r="E183" s="118" t="n">
        <v>433314.862175534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0.433314862175534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Power'!A184,3),'Master Data'!$A$2:$A$8,0),2)</f>
        <v>Th</v>
      </c>
      <c r="D184" s="118" t="n">
        <v>0</v>
      </c>
      <c r="E184" s="118" t="n">
        <v>433405.141194157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0.433405141194157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Power'!A185,3),'Master Data'!$A$2:$A$8,0),2)</f>
        <v>F</v>
      </c>
      <c r="D185" s="118" t="n">
        <v>0</v>
      </c>
      <c r="E185" s="118" t="n">
        <v>399765.383848512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0.399765383848512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Power'!A188,3),'Master Data'!$A$2:$A$8,0),2)</f>
        <v>M</v>
      </c>
      <c r="D188" s="118" t="n">
        <v>0</v>
      </c>
      <c r="E188" s="118" t="n">
        <v>399421.725435219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0.399421725435219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Power'!A189,3),'Master Data'!$A$2:$A$8,0),2)</f>
        <v>T</v>
      </c>
      <c r="D189" s="118" t="n">
        <v>0</v>
      </c>
      <c r="E189" s="118" t="n">
        <v>433028.174019845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0.433028174019845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Power'!A191,3),'Master Data'!$A$2:$A$8,0),2)</f>
        <v>Th</v>
      </c>
      <c r="D191" s="118" t="n">
        <v>0</v>
      </c>
      <c r="E191" s="118" t="n">
        <v>442234.794545074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0.442234794545074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Power'!A192,3),'Master Data'!$A$2:$A$8,0),2)</f>
        <v>F</v>
      </c>
      <c r="D192" s="118" t="n">
        <v>0</v>
      </c>
      <c r="E192" s="118" t="n">
        <v>442298.092325834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0.442298092325834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Power'!A195,3),'Master Data'!$A$2:$A$8,0),2)</f>
        <v>M</v>
      </c>
      <c r="D195" s="118" t="n">
        <v>0</v>
      </c>
      <c r="E195" s="118" t="n">
        <v>442552.766931476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0.442552766931476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Power'!A196,3),'Master Data'!$A$2:$A$8,0),2)</f>
        <v>T</v>
      </c>
      <c r="D196" s="118" t="n">
        <v>0</v>
      </c>
      <c r="E196" s="118" t="n">
        <v>442683.961055073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0.442683961055073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Power'!A197,3),'Master Data'!$A$2:$A$8,0),2)</f>
        <v>W</v>
      </c>
      <c r="D197" s="118" t="n">
        <v>0</v>
      </c>
      <c r="E197" s="118" t="n">
        <v>442761.687598667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0.442761687598667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Power'!A198,3),'Master Data'!$A$2:$A$8,0),2)</f>
        <v>Th</v>
      </c>
      <c r="D198" s="118" t="n">
        <v>0</v>
      </c>
      <c r="E198" s="118" t="n">
        <v>442893.358042379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0.442893358042379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Power'!A199,3),'Master Data'!$A$2:$A$8,0),2)</f>
        <v>F</v>
      </c>
      <c r="D199" s="118" t="n">
        <v>0</v>
      </c>
      <c r="E199" s="118" t="n">
        <v>442952.968268924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0.442952968268924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Power'!A202,3),'Master Data'!$A$2:$A$8,0),2)</f>
        <v>M</v>
      </c>
      <c r="D202" s="118" t="n">
        <v>0</v>
      </c>
      <c r="E202" s="118" t="n">
        <v>439768.346501311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0.439768346501311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Power'!A203,3),'Master Data'!$A$2:$A$8,0),2)</f>
        <v>T</v>
      </c>
      <c r="D203" s="118" t="n">
        <v>0</v>
      </c>
      <c r="E203" s="118" t="n">
        <v>439819.767485102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0.439819767485102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Power'!A204,3),'Master Data'!$A$2:$A$8,0),2)</f>
        <v>W</v>
      </c>
      <c r="D204" s="118" t="n">
        <v>0</v>
      </c>
      <c r="E204" s="118" t="n">
        <v>439900.320230611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0.439900320230611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Power'!A205,3),'Master Data'!$A$2:$A$8,0),2)</f>
        <v>Th</v>
      </c>
      <c r="D205" s="118" t="n">
        <v>0</v>
      </c>
      <c r="E205" s="118" t="n">
        <v>439974.37499873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0.43997437499873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Power'!A206,3),'Master Data'!$A$2:$A$8,0),2)</f>
        <v>F</v>
      </c>
      <c r="D206" s="118" t="n">
        <v>0</v>
      </c>
      <c r="E206" s="118" t="n">
        <v>440139.669095919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0.440139669095919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Power'!A209,3),'Master Data'!$A$2:$A$8,0),2)</f>
        <v>M</v>
      </c>
      <c r="D209" s="118" t="n">
        <v>0</v>
      </c>
      <c r="E209" s="118" t="n">
        <v>440367.909342044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0.440367909342044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Power'!A210,3),'Master Data'!$A$2:$A$8,0),2)</f>
        <v>T</v>
      </c>
      <c r="D210" s="118" t="n">
        <v>0</v>
      </c>
      <c r="E210" s="118" t="n">
        <v>440446.868281702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0.440446868281702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Power'!A211,3),'Master Data'!$A$2:$A$8,0),2)</f>
        <v>W</v>
      </c>
      <c r="D211" s="118" t="n">
        <v>0</v>
      </c>
      <c r="E211" s="118" t="n">
        <v>440515.303203266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0.440515303203266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Power'!A212,3),'Master Data'!$A$2:$A$8,0),2)</f>
        <v>Th</v>
      </c>
      <c r="D212" s="118" t="n">
        <v>0</v>
      </c>
      <c r="E212" s="118" t="n">
        <v>440593.299353817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0.440593299353817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Power'!A213,3),'Master Data'!$A$2:$A$8,0),2)</f>
        <v>F</v>
      </c>
      <c r="D213" s="118" t="n">
        <v>0</v>
      </c>
      <c r="E213" s="118" t="n">
        <v>440642.723408617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0.440642723408617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Power'!A216,3),'Master Data'!$A$2:$A$8,0),2)</f>
        <v>M</v>
      </c>
      <c r="D216" s="118" t="n">
        <v>0</v>
      </c>
      <c r="E216" s="118" t="n">
        <v>440898.536025961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0.440898536025961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Power'!A217,3),'Master Data'!$A$2:$A$8,0),2)</f>
        <v>T</v>
      </c>
      <c r="D217" s="118" t="n">
        <v>0</v>
      </c>
      <c r="E217" s="118" t="n">
        <v>440595.480583465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0.440595480583465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Power'!A218,3),'Master Data'!$A$2:$A$8,0),2)</f>
        <v>W</v>
      </c>
      <c r="D218" s="118" t="n">
        <v>0</v>
      </c>
      <c r="E218" s="118" t="n">
        <v>440647.535069277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0.440647535069277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Power'!A219,3),'Master Data'!$A$2:$A$8,0),2)</f>
        <v>Th</v>
      </c>
      <c r="D219" s="118" t="n">
        <v>0</v>
      </c>
      <c r="E219" s="118" t="n">
        <v>440760.856798793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0.440760856798793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Power'!A220,3),'Master Data'!$A$2:$A$8,0),2)</f>
        <v>F</v>
      </c>
      <c r="D220" s="118" t="n">
        <v>0</v>
      </c>
      <c r="E220" s="118" t="n">
        <v>440836.829012536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0.440836829012536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Power'!A223,3),'Master Data'!$A$2:$A$8,0),2)</f>
        <v>M</v>
      </c>
      <c r="D223" s="118" t="n">
        <v>0</v>
      </c>
      <c r="E223" s="118" t="n">
        <v>441057.159481727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0.441057159481727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Power'!A224,3),'Master Data'!$A$2:$A$8,0),2)</f>
        <v>T</v>
      </c>
      <c r="D224" s="118" t="n">
        <v>0</v>
      </c>
      <c r="E224" s="118" t="n">
        <v>441133.691765582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0.441133691765582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Power'!A225,3),'Master Data'!$A$2:$A$8,0),2)</f>
        <v>W</v>
      </c>
      <c r="D225" s="118" t="n">
        <v>0</v>
      </c>
      <c r="E225" s="118" t="n">
        <v>441231.753577351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0.441231753577351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Power'!A226,3),'Master Data'!$A$2:$A$8,0),2)</f>
        <v>Th</v>
      </c>
      <c r="D226" s="118" t="n">
        <v>0</v>
      </c>
      <c r="E226" s="118" t="n">
        <v>434664.365814007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0.434664365814007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Power'!A227,3),'Master Data'!$A$2:$A$8,0),2)</f>
        <v>F</v>
      </c>
      <c r="D227" s="118" t="n">
        <v>0</v>
      </c>
      <c r="E227" s="118" t="n">
        <v>434743.339415236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0.434743339415236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Power'!A230,3),'Master Data'!$A$2:$A$8,0),2)</f>
        <v>M</v>
      </c>
      <c r="D230" s="118" t="n">
        <v>0</v>
      </c>
      <c r="E230" s="118" t="n">
        <v>432688.144406241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0.432688144406241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Power'!A231,3),'Master Data'!$A$2:$A$8,0),2)</f>
        <v>T</v>
      </c>
      <c r="D231" s="118" t="n">
        <v>0</v>
      </c>
      <c r="E231" s="118" t="n">
        <v>434228.699071131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0.434228699071131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Power'!A232,3),'Master Data'!$A$2:$A$8,0),2)</f>
        <v>W</v>
      </c>
      <c r="D232" s="118" t="n">
        <v>0</v>
      </c>
      <c r="E232" s="118" t="n">
        <v>433697.547616018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0.433697547616018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Power'!A233,3),'Master Data'!$A$2:$A$8,0),2)</f>
        <v>Th</v>
      </c>
      <c r="D233" s="118" t="n">
        <v>0</v>
      </c>
      <c r="E233" s="118" t="n">
        <v>432775.748637635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0.432775748637635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Power'!A234,3),'Master Data'!$A$2:$A$8,0),2)</f>
        <v>F</v>
      </c>
      <c r="D234" s="118" t="n">
        <v>0</v>
      </c>
      <c r="E234" s="118" t="n">
        <v>433583.250995706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0.433583250995706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Power'!A237,3),'Master Data'!$A$2:$A$8,0),2)</f>
        <v>M</v>
      </c>
      <c r="D237" s="118" t="n">
        <v>0</v>
      </c>
      <c r="E237" s="118" t="n">
        <v>434731.266379457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0.434731266379457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Power'!A238,3),'Master Data'!$A$2:$A$8,0),2)</f>
        <v>T</v>
      </c>
      <c r="D238" s="118" t="n">
        <v>0</v>
      </c>
      <c r="E238" s="118" t="n">
        <v>434026.470934842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0.434026470934842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Power'!A239,3),'Master Data'!$A$2:$A$8,0),2)</f>
        <v>W</v>
      </c>
      <c r="D239" s="118" t="n">
        <v>0</v>
      </c>
      <c r="E239" s="118" t="n">
        <v>434777.020769332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0.434777020769332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Power'!A240,3),'Master Data'!$A$2:$A$8,0),2)</f>
        <v>Th</v>
      </c>
      <c r="D240" s="118" t="n">
        <v>0</v>
      </c>
      <c r="E240" s="118" t="n">
        <v>434486.191903379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0.434486191903379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Power'!A241,3),'Master Data'!$A$2:$A$8,0),2)</f>
        <v>F</v>
      </c>
      <c r="D241" s="118" t="n">
        <v>0</v>
      </c>
      <c r="E241" s="118" t="n">
        <v>434601.906858905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0.434601906858905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Power'!A244,3),'Master Data'!$A$2:$A$8,0),2)</f>
        <v>M</v>
      </c>
      <c r="D244" s="118" t="n">
        <v>0</v>
      </c>
      <c r="E244" s="118" t="n">
        <v>434308.851194163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0.434308851194163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Power'!A245,3),'Master Data'!$A$2:$A$8,0),2)</f>
        <v>T</v>
      </c>
      <c r="D245" s="118" t="n">
        <v>0</v>
      </c>
      <c r="E245" s="118" t="n">
        <v>434333.729788129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0.434333729788129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Power'!A246,3),'Master Data'!$A$2:$A$8,0),2)</f>
        <v>W</v>
      </c>
      <c r="D246" s="118" t="n">
        <v>0</v>
      </c>
      <c r="E246" s="118" t="n">
        <v>435643.521450714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0.435643521450714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Power'!A247,3),'Master Data'!$A$2:$A$8,0),2)</f>
        <v>Th</v>
      </c>
      <c r="D247" s="118" t="n">
        <v>0</v>
      </c>
      <c r="E247" s="118" t="n">
        <v>436230.928926426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0.436230928926426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Power'!A248,3),'Master Data'!$A$2:$A$8,0),2)</f>
        <v>F</v>
      </c>
      <c r="D248" s="118" t="n">
        <v>0</v>
      </c>
      <c r="E248" s="118" t="n">
        <v>436746.563916936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0.436746563916936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Power'!A252,3),'Master Data'!$A$2:$A$8,0),2)</f>
        <v>T</v>
      </c>
      <c r="D252" s="118" t="n">
        <v>0</v>
      </c>
      <c r="E252" s="118" t="n">
        <v>436709.537722142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0.436709537722142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Power'!A253,3),'Master Data'!$A$2:$A$8,0),2)</f>
        <v>W</v>
      </c>
      <c r="D253" s="118" t="n">
        <v>0</v>
      </c>
      <c r="E253" s="118" t="n">
        <v>434029.484354925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0.434029484354925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Power'!A254,3),'Master Data'!$A$2:$A$8,0),2)</f>
        <v>Th</v>
      </c>
      <c r="D254" s="118" t="n">
        <v>0</v>
      </c>
      <c r="E254" s="118" t="n">
        <v>434923.124299258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0.434923124299258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Power'!A255,3),'Master Data'!$A$2:$A$8,0),2)</f>
        <v>F</v>
      </c>
      <c r="D255" s="118" t="n">
        <v>0</v>
      </c>
      <c r="E255" s="118" t="n">
        <v>436628.628160766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0.436628628160766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Power'!A258,3),'Master Data'!$A$2:$A$8,0),2)</f>
        <v>M</v>
      </c>
      <c r="D258" s="118" t="n">
        <v>0</v>
      </c>
      <c r="E258" s="118" t="n">
        <v>438333.616137937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0.438333616137937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Power'!A260,3),'Master Data'!$A$2:$A$8,0),2)</f>
        <v>W</v>
      </c>
      <c r="D260" s="118" t="n">
        <v>0</v>
      </c>
      <c r="E260" s="118" t="n">
        <v>440226.046458667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0.440226046458667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Power'!A261,3),'Master Data'!$A$2:$A$8,0),2)</f>
        <v>Th</v>
      </c>
      <c r="D261" s="118" t="n">
        <v>0</v>
      </c>
      <c r="E261" s="118" t="n">
        <v>440287.752997952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0.440287752997952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Power'!A262,3),'Master Data'!$A$2:$A$8,0),2)</f>
        <v>F</v>
      </c>
      <c r="D262" s="118" t="n">
        <v>0</v>
      </c>
      <c r="E262" s="118" t="n">
        <v>442823.473436906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0.442823473436906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Power'!A265,3),'Master Data'!$A$2:$A$8,0),2)</f>
        <v>M</v>
      </c>
      <c r="D265" s="118" t="n">
        <v>0</v>
      </c>
      <c r="E265" s="118" t="n">
        <v>444233.680912515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0.444233680912515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Power'!A266,3),'Master Data'!$A$2:$A$8,0),2)</f>
        <v>T</v>
      </c>
      <c r="D266" s="118" t="n">
        <v>0</v>
      </c>
      <c r="E266" s="118" t="n">
        <v>444204.03761289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0.44420403761289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Power'!A267,3),'Master Data'!$A$2:$A$8,0),2)</f>
        <v>W</v>
      </c>
      <c r="D267" s="118" t="n">
        <v>0</v>
      </c>
      <c r="E267" s="118" t="n">
        <v>443938.996871922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0.443938996871922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Power'!A268,3),'Master Data'!$A$2:$A$8,0),2)</f>
        <v>Th</v>
      </c>
      <c r="D268" s="118" t="n">
        <v>0</v>
      </c>
      <c r="E268" s="118" t="n">
        <v>445459.848150093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0.445459848150093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Power'!A269,3),'Master Data'!$A$2:$A$8,0),2)</f>
        <v>F</v>
      </c>
      <c r="D269" s="118" t="n">
        <v>0</v>
      </c>
      <c r="E269" s="118" t="n">
        <v>446150.239165703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0.446150239165703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Power'!A272,3),'Master Data'!$A$2:$A$8,0),2)</f>
        <v>M</v>
      </c>
      <c r="D272" s="118" t="n">
        <v>0</v>
      </c>
      <c r="E272" s="118" t="n">
        <v>446648.565084575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0.446648565084575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Power'!A273,3),'Master Data'!$A$2:$A$8,0),2)</f>
        <v>T</v>
      </c>
      <c r="D273" s="118" t="n">
        <v>0</v>
      </c>
      <c r="E273" s="118" t="n">
        <v>446625.549299148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0.446625549299148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Power'!A274,3),'Master Data'!$A$2:$A$8,0),2)</f>
        <v>W</v>
      </c>
      <c r="D274" s="118" t="n">
        <v>0</v>
      </c>
      <c r="E274" s="118" t="n">
        <v>447534.260193179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0.447534260193179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Power'!A275,3),'Master Data'!$A$2:$A$8,0),2)</f>
        <v>Th</v>
      </c>
      <c r="D275" s="118" t="n">
        <v>0</v>
      </c>
      <c r="E275" s="118" t="n">
        <v>448254.624371286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0.448254624371286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Power'!A276,3),'Master Data'!$A$2:$A$8,0),2)</f>
        <v>F</v>
      </c>
      <c r="D276" s="118" t="n">
        <v>0</v>
      </c>
      <c r="E276" s="118" t="n">
        <v>446917.339030696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0.446917339030696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Data'!$A$2:$B$8,MATCH(WEEKDAY('SC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Data'!$A$2:$B$8,MATCH(WEEKDAY('SC Total Power'!A279,3),'Master Data'!$A$2:$A$8,0),2)</f>
        <v>M</v>
      </c>
      <c r="D279" s="118" t="n">
        <v>0</v>
      </c>
      <c r="E279" s="118" t="n">
        <v>446409.737553886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0.446409737553886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Data'!$A$2:$B$8,MATCH(WEEKDAY('SC Total Power'!A280,3),'Master Data'!$A$2:$A$8,0),2)</f>
        <v>T</v>
      </c>
      <c r="D280" s="118" t="n">
        <v>0</v>
      </c>
      <c r="E280" s="118" t="n">
        <v>446466.495053239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0.446466495053239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Data'!$A$2:$B$8,MATCH(WEEKDAY('SC Total Power'!A281,3),'Master Data'!$A$2:$A$8,0),2)</f>
        <v>W</v>
      </c>
      <c r="D281" s="118" t="n">
        <v>0</v>
      </c>
      <c r="E281" s="118" t="n">
        <v>447732.122225182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0.447732122225182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Data'!$A$2:$B$8,MATCH(WEEKDAY('SC Total Power'!A282,3),'Master Data'!$A$2:$A$8,0),2)</f>
        <v>Th</v>
      </c>
      <c r="D282" s="118" t="n">
        <v>0</v>
      </c>
      <c r="E282" s="118" t="n">
        <v>447864.838894012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0.447864838894012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Data'!$A$2:$B$8,MATCH(WEEKDAY('SC Total Power'!A283,3),'Master Data'!$A$2:$A$8,0),2)</f>
        <v>F</v>
      </c>
      <c r="D283" s="118" t="n">
        <v>0</v>
      </c>
      <c r="E283" s="118" t="n">
        <v>448271.232059424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0.448271232059424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Data'!$A$2:$B$8,MATCH(WEEKDAY('SC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Data'!$A$2:$B$8,MATCH(WEEKDAY('SC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Data'!$A$2:$B$8,MATCH(WEEKDAY('SC Total Power'!A286,3),'Master Data'!$A$2:$A$8,0),2)</f>
        <v>M</v>
      </c>
      <c r="D286" s="118" t="n">
        <v>0</v>
      </c>
      <c r="E286" s="118" t="n">
        <v>449203.427342151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0.449203427342151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Data'!$A$2:$B$8,MATCH(WEEKDAY('SC Total Power'!A287,3),'Master Data'!$A$2:$A$8,0),2)</f>
        <v>T</v>
      </c>
      <c r="D287" s="118" t="n">
        <v>0</v>
      </c>
      <c r="E287" s="118" t="n">
        <v>449258.343262323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0.449258343262323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Data'!$A$2:$B$8,MATCH(WEEKDAY('SC Total Power'!A288,3),'Master Data'!$A$2:$A$8,0),2)</f>
        <v>W</v>
      </c>
      <c r="D288" s="118" t="n">
        <v>0</v>
      </c>
      <c r="E288" s="118" t="n">
        <v>449012.124829747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0.449012124829747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Data'!$A$2:$B$8,MATCH(WEEKDAY('SC Total Power'!A289,3),'Master Data'!$A$2:$A$8,0),2)</f>
        <v>Th</v>
      </c>
      <c r="D289" s="118" t="n">
        <v>0</v>
      </c>
      <c r="E289" s="118" t="n">
        <v>448767.736070739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0.448767736070739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Data'!$A$2:$B$8,MATCH(WEEKDAY('SC Total Power'!A290,3),'Master Data'!$A$2:$A$8,0),2)</f>
        <v>F</v>
      </c>
      <c r="D290" s="118" t="n">
        <v>0</v>
      </c>
      <c r="E290" s="118" t="n">
        <v>447452.832079986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0.447452832079986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Data'!$A$2:$B$8,MATCH(WEEKDAY('SC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Data'!$A$2:$B$8,MATCH(WEEKDAY('SC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Power'!A293,3),'Master Data'!$A$2:$A$8,0),2)</f>
        <v>M</v>
      </c>
      <c r="D293" s="118" t="n">
        <v>0</v>
      </c>
      <c r="E293" s="118" t="n">
        <v>448100.462101789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0.448100462101789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Power'!A294,3),'Master Data'!$A$2:$A$8,0),2)</f>
        <v>T</v>
      </c>
      <c r="D294" s="118" t="n">
        <v>0</v>
      </c>
      <c r="E294" s="118" t="n">
        <v>448782.885989125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0.448782885989125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Power'!A295,3),'Master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Power'!A296,3),'Master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Data'!$A$2:$B$8,MATCH(WEEKDAY('SC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CRD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CRD MTM'!A7,3),'[4]Master Data'!$A$2:$A$8,0),2)</f>
        <v>T</v>
      </c>
      <c r="D7" s="118" t="n">
        <v>-369</v>
      </c>
      <c r="E7" s="118" t="n">
        <v>0</v>
      </c>
      <c r="F7" s="118" t="n">
        <v>0</v>
      </c>
      <c r="G7" s="118" t="n">
        <v>-20216</v>
      </c>
      <c r="I7" s="118" t="n">
        <f aca="false">IF(MONTH($A7)=MONTH($A6),IF(G7=0,I6,G7),0)</f>
        <v>-20216</v>
      </c>
      <c r="J7" s="118" t="n">
        <f aca="false">IF(MONTH($A7)=MONTH($A6),SUM(I7-I6),I7)</f>
        <v>-20216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-20216</v>
      </c>
      <c r="N7" s="118" t="n">
        <f aca="false">SUM(J$6:J7)</f>
        <v>-20216</v>
      </c>
      <c r="P7" s="118" t="n">
        <f aca="false">D7/P$3</f>
        <v>-0.369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-20.216</v>
      </c>
      <c r="T7" s="120" t="n">
        <f aca="false">L7/$R$3</f>
        <v>-0</v>
      </c>
      <c r="U7" s="120" t="n">
        <f aca="false">I7/$R$3</f>
        <v>-20.216</v>
      </c>
      <c r="V7" s="120" t="n">
        <f aca="false">M7/$R$3</f>
        <v>-20.216</v>
      </c>
      <c r="W7" s="120" t="n">
        <f aca="false">N7/$R$3</f>
        <v>-20.216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CRD MTM'!A8,3),'[4]Master Data'!$A$2:$A$8,0),2)</f>
        <v>W</v>
      </c>
      <c r="D8" s="118" t="n">
        <v>-350</v>
      </c>
      <c r="E8" s="118" t="n">
        <v>0</v>
      </c>
      <c r="F8" s="118" t="n">
        <v>0</v>
      </c>
      <c r="G8" s="118" t="n">
        <v>-543377</v>
      </c>
      <c r="I8" s="118" t="n">
        <f aca="false">IF(MONTH($A8)=MONTH($A7),IF(G8=0,I7,G8),0)</f>
        <v>-543377</v>
      </c>
      <c r="J8" s="118" t="n">
        <f aca="false">IF(MONTH($A8)=MONTH($A7),SUM(I8-I7),I8)</f>
        <v>-523161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-543377</v>
      </c>
      <c r="N8" s="118" t="n">
        <f aca="false">SUM(J$6:J8)</f>
        <v>-543377</v>
      </c>
      <c r="P8" s="118" t="n">
        <f aca="false">D8/P$3</f>
        <v>-0.35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-523.161</v>
      </c>
      <c r="T8" s="120" t="n">
        <f aca="false">L8/$R$3</f>
        <v>-0</v>
      </c>
      <c r="U8" s="120" t="n">
        <f aca="false">I8/$R$3</f>
        <v>-543.377</v>
      </c>
      <c r="V8" s="120" t="n">
        <f aca="false">M8/$R$3</f>
        <v>-543.377</v>
      </c>
      <c r="W8" s="120" t="n">
        <f aca="false">N8/$R$3</f>
        <v>-543.377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CRD MTM'!A9,3),'[4]Master Data'!$A$2:$A$8,0),2)</f>
        <v>Th</v>
      </c>
      <c r="D9" s="118" t="n">
        <v>-353</v>
      </c>
      <c r="E9" s="118" t="n">
        <v>0</v>
      </c>
      <c r="F9" s="118" t="n">
        <v>0</v>
      </c>
      <c r="G9" s="118" t="n">
        <v>-579834</v>
      </c>
      <c r="I9" s="118" t="n">
        <f aca="false">IF(MONTH($A9)=MONTH($A8),IF(G9=0,I8,G9),0)</f>
        <v>-579834</v>
      </c>
      <c r="J9" s="118" t="n">
        <f aca="false">IF(MONTH($A9)=MONTH($A8),SUM(I9-I8),I9)</f>
        <v>-36457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-579834</v>
      </c>
      <c r="N9" s="118" t="n">
        <f aca="false">SUM(J$6:J9)</f>
        <v>-579834</v>
      </c>
      <c r="P9" s="118" t="n">
        <f aca="false">D9/P$3</f>
        <v>-0.353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-36.457</v>
      </c>
      <c r="T9" s="120" t="n">
        <f aca="false">L9/$R$3</f>
        <v>-0</v>
      </c>
      <c r="U9" s="120" t="n">
        <f aca="false">I9/$R$3</f>
        <v>-579.834</v>
      </c>
      <c r="V9" s="120" t="n">
        <f aca="false">M9/$R$3</f>
        <v>-579.834</v>
      </c>
      <c r="W9" s="120" t="n">
        <f aca="false">N9/$R$3</f>
        <v>-579.834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CRD MTM'!A10,3),'[4]Master Data'!$A$2:$A$8,0),2)</f>
        <v>F</v>
      </c>
      <c r="D10" s="118" t="n">
        <v>-380</v>
      </c>
      <c r="E10" s="118" t="n">
        <v>0</v>
      </c>
      <c r="F10" s="118" t="n">
        <v>0</v>
      </c>
      <c r="G10" s="118" t="n">
        <v>-99538</v>
      </c>
      <c r="I10" s="118" t="n">
        <f aca="false">IF(MONTH($A10)=MONTH($A9),IF(G10=0,I9,G10),0)</f>
        <v>-99538</v>
      </c>
      <c r="J10" s="118" t="n">
        <f aca="false">IF(MONTH($A10)=MONTH($A9),SUM(I10-I9),I10)</f>
        <v>480296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-99538</v>
      </c>
      <c r="N10" s="118" t="n">
        <f aca="false">SUM(J$6:J10)</f>
        <v>-99538</v>
      </c>
      <c r="P10" s="118" t="n">
        <f aca="false">D10/P$3</f>
        <v>-0.38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480.296</v>
      </c>
      <c r="T10" s="120" t="n">
        <f aca="false">L10/$R$3</f>
        <v>0</v>
      </c>
      <c r="U10" s="120" t="n">
        <f aca="false">I10/$R$3</f>
        <v>-99.538</v>
      </c>
      <c r="V10" s="120" t="n">
        <f aca="false">M10/$R$3</f>
        <v>-99.538</v>
      </c>
      <c r="W10" s="120" t="n">
        <f aca="false">N10/$R$3</f>
        <v>-99.538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CRD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-99538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-99538</v>
      </c>
      <c r="N11" s="118" t="n">
        <f aca="false">SUM(J$6:J11)</f>
        <v>-99538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-99.538</v>
      </c>
      <c r="V11" s="120" t="n">
        <f aca="false">M11/$R$3</f>
        <v>-99.538</v>
      </c>
      <c r="W11" s="120" t="n">
        <f aca="false">N11/$R$3</f>
        <v>-99.538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CRD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-99538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-99538</v>
      </c>
      <c r="N12" s="118" t="n">
        <f aca="false">SUM(J$6:J12)</f>
        <v>-99538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-99.538</v>
      </c>
      <c r="V12" s="120" t="n">
        <f aca="false">M12/$R$3</f>
        <v>-99.538</v>
      </c>
      <c r="W12" s="120" t="n">
        <f aca="false">N12/$R$3</f>
        <v>-99.538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CRD MTM'!A13,3),'[4]Master Data'!$A$2:$A$8,0),2)</f>
        <v>M</v>
      </c>
      <c r="D13" s="118" t="n">
        <v>-412</v>
      </c>
      <c r="E13" s="118" t="n">
        <v>0</v>
      </c>
      <c r="F13" s="118" t="n">
        <v>0</v>
      </c>
      <c r="G13" s="118" t="n">
        <v>181741</v>
      </c>
      <c r="I13" s="118" t="n">
        <f aca="false">IF(MONTH($A13)=MONTH($A12),IF(G13=0,I12,G13),0)</f>
        <v>181741</v>
      </c>
      <c r="J13" s="118" t="n">
        <f aca="false">IF(MONTH($A13)=MONTH($A12),SUM(I13-I12),I13)</f>
        <v>281279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181741</v>
      </c>
      <c r="N13" s="118" t="n">
        <f aca="false">SUM(J$6:J13)</f>
        <v>181741</v>
      </c>
      <c r="P13" s="118" t="n">
        <f aca="false">D13/P$3</f>
        <v>-0.412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281.279</v>
      </c>
      <c r="T13" s="120" t="n">
        <f aca="false">L13/$R$3</f>
        <v>0</v>
      </c>
      <c r="U13" s="120" t="n">
        <f aca="false">I13/$R$3</f>
        <v>181.741</v>
      </c>
      <c r="V13" s="120" t="n">
        <f aca="false">M13/$R$3</f>
        <v>181.741</v>
      </c>
      <c r="W13" s="120" t="n">
        <f aca="false">N13/$R$3</f>
        <v>181.741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CRD MTM'!A14,3),'[4]Master Data'!$A$2:$A$8,0),2)</f>
        <v>T</v>
      </c>
      <c r="D14" s="118" t="n">
        <v>-392</v>
      </c>
      <c r="E14" s="118" t="n">
        <v>0</v>
      </c>
      <c r="F14" s="118" t="n">
        <v>0</v>
      </c>
      <c r="G14" s="118" t="n">
        <v>898</v>
      </c>
      <c r="I14" s="118" t="n">
        <f aca="false">IF(MONTH($A14)=MONTH($A13),IF(G14=0,I13,G14),0)</f>
        <v>898</v>
      </c>
      <c r="J14" s="118" t="n">
        <f aca="false">IF(MONTH($A14)=MONTH($A13),SUM(I14-I13),I14)</f>
        <v>-180843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898</v>
      </c>
      <c r="N14" s="118" t="n">
        <f aca="false">SUM(J$6:J14)</f>
        <v>898</v>
      </c>
      <c r="P14" s="118" t="n">
        <f aca="false">D14/P$3</f>
        <v>-0.392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-180.843</v>
      </c>
      <c r="T14" s="120" t="n">
        <f aca="false">L14/$R$3</f>
        <v>-0</v>
      </c>
      <c r="U14" s="120" t="n">
        <f aca="false">I14/$R$3</f>
        <v>0.898</v>
      </c>
      <c r="V14" s="120" t="n">
        <f aca="false">M14/$R$3</f>
        <v>0.898</v>
      </c>
      <c r="W14" s="120" t="n">
        <f aca="false">N14/$R$3</f>
        <v>0.898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CRD MTM'!A15,3),'[4]Master Data'!$A$2:$A$8,0),2)</f>
        <v>W</v>
      </c>
      <c r="D15" s="118" t="n">
        <v>-352</v>
      </c>
      <c r="E15" s="118" t="n">
        <v>0</v>
      </c>
      <c r="F15" s="118" t="n">
        <v>0</v>
      </c>
      <c r="G15" s="118" t="n">
        <v>-270340</v>
      </c>
      <c r="I15" s="118" t="n">
        <f aca="false">IF(MONTH($A15)=MONTH($A14),IF(G15=0,I14,G15),0)</f>
        <v>-270340</v>
      </c>
      <c r="J15" s="118" t="n">
        <f aca="false">IF(MONTH($A15)=MONTH($A14),SUM(I15-I14),I15)</f>
        <v>-271238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-270340</v>
      </c>
      <c r="N15" s="118" t="n">
        <f aca="false">SUM(J$6:J15)</f>
        <v>-270340</v>
      </c>
      <c r="P15" s="118" t="n">
        <f aca="false">D15/P$3</f>
        <v>-0.352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-271.238</v>
      </c>
      <c r="T15" s="120" t="n">
        <f aca="false">L15/$R$3</f>
        <v>-0</v>
      </c>
      <c r="U15" s="120" t="n">
        <f aca="false">I15/$R$3</f>
        <v>-270.34</v>
      </c>
      <c r="V15" s="120" t="n">
        <f aca="false">M15/$R$3</f>
        <v>-270.34</v>
      </c>
      <c r="W15" s="120" t="n">
        <f aca="false">N15/$R$3</f>
        <v>-270.34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CRD MTM'!A16,3),'[4]Master Data'!$A$2:$A$8,0),2)</f>
        <v>Th</v>
      </c>
      <c r="D16" s="118" t="n">
        <v>-348</v>
      </c>
      <c r="E16" s="118" t="n">
        <v>0</v>
      </c>
      <c r="F16" s="118" t="n">
        <v>0</v>
      </c>
      <c r="G16" s="118" t="n">
        <v>-300418</v>
      </c>
      <c r="I16" s="118" t="n">
        <f aca="false">IF(MONTH($A16)=MONTH($A15),IF(G16=0,I15,G16),0)</f>
        <v>-300418</v>
      </c>
      <c r="J16" s="118" t="n">
        <f aca="false">IF(MONTH($A16)=MONTH($A15),SUM(I16-I15),I16)</f>
        <v>-30078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-300418</v>
      </c>
      <c r="N16" s="118" t="n">
        <f aca="false">SUM(J$6:J16)</f>
        <v>-300418</v>
      </c>
      <c r="P16" s="118" t="n">
        <f aca="false">D16/P$3</f>
        <v>-0.348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-30.078</v>
      </c>
      <c r="T16" s="120" t="n">
        <f aca="false">L16/$R$3</f>
        <v>-0</v>
      </c>
      <c r="U16" s="120" t="n">
        <f aca="false">I16/$R$3</f>
        <v>-300.418</v>
      </c>
      <c r="V16" s="120" t="n">
        <f aca="false">M16/$R$3</f>
        <v>-300.418</v>
      </c>
      <c r="W16" s="120" t="n">
        <f aca="false">N16/$R$3</f>
        <v>-300.418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CRD MTM'!A17,3),'[4]Master Data'!$A$2:$A$8,0),2)</f>
        <v>F</v>
      </c>
      <c r="D17" s="118" t="n">
        <v>-341</v>
      </c>
      <c r="E17" s="118" t="n">
        <v>0</v>
      </c>
      <c r="F17" s="118" t="n">
        <v>0</v>
      </c>
      <c r="G17" s="118" t="n">
        <v>-233367</v>
      </c>
      <c r="I17" s="118" t="n">
        <f aca="false">IF(MONTH($A17)=MONTH($A16),IF(G17=0,I16,G17),0)</f>
        <v>-233367</v>
      </c>
      <c r="J17" s="118" t="n">
        <f aca="false">IF(MONTH($A17)=MONTH($A16),SUM(I17-I16),I17)</f>
        <v>67051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-233367</v>
      </c>
      <c r="N17" s="118" t="n">
        <f aca="false">SUM(J$6:J17)</f>
        <v>-233367</v>
      </c>
      <c r="P17" s="118" t="n">
        <f aca="false">D17/P$3</f>
        <v>-0.341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67.051</v>
      </c>
      <c r="T17" s="120" t="n">
        <f aca="false">L17/$R$3</f>
        <v>0</v>
      </c>
      <c r="U17" s="120" t="n">
        <f aca="false">I17/$R$3</f>
        <v>-233.367</v>
      </c>
      <c r="V17" s="120" t="n">
        <f aca="false">M17/$R$3</f>
        <v>-233.367</v>
      </c>
      <c r="W17" s="120" t="n">
        <f aca="false">N17/$R$3</f>
        <v>-233.367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CRD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-233367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-233367</v>
      </c>
      <c r="N18" s="118" t="n">
        <f aca="false">SUM(J$6:J18)</f>
        <v>-233367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-233.367</v>
      </c>
      <c r="V18" s="120" t="n">
        <f aca="false">M18/$R$3</f>
        <v>-233.367</v>
      </c>
      <c r="W18" s="120" t="n">
        <f aca="false">N18/$R$3</f>
        <v>-233.367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CRD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-233367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-233367</v>
      </c>
      <c r="N19" s="118" t="n">
        <f aca="false">SUM(J$6:J19)</f>
        <v>-233367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-233.367</v>
      </c>
      <c r="V19" s="120" t="n">
        <f aca="false">M19/$R$3</f>
        <v>-233.367</v>
      </c>
      <c r="W19" s="120" t="n">
        <f aca="false">N19/$R$3</f>
        <v>-233.367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CRD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-233367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-233367</v>
      </c>
      <c r="N20" s="118" t="n">
        <f aca="false">SUM(J$6:J20)</f>
        <v>-233367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-233.367</v>
      </c>
      <c r="V20" s="120" t="n">
        <f aca="false">M20/$R$3</f>
        <v>-233.367</v>
      </c>
      <c r="W20" s="120" t="n">
        <f aca="false">N20/$R$3</f>
        <v>-233.367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CRD MTM'!A21,3),'[4]Master Data'!$A$2:$A$8,0),2)</f>
        <v>T</v>
      </c>
      <c r="D21" s="118" t="n">
        <v>-343</v>
      </c>
      <c r="E21" s="118" t="n">
        <v>0</v>
      </c>
      <c r="F21" s="118" t="n">
        <v>0</v>
      </c>
      <c r="G21" s="118" t="n">
        <v>-306468</v>
      </c>
      <c r="I21" s="118" t="n">
        <f aca="false">IF(MONTH($A21)=MONTH($A20),IF(G21=0,I20,G21),0)</f>
        <v>-306468</v>
      </c>
      <c r="J21" s="118" t="n">
        <f aca="false">IF(MONTH($A21)=MONTH($A20),SUM(I21-I20),I21)</f>
        <v>-73101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-306468</v>
      </c>
      <c r="N21" s="118" t="n">
        <f aca="false">SUM(J$6:J21)</f>
        <v>-306468</v>
      </c>
      <c r="P21" s="118" t="n">
        <f aca="false">D21/P$3</f>
        <v>-0.343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-73.101</v>
      </c>
      <c r="T21" s="120" t="n">
        <f aca="false">L21/$R$3</f>
        <v>-0</v>
      </c>
      <c r="U21" s="120" t="n">
        <f aca="false">I21/$R$3</f>
        <v>-306.468</v>
      </c>
      <c r="V21" s="120" t="n">
        <f aca="false">M21/$R$3</f>
        <v>-306.468</v>
      </c>
      <c r="W21" s="120" t="n">
        <f aca="false">N21/$R$3</f>
        <v>-306.468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CRD MTM'!A22,3),'[4]Master Data'!$A$2:$A$8,0),2)</f>
        <v>W</v>
      </c>
      <c r="D22" s="118" t="n">
        <v>-358</v>
      </c>
      <c r="E22" s="118" t="n">
        <v>0</v>
      </c>
      <c r="F22" s="118" t="n">
        <v>0</v>
      </c>
      <c r="G22" s="118" t="n">
        <v>-345500</v>
      </c>
      <c r="I22" s="118" t="n">
        <f aca="false">IF(MONTH($A22)=MONTH($A21),IF(G22=0,I21,G22),0)</f>
        <v>-345500</v>
      </c>
      <c r="J22" s="118" t="n">
        <f aca="false">IF(MONTH($A22)=MONTH($A21),SUM(I22-I21),I22)</f>
        <v>-39032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-345500</v>
      </c>
      <c r="N22" s="118" t="n">
        <f aca="false">SUM(J$6:J22)</f>
        <v>-345500</v>
      </c>
      <c r="P22" s="118" t="n">
        <f aca="false">D22/P$3</f>
        <v>-0.358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-39.032</v>
      </c>
      <c r="T22" s="120" t="n">
        <f aca="false">L22/$R$3</f>
        <v>-0</v>
      </c>
      <c r="U22" s="120" t="n">
        <f aca="false">I22/$R$3</f>
        <v>-345.5</v>
      </c>
      <c r="V22" s="120" t="n">
        <f aca="false">M22/$R$3</f>
        <v>-345.5</v>
      </c>
      <c r="W22" s="120" t="n">
        <f aca="false">N22/$R$3</f>
        <v>-345.5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CRD MTM'!A23,3),'[4]Master Data'!$A$2:$A$8,0),2)</f>
        <v>Th</v>
      </c>
      <c r="D23" s="118" t="n">
        <v>-349</v>
      </c>
      <c r="E23" s="118" t="n">
        <v>0</v>
      </c>
      <c r="F23" s="118" t="n">
        <v>0</v>
      </c>
      <c r="G23" s="118" t="n">
        <v>-415223</v>
      </c>
      <c r="I23" s="118" t="n">
        <f aca="false">IF(MONTH($A23)=MONTH($A22),IF(G23=0,I22,G23),0)</f>
        <v>-415223</v>
      </c>
      <c r="J23" s="118" t="n">
        <f aca="false">IF(MONTH($A23)=MONTH($A22),SUM(I23-I22),I23)</f>
        <v>-69723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-415223</v>
      </c>
      <c r="N23" s="118" t="n">
        <f aca="false">SUM(J$6:J23)</f>
        <v>-415223</v>
      </c>
      <c r="P23" s="118" t="n">
        <f aca="false">D23/P$3</f>
        <v>-0.349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-69.723</v>
      </c>
      <c r="T23" s="120" t="n">
        <f aca="false">L23/$R$3</f>
        <v>-0</v>
      </c>
      <c r="U23" s="120" t="n">
        <f aca="false">I23/$R$3</f>
        <v>-415.223</v>
      </c>
      <c r="V23" s="120" t="n">
        <f aca="false">M23/$R$3</f>
        <v>-415.223</v>
      </c>
      <c r="W23" s="120" t="n">
        <f aca="false">N23/$R$3</f>
        <v>-415.223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CRD MTM'!A24,3),'[4]Master Data'!$A$2:$A$8,0),2)</f>
        <v>F</v>
      </c>
      <c r="D24" s="118" t="n">
        <v>-346</v>
      </c>
      <c r="E24" s="118" t="n">
        <v>0</v>
      </c>
      <c r="F24" s="118" t="n">
        <v>0</v>
      </c>
      <c r="G24" s="118" t="n">
        <v>-697754</v>
      </c>
      <c r="I24" s="118" t="n">
        <f aca="false">IF(MONTH($A24)=MONTH($A23),IF(G24=0,I23,G24),0)</f>
        <v>-697754</v>
      </c>
      <c r="J24" s="118" t="n">
        <f aca="false">IF(MONTH($A24)=MONTH($A23),SUM(I24-I23),I24)</f>
        <v>-282531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-697754</v>
      </c>
      <c r="N24" s="118" t="n">
        <f aca="false">SUM(J$6:J24)</f>
        <v>-697754</v>
      </c>
      <c r="P24" s="118" t="n">
        <f aca="false">D24/P$3</f>
        <v>-0.346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-282.531</v>
      </c>
      <c r="T24" s="120" t="n">
        <f aca="false">L24/$R$3</f>
        <v>-0</v>
      </c>
      <c r="U24" s="120" t="n">
        <f aca="false">I24/$R$3</f>
        <v>-697.754</v>
      </c>
      <c r="V24" s="120" t="n">
        <f aca="false">M24/$R$3</f>
        <v>-697.754</v>
      </c>
      <c r="W24" s="120" t="n">
        <f aca="false">N24/$R$3</f>
        <v>-697.754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CRD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-697754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-697754</v>
      </c>
      <c r="N25" s="118" t="n">
        <f aca="false">SUM(J$6:J25)</f>
        <v>-697754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-697.754</v>
      </c>
      <c r="V25" s="120" t="n">
        <f aca="false">M25/$R$3</f>
        <v>-697.754</v>
      </c>
      <c r="W25" s="120" t="n">
        <f aca="false">N25/$R$3</f>
        <v>-697.754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CRD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-697754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-697754</v>
      </c>
      <c r="N26" s="118" t="n">
        <f aca="false">SUM(J$6:J26)</f>
        <v>-697754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-697.754</v>
      </c>
      <c r="V26" s="120" t="n">
        <f aca="false">M26/$R$3</f>
        <v>-697.754</v>
      </c>
      <c r="W26" s="120" t="n">
        <f aca="false">N26/$R$3</f>
        <v>-697.754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CRD MTM'!A27,3),'[4]Master Data'!$A$2:$A$8,0),2)</f>
        <v>M</v>
      </c>
      <c r="D27" s="118" t="n">
        <v>-379</v>
      </c>
      <c r="E27" s="118" t="n">
        <v>0</v>
      </c>
      <c r="F27" s="118" t="n">
        <v>0</v>
      </c>
      <c r="G27" s="118" t="n">
        <v>-289833</v>
      </c>
      <c r="I27" s="118" t="n">
        <f aca="false">IF(MONTH($A27)=MONTH($A26),IF(G27=0,I26,G27),0)</f>
        <v>-289833</v>
      </c>
      <c r="J27" s="118" t="n">
        <f aca="false">IF(MONTH($A27)=MONTH($A26),SUM(I27-I26),I27)</f>
        <v>407921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-289833</v>
      </c>
      <c r="N27" s="118" t="n">
        <f aca="false">SUM(J$6:J27)</f>
        <v>-289833</v>
      </c>
      <c r="P27" s="118" t="n">
        <f aca="false">D27/P$3</f>
        <v>-0.379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407.921</v>
      </c>
      <c r="T27" s="120" t="n">
        <f aca="false">L27/$R$3</f>
        <v>0</v>
      </c>
      <c r="U27" s="120" t="n">
        <f aca="false">I27/$R$3</f>
        <v>-289.833</v>
      </c>
      <c r="V27" s="120" t="n">
        <f aca="false">M27/$R$3</f>
        <v>-289.833</v>
      </c>
      <c r="W27" s="120" t="n">
        <f aca="false">N27/$R$3</f>
        <v>-289.833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CRD MTM'!A28,3),'[4]Master Data'!$A$2:$A$8,0),2)</f>
        <v>T</v>
      </c>
      <c r="D28" s="118" t="n">
        <v>-364</v>
      </c>
      <c r="E28" s="118" t="n">
        <v>0</v>
      </c>
      <c r="F28" s="118" t="n">
        <v>0</v>
      </c>
      <c r="G28" s="118" t="n">
        <v>-424641</v>
      </c>
      <c r="I28" s="118" t="n">
        <f aca="false">IF(MONTH($A28)=MONTH($A27),IF(G28=0,I27,G28),0)</f>
        <v>-424641</v>
      </c>
      <c r="J28" s="118" t="n">
        <f aca="false">IF(MONTH($A28)=MONTH($A27),SUM(I28-I27),I28)</f>
        <v>-134808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-424641</v>
      </c>
      <c r="N28" s="118" t="n">
        <f aca="false">SUM(J$6:J28)</f>
        <v>-424641</v>
      </c>
      <c r="P28" s="118" t="n">
        <f aca="false">D28/P$3</f>
        <v>-0.364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-134.808</v>
      </c>
      <c r="T28" s="120" t="n">
        <f aca="false">L28/$R$3</f>
        <v>-0</v>
      </c>
      <c r="U28" s="120" t="n">
        <f aca="false">I28/$R$3</f>
        <v>-424.641</v>
      </c>
      <c r="V28" s="120" t="n">
        <f aca="false">M28/$R$3</f>
        <v>-424.641</v>
      </c>
      <c r="W28" s="120" t="n">
        <f aca="false">N28/$R$3</f>
        <v>-424.641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CRD MTM'!A29,3),'[4]Master Data'!$A$2:$A$8,0),2)</f>
        <v>W</v>
      </c>
      <c r="D29" s="118" t="n">
        <v>-372</v>
      </c>
      <c r="E29" s="118" t="n">
        <v>0</v>
      </c>
      <c r="F29" s="118" t="n">
        <v>0</v>
      </c>
      <c r="G29" s="118" t="n">
        <v>-341315</v>
      </c>
      <c r="I29" s="118" t="n">
        <f aca="false">IF(MONTH($A29)=MONTH($A28),IF(G29=0,I28,G29),0)</f>
        <v>-341315</v>
      </c>
      <c r="J29" s="118" t="n">
        <f aca="false">IF(MONTH($A29)=MONTH($A28),SUM(I29-I28),I29)</f>
        <v>83326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-341315</v>
      </c>
      <c r="N29" s="118" t="n">
        <f aca="false">SUM(J$6:J29)</f>
        <v>-341315</v>
      </c>
      <c r="P29" s="118" t="n">
        <f aca="false">D29/P$3</f>
        <v>-0.372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83.326</v>
      </c>
      <c r="T29" s="120" t="n">
        <f aca="false">L29/$R$3</f>
        <v>0</v>
      </c>
      <c r="U29" s="120" t="n">
        <f aca="false">I29/$R$3</f>
        <v>-341.315</v>
      </c>
      <c r="V29" s="120" t="n">
        <f aca="false">M29/$R$3</f>
        <v>-341.315</v>
      </c>
      <c r="W29" s="120" t="n">
        <f aca="false">N29/$R$3</f>
        <v>-341.315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CRD MTM'!A30,3),'[4]Master Data'!$A$2:$A$8,0),2)</f>
        <v>Th</v>
      </c>
      <c r="D30" s="118" t="n">
        <v>-368</v>
      </c>
      <c r="E30" s="118" t="n">
        <v>0</v>
      </c>
      <c r="F30" s="118" t="n">
        <v>0</v>
      </c>
      <c r="G30" s="118" t="n">
        <v>-429128</v>
      </c>
      <c r="I30" s="118" t="n">
        <f aca="false">IF(MONTH($A30)=MONTH($A29),IF(G30=0,I29,G30),0)</f>
        <v>-429128</v>
      </c>
      <c r="J30" s="118" t="n">
        <f aca="false">IF(MONTH($A30)=MONTH($A29),SUM(I30-I29),I30)</f>
        <v>-87813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-429128</v>
      </c>
      <c r="N30" s="118" t="n">
        <f aca="false">SUM(J$6:J30)</f>
        <v>-429128</v>
      </c>
      <c r="P30" s="118" t="n">
        <f aca="false">D30/P$3</f>
        <v>-0.368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-87.813</v>
      </c>
      <c r="T30" s="120" t="n">
        <f aca="false">L30/$R$3</f>
        <v>-0</v>
      </c>
      <c r="U30" s="120" t="n">
        <f aca="false">I30/$R$3</f>
        <v>-429.128</v>
      </c>
      <c r="V30" s="120" t="n">
        <f aca="false">M30/$R$3</f>
        <v>-429.128</v>
      </c>
      <c r="W30" s="120" t="n">
        <f aca="false">N30/$R$3</f>
        <v>-429.128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CRD MTM'!A31,3),'[4]Master Data'!$A$2:$A$8,0),2)</f>
        <v>F</v>
      </c>
      <c r="D31" s="118" t="n">
        <v>-362</v>
      </c>
      <c r="E31" s="118" t="n">
        <v>0</v>
      </c>
      <c r="F31" s="118" t="n">
        <v>0</v>
      </c>
      <c r="G31" s="118" t="n">
        <v>-487401</v>
      </c>
      <c r="I31" s="118" t="n">
        <f aca="false">IF(MONTH($A31)=MONTH($A30),IF(G31=0,I30,G31),0)</f>
        <v>-487401</v>
      </c>
      <c r="J31" s="118" t="n">
        <f aca="false">IF(MONTH($A31)=MONTH($A30),SUM(I31-I30),I31)</f>
        <v>-58273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-487401</v>
      </c>
      <c r="N31" s="118" t="n">
        <f aca="false">SUM(J$6:J31)</f>
        <v>-487401</v>
      </c>
      <c r="P31" s="118" t="n">
        <f aca="false">D31/P$3</f>
        <v>-0.362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-58.273</v>
      </c>
      <c r="T31" s="120" t="n">
        <f aca="false">L31/$R$3</f>
        <v>-0</v>
      </c>
      <c r="U31" s="120" t="n">
        <f aca="false">I31/$R$3</f>
        <v>-487.401</v>
      </c>
      <c r="V31" s="120" t="n">
        <f aca="false">M31/$R$3</f>
        <v>-487.401</v>
      </c>
      <c r="W31" s="120" t="n">
        <f aca="false">N31/$R$3</f>
        <v>-487.401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CRD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-487401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-487401</v>
      </c>
      <c r="N32" s="118" t="n">
        <f aca="false">SUM(J$6:J32)</f>
        <v>-487401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-487.401</v>
      </c>
      <c r="V32" s="120" t="n">
        <f aca="false">M32/$R$3</f>
        <v>-487.401</v>
      </c>
      <c r="W32" s="120" t="n">
        <f aca="false">N32/$R$3</f>
        <v>-487.401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CRD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-487401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-487401</v>
      </c>
      <c r="N33" s="118" t="n">
        <f aca="false">SUM(J$6:J33)</f>
        <v>-487401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-487.401</v>
      </c>
      <c r="V33" s="120" t="n">
        <f aca="false">M33/$R$3</f>
        <v>-487.401</v>
      </c>
      <c r="W33" s="120" t="n">
        <f aca="false">N33/$R$3</f>
        <v>-487.401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CRD MTM'!A34,3),'[4]Master Data'!$A$2:$A$8,0),2)</f>
        <v>M</v>
      </c>
      <c r="D34" s="118" t="n">
        <v>-380</v>
      </c>
      <c r="E34" s="118" t="n">
        <v>0</v>
      </c>
      <c r="F34" s="118" t="n">
        <v>0</v>
      </c>
      <c r="G34" s="118" t="n">
        <v>-394429</v>
      </c>
      <c r="I34" s="118" t="n">
        <f aca="false">IF(MONTH($A34)=MONTH($A33),IF(G34=0,I33,G34),0)</f>
        <v>-394429</v>
      </c>
      <c r="J34" s="118" t="n">
        <f aca="false">IF(MONTH($A34)=MONTH($A33),SUM(I34-I33),I34)</f>
        <v>92972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-394429</v>
      </c>
      <c r="N34" s="118" t="n">
        <f aca="false">SUM(J$6:J34)</f>
        <v>-394429</v>
      </c>
      <c r="P34" s="118" t="n">
        <f aca="false">D34/P$3</f>
        <v>-0.38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92.972</v>
      </c>
      <c r="T34" s="120" t="n">
        <f aca="false">L34/$R$3</f>
        <v>0</v>
      </c>
      <c r="U34" s="120" t="n">
        <f aca="false">I34/$R$3</f>
        <v>-394.429</v>
      </c>
      <c r="V34" s="120" t="n">
        <f aca="false">M34/$R$3</f>
        <v>-394.429</v>
      </c>
      <c r="W34" s="120" t="n">
        <f aca="false">N34/$R$3</f>
        <v>-394.429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CRD MTM'!A35,3),'[4]Master Data'!$A$2:$A$8,0),2)</f>
        <v>T</v>
      </c>
      <c r="D35" s="118" t="n">
        <v>-383</v>
      </c>
      <c r="E35" s="118" t="n">
        <v>0</v>
      </c>
      <c r="F35" s="118" t="n">
        <v>0</v>
      </c>
      <c r="G35" s="118" t="n">
        <v>-464010</v>
      </c>
      <c r="I35" s="118" t="n">
        <f aca="false">IF(MONTH($A35)=MONTH($A34),IF(G35=0,I34,G35),0)</f>
        <v>-464010</v>
      </c>
      <c r="J35" s="118" t="n">
        <f aca="false">IF(MONTH($A35)=MONTH($A34),SUM(I35-I34),I35)</f>
        <v>-69581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-464010</v>
      </c>
      <c r="N35" s="118" t="n">
        <f aca="false">SUM(J$6:J35)</f>
        <v>-464010</v>
      </c>
      <c r="P35" s="118" t="n">
        <f aca="false">D35/P$3</f>
        <v>-0.383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-69.581</v>
      </c>
      <c r="T35" s="120" t="n">
        <f aca="false">L35/$R$3</f>
        <v>-0</v>
      </c>
      <c r="U35" s="120" t="n">
        <f aca="false">I35/$R$3</f>
        <v>-464.01</v>
      </c>
      <c r="V35" s="120" t="n">
        <f aca="false">M35/$R$3</f>
        <v>-464.01</v>
      </c>
      <c r="W35" s="120" t="n">
        <f aca="false">N35/$R$3</f>
        <v>-464.01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CRD MTM'!A36,3),'[4]Master Data'!$A$2:$A$8,0),2)</f>
        <v>W</v>
      </c>
      <c r="D36" s="118" t="n">
        <v>-390</v>
      </c>
      <c r="E36" s="118" t="n">
        <v>0</v>
      </c>
      <c r="F36" s="118" t="n">
        <v>0</v>
      </c>
      <c r="G36" s="118" t="n">
        <v>-483627</v>
      </c>
      <c r="I36" s="118" t="n">
        <f aca="false">IF(MONTH($A36)=MONTH($A35),IF(G36=0,I35,G36),0)</f>
        <v>-483627</v>
      </c>
      <c r="J36" s="118" t="n">
        <f aca="false">IF(MONTH($A36)=MONTH($A35),SUM(I36-I35),I36)</f>
        <v>-19617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-483627</v>
      </c>
      <c r="N36" s="118" t="n">
        <f aca="false">SUM(J$6:J36)</f>
        <v>-483627</v>
      </c>
      <c r="P36" s="142" t="n">
        <f aca="false">D36/P$3</f>
        <v>-0.39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-19.617</v>
      </c>
      <c r="T36" s="120" t="n">
        <f aca="false">L36/$R$3</f>
        <v>-0</v>
      </c>
      <c r="U36" s="120" t="n">
        <f aca="false">I36/$R$3</f>
        <v>-483.627</v>
      </c>
      <c r="V36" s="120" t="n">
        <f aca="false">M36/$R$3</f>
        <v>-483.627</v>
      </c>
      <c r="W36" s="120" t="n">
        <f aca="false">N36/$R$3</f>
        <v>-483.627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CRD MTM'!A37,3),'[4]Master Data'!$A$2:$A$8,0),2)</f>
        <v>Th</v>
      </c>
      <c r="D37" s="118" t="n">
        <v>-374</v>
      </c>
      <c r="E37" s="118" t="n">
        <v>0</v>
      </c>
      <c r="F37" s="118" t="n">
        <v>0</v>
      </c>
      <c r="G37" s="118" t="n">
        <v>-222176</v>
      </c>
      <c r="I37" s="118" t="n">
        <f aca="false">IF(MONTH($A37)=MONTH($A36),IF(G37=0,I36,G37),G37)</f>
        <v>-222176</v>
      </c>
      <c r="J37" s="118" t="n">
        <f aca="false">IF(MONTH($A37)=MONTH($A36),SUM(I37-I36),I37)</f>
        <v>-222176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-705803</v>
      </c>
      <c r="N37" s="118" t="n">
        <f aca="false">SUM(J$6:J37)</f>
        <v>-705803</v>
      </c>
      <c r="P37" s="142" t="n">
        <f aca="false">D37/P$3</f>
        <v>-0.374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-222.176</v>
      </c>
      <c r="T37" s="120" t="n">
        <f aca="false">L37/$R$3</f>
        <v>-0</v>
      </c>
      <c r="U37" s="120" t="n">
        <f aca="false">I37/$R$3</f>
        <v>-222.176</v>
      </c>
      <c r="V37" s="120" t="n">
        <f aca="false">M37/$R$3</f>
        <v>-705.803</v>
      </c>
      <c r="W37" s="120" t="n">
        <f aca="false">N37/$R$3</f>
        <v>-705.803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CRD MTM'!A38,3),'[4]Master Data'!$A$2:$A$8,0),2)</f>
        <v>F</v>
      </c>
      <c r="D38" s="118" t="n">
        <v>-345</v>
      </c>
      <c r="E38" s="118" t="n">
        <v>0</v>
      </c>
      <c r="F38" s="118" t="n">
        <v>0</v>
      </c>
      <c r="G38" s="118" t="n">
        <v>-368655</v>
      </c>
      <c r="I38" s="118" t="n">
        <f aca="false">IF(MONTH($A38)=MONTH($A37),IF(G38=0,I37,G38),G38)</f>
        <v>-368655</v>
      </c>
      <c r="J38" s="118" t="n">
        <f aca="false">IF(MONTH($A38)=MONTH($A37),SUM(I38-I37),I38)</f>
        <v>-146479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-852282</v>
      </c>
      <c r="N38" s="118" t="n">
        <f aca="false">SUM(J$6:J38)</f>
        <v>-852282</v>
      </c>
      <c r="P38" s="142" t="n">
        <f aca="false">D38/P$3</f>
        <v>-0.345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-146.479</v>
      </c>
      <c r="T38" s="120" t="n">
        <f aca="false">L38/$R$3</f>
        <v>-0</v>
      </c>
      <c r="U38" s="120" t="n">
        <f aca="false">I38/$R$3</f>
        <v>-368.655</v>
      </c>
      <c r="V38" s="120" t="n">
        <f aca="false">M38/$R$3</f>
        <v>-852.282</v>
      </c>
      <c r="W38" s="120" t="n">
        <f aca="false">N38/$R$3</f>
        <v>-852.282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CRD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-368655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-852282</v>
      </c>
      <c r="N39" s="118" t="n">
        <f aca="false">SUM(J$6:J39)</f>
        <v>-852282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-368.655</v>
      </c>
      <c r="V39" s="120" t="n">
        <f aca="false">M39/$R$3</f>
        <v>-852.282</v>
      </c>
      <c r="W39" s="120" t="n">
        <f aca="false">N39/$R$3</f>
        <v>-852.282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CRD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-368655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-852282</v>
      </c>
      <c r="N40" s="118" t="n">
        <f aca="false">SUM(J$6:J40)</f>
        <v>-852282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-368.655</v>
      </c>
      <c r="V40" s="120" t="n">
        <f aca="false">M40/$R$3</f>
        <v>-852.282</v>
      </c>
      <c r="W40" s="120" t="n">
        <f aca="false">N40/$R$3</f>
        <v>-852.282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CRD MTM'!A41,3),'[4]Master Data'!$A$2:$A$8,0),2)</f>
        <v>M</v>
      </c>
      <c r="D41" s="118" t="n">
        <v>-360</v>
      </c>
      <c r="E41" s="118" t="n">
        <v>0</v>
      </c>
      <c r="F41" s="118" t="n">
        <v>0</v>
      </c>
      <c r="G41" s="118" t="n">
        <v>-216078</v>
      </c>
      <c r="I41" s="118" t="n">
        <f aca="false">IF(MONTH($A41)=MONTH($A40),IF(G41=0,I40,G41),G41)</f>
        <v>-216078</v>
      </c>
      <c r="J41" s="118" t="n">
        <f aca="false">IF(MONTH($A41)=MONTH($A40),SUM(I41-I40),I41)</f>
        <v>152577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-699705</v>
      </c>
      <c r="N41" s="118" t="n">
        <f aca="false">SUM(J$6:J41)</f>
        <v>-699705</v>
      </c>
      <c r="P41" s="142" t="n">
        <f aca="false">D41/P$3</f>
        <v>-0.36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152.577</v>
      </c>
      <c r="T41" s="120" t="n">
        <f aca="false">L41/$R$3</f>
        <v>0</v>
      </c>
      <c r="U41" s="120" t="n">
        <f aca="false">I41/$R$3</f>
        <v>-216.078</v>
      </c>
      <c r="V41" s="120" t="n">
        <f aca="false">M41/$R$3</f>
        <v>-699.705</v>
      </c>
      <c r="W41" s="120" t="n">
        <f aca="false">N41/$R$3</f>
        <v>-699.705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CRD MTM'!A42,3),'[4]Master Data'!$A$2:$A$8,0),2)</f>
        <v>T</v>
      </c>
      <c r="D42" s="118" t="n">
        <v>-365</v>
      </c>
      <c r="E42" s="118" t="n">
        <v>0</v>
      </c>
      <c r="F42" s="118" t="n">
        <v>0</v>
      </c>
      <c r="G42" s="118" t="n">
        <v>-185029</v>
      </c>
      <c r="I42" s="118" t="n">
        <f aca="false">IF(MONTH($A42)=MONTH($A41),IF(G42=0,I41,G42),G42)</f>
        <v>-185029</v>
      </c>
      <c r="J42" s="118" t="n">
        <f aca="false">IF(MONTH($A42)=MONTH($A41),SUM(I42-I41),I42)</f>
        <v>31049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-668656</v>
      </c>
      <c r="N42" s="118" t="n">
        <f aca="false">SUM(J$6:J42)</f>
        <v>-668656</v>
      </c>
      <c r="P42" s="142" t="n">
        <f aca="false">D42/P$3</f>
        <v>-0.365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31.049</v>
      </c>
      <c r="T42" s="120" t="n">
        <f aca="false">L42/$R$3</f>
        <v>0</v>
      </c>
      <c r="U42" s="120" t="n">
        <f aca="false">I42/$R$3</f>
        <v>-185.029</v>
      </c>
      <c r="V42" s="120" t="n">
        <f aca="false">M42/$R$3</f>
        <v>-668.656</v>
      </c>
      <c r="W42" s="120" t="n">
        <f aca="false">N42/$R$3</f>
        <v>-668.656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CRD MTM'!A43,3),'[4]Master Data'!$A$2:$A$8,0),2)</f>
        <v>W</v>
      </c>
      <c r="D43" s="118" t="n">
        <v>-338</v>
      </c>
      <c r="E43" s="118" t="n">
        <v>0</v>
      </c>
      <c r="F43" s="118" t="n">
        <v>0</v>
      </c>
      <c r="G43" s="118" t="n">
        <v>-443026</v>
      </c>
      <c r="I43" s="118" t="n">
        <f aca="false">IF(MONTH($A43)=MONTH($A42),IF(G43=0,I42,G43),G43)</f>
        <v>-443026</v>
      </c>
      <c r="J43" s="118" t="n">
        <f aca="false">IF(MONTH($A43)=MONTH($A42),SUM(I43-I42),I43)</f>
        <v>-257997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-926653</v>
      </c>
      <c r="N43" s="118" t="n">
        <f aca="false">SUM(J$6:J43)</f>
        <v>-926653</v>
      </c>
      <c r="P43" s="142" t="n">
        <f aca="false">D43/P$3</f>
        <v>-0.338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-257.997</v>
      </c>
      <c r="T43" s="120" t="n">
        <f aca="false">L43/$R$3</f>
        <v>-0</v>
      </c>
      <c r="U43" s="120" t="n">
        <f aca="false">I43/$R$3</f>
        <v>-443.026</v>
      </c>
      <c r="V43" s="120" t="n">
        <f aca="false">M43/$R$3</f>
        <v>-926.653</v>
      </c>
      <c r="W43" s="120" t="n">
        <f aca="false">N43/$R$3</f>
        <v>-926.653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CRD MTM'!A44,3),'[4]Master Data'!$A$2:$A$8,0),2)</f>
        <v>Th</v>
      </c>
      <c r="D44" s="118" t="n">
        <v>-339</v>
      </c>
      <c r="E44" s="118" t="n">
        <v>0</v>
      </c>
      <c r="F44" s="118" t="n">
        <v>0</v>
      </c>
      <c r="G44" s="118" t="n">
        <v>-412009</v>
      </c>
      <c r="I44" s="118" t="n">
        <f aca="false">IF(MONTH($A44)=MONTH($A43),IF(G44=0,I43,G44),G44)</f>
        <v>-412009</v>
      </c>
      <c r="J44" s="118" t="n">
        <f aca="false">IF(MONTH($A44)=MONTH($A43),SUM(I44-I43),I44)</f>
        <v>31017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-895636</v>
      </c>
      <c r="N44" s="118" t="n">
        <f aca="false">SUM(J$6:J44)</f>
        <v>-895636</v>
      </c>
      <c r="P44" s="142" t="n">
        <f aca="false">D44/P$3</f>
        <v>-0.339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31.017</v>
      </c>
      <c r="T44" s="120" t="n">
        <f aca="false">L44/$R$3</f>
        <v>0</v>
      </c>
      <c r="U44" s="120" t="n">
        <f aca="false">I44/$R$3</f>
        <v>-412.009</v>
      </c>
      <c r="V44" s="120" t="n">
        <f aca="false">M44/$R$3</f>
        <v>-895.636</v>
      </c>
      <c r="W44" s="120" t="n">
        <f aca="false">N44/$R$3</f>
        <v>-895.636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CRD MTM'!A45,3),'[4]Master Data'!$A$2:$A$8,0),2)</f>
        <v>F</v>
      </c>
      <c r="D45" s="118" t="n">
        <v>-351</v>
      </c>
      <c r="E45" s="118" t="n">
        <v>0</v>
      </c>
      <c r="F45" s="118" t="n">
        <v>0</v>
      </c>
      <c r="G45" s="118" t="n">
        <v>-326742</v>
      </c>
      <c r="I45" s="118" t="n">
        <f aca="false">IF(MONTH($A45)=MONTH($A44),IF(G45=0,I44,G45),G45)</f>
        <v>-326742</v>
      </c>
      <c r="J45" s="118" t="n">
        <f aca="false">IF(MONTH($A45)=MONTH($A44),SUM(I45-I44),I45)</f>
        <v>85267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-810369</v>
      </c>
      <c r="N45" s="118" t="n">
        <f aca="false">SUM(J$6:J45)</f>
        <v>-810369</v>
      </c>
      <c r="P45" s="142" t="n">
        <f aca="false">D45/P$3</f>
        <v>-0.351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85.267</v>
      </c>
      <c r="T45" s="120" t="n">
        <f aca="false">L45/$R$3</f>
        <v>0</v>
      </c>
      <c r="U45" s="120" t="n">
        <f aca="false">I45/$R$3</f>
        <v>-326.742</v>
      </c>
      <c r="V45" s="120" t="n">
        <f aca="false">M45/$R$3</f>
        <v>-810.369</v>
      </c>
      <c r="W45" s="120" t="n">
        <f aca="false">N45/$R$3</f>
        <v>-810.369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CRD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-326742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-810369</v>
      </c>
      <c r="N46" s="118" t="n">
        <f aca="false">SUM(J$6:J46)</f>
        <v>-810369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-326.742</v>
      </c>
      <c r="V46" s="120" t="n">
        <f aca="false">M46/$R$3</f>
        <v>-810.369</v>
      </c>
      <c r="W46" s="120" t="n">
        <f aca="false">N46/$R$3</f>
        <v>-810.369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CRD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-326742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-810369</v>
      </c>
      <c r="N47" s="118" t="n">
        <f aca="false">SUM(J$6:J47)</f>
        <v>-810369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-326.742</v>
      </c>
      <c r="V47" s="120" t="n">
        <f aca="false">M47/$R$3</f>
        <v>-810.369</v>
      </c>
      <c r="W47" s="120" t="n">
        <f aca="false">N47/$R$3</f>
        <v>-810.369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CRD MTM'!A48,3),'[4]Master Data'!$A$2:$A$8,0),2)</f>
        <v>M</v>
      </c>
      <c r="D48" s="118" t="n">
        <v>-357</v>
      </c>
      <c r="E48" s="118" t="n">
        <v>0</v>
      </c>
      <c r="F48" s="118" t="n">
        <v>0</v>
      </c>
      <c r="G48" s="118" t="n">
        <v>-262337</v>
      </c>
      <c r="I48" s="118" t="n">
        <f aca="false">IF(MONTH($A48)=MONTH($A47),IF(G48=0,I47,G48),G48)</f>
        <v>-262337</v>
      </c>
      <c r="J48" s="118" t="n">
        <f aca="false">IF(MONTH($A48)=MONTH($A47),SUM(I48-I47),I48)</f>
        <v>64405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-745964</v>
      </c>
      <c r="N48" s="118" t="n">
        <f aca="false">SUM(J$6:J48)</f>
        <v>-745964</v>
      </c>
      <c r="P48" s="142" t="n">
        <f aca="false">D48/P$3</f>
        <v>-0.357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64.405</v>
      </c>
      <c r="T48" s="120" t="n">
        <f aca="false">L48/$R$3</f>
        <v>0</v>
      </c>
      <c r="U48" s="120" t="n">
        <f aca="false">I48/$R$3</f>
        <v>-262.337</v>
      </c>
      <c r="V48" s="120" t="n">
        <f aca="false">M48/$R$3</f>
        <v>-745.964</v>
      </c>
      <c r="W48" s="120" t="n">
        <f aca="false">N48/$R$3</f>
        <v>-745.964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CRD MTM'!A49,3),'[4]Master Data'!$A$2:$A$8,0),2)</f>
        <v>T</v>
      </c>
      <c r="D49" s="118" t="n">
        <v>-351</v>
      </c>
      <c r="E49" s="118" t="n">
        <v>0</v>
      </c>
      <c r="F49" s="118" t="n">
        <v>0</v>
      </c>
      <c r="G49" s="118" t="n">
        <v>-377004</v>
      </c>
      <c r="I49" s="118" t="n">
        <f aca="false">IF(MONTH($A49)=MONTH($A48),IF(G49=0,I48,G49),G49)</f>
        <v>-377004</v>
      </c>
      <c r="J49" s="118" t="n">
        <f aca="false">IF(MONTH($A49)=MONTH($A48),SUM(I49-I48),I49)</f>
        <v>-114667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-860631</v>
      </c>
      <c r="N49" s="118" t="n">
        <f aca="false">SUM(J$6:J49)</f>
        <v>-860631</v>
      </c>
      <c r="P49" s="142" t="n">
        <f aca="false">D49/P$3</f>
        <v>-0.351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-114.667</v>
      </c>
      <c r="T49" s="120" t="n">
        <f aca="false">L49/$R$3</f>
        <v>-0</v>
      </c>
      <c r="U49" s="120" t="n">
        <f aca="false">I49/$R$3</f>
        <v>-377.004</v>
      </c>
      <c r="V49" s="120" t="n">
        <f aca="false">M49/$R$3</f>
        <v>-860.631</v>
      </c>
      <c r="W49" s="120" t="n">
        <f aca="false">N49/$R$3</f>
        <v>-860.631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CRD MTM'!A50,3),'[4]Master Data'!$A$2:$A$8,0),2)</f>
        <v>W</v>
      </c>
      <c r="D50" s="118" t="n">
        <v>-361</v>
      </c>
      <c r="E50" s="118" t="n">
        <v>0</v>
      </c>
      <c r="F50" s="118" t="n">
        <v>0</v>
      </c>
      <c r="G50" s="118" t="n">
        <v>-193048</v>
      </c>
      <c r="I50" s="118" t="n">
        <f aca="false">IF(MONTH($A50)=MONTH($A49),IF(G50=0,I49,G50),G50)</f>
        <v>-193048</v>
      </c>
      <c r="J50" s="118" t="n">
        <f aca="false">IF(MONTH($A50)=MONTH($A49),SUM(I50-I49),I50)</f>
        <v>183956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-676675</v>
      </c>
      <c r="N50" s="118" t="n">
        <f aca="false">SUM(J$6:J50)</f>
        <v>-676675</v>
      </c>
      <c r="P50" s="142" t="n">
        <f aca="false">D50/P$3</f>
        <v>-0.361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183.956</v>
      </c>
      <c r="T50" s="120" t="n">
        <f aca="false">L50/$R$3</f>
        <v>0</v>
      </c>
      <c r="U50" s="120" t="n">
        <f aca="false">I50/$R$3</f>
        <v>-193.048</v>
      </c>
      <c r="V50" s="120" t="n">
        <f aca="false">M50/$R$3</f>
        <v>-676.675</v>
      </c>
      <c r="W50" s="120" t="n">
        <f aca="false">N50/$R$3</f>
        <v>-676.675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CRD MTM'!A51,3),'[4]Master Data'!$A$2:$A$8,0),2)</f>
        <v>Th</v>
      </c>
      <c r="D51" s="118" t="n">
        <v>-365</v>
      </c>
      <c r="E51" s="118" t="n">
        <v>0</v>
      </c>
      <c r="F51" s="118" t="n">
        <v>0</v>
      </c>
      <c r="G51" s="118" t="n">
        <v>-108000</v>
      </c>
      <c r="I51" s="118" t="n">
        <f aca="false">IF(MONTH($A51)=MONTH($A50),IF(G51=0,I50,G51),G51)</f>
        <v>-108000</v>
      </c>
      <c r="J51" s="118" t="n">
        <f aca="false">IF(MONTH($A51)=MONTH($A50),SUM(I51-I50),I51)</f>
        <v>85048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-591627</v>
      </c>
      <c r="N51" s="118" t="n">
        <f aca="false">SUM(J$6:J51)</f>
        <v>-591627</v>
      </c>
      <c r="P51" s="142" t="n">
        <f aca="false">D51/P$3</f>
        <v>-0.365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85.048</v>
      </c>
      <c r="T51" s="120" t="n">
        <f aca="false">L51/$R$3</f>
        <v>0</v>
      </c>
      <c r="U51" s="120" t="n">
        <f aca="false">I51/$R$3</f>
        <v>-108</v>
      </c>
      <c r="V51" s="120" t="n">
        <f aca="false">M51/$R$3</f>
        <v>-591.627</v>
      </c>
      <c r="W51" s="120" t="n">
        <f aca="false">N51/$R$3</f>
        <v>-591.627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CRD MTM'!A52,3),'[4]Master Data'!$A$2:$A$8,0),2)</f>
        <v>F</v>
      </c>
      <c r="D52" s="118" t="n">
        <v>-370</v>
      </c>
      <c r="E52" s="118" t="n">
        <v>0</v>
      </c>
      <c r="F52" s="118" t="n">
        <v>0</v>
      </c>
      <c r="G52" s="118" t="n">
        <v>-122329</v>
      </c>
      <c r="I52" s="118" t="n">
        <f aca="false">IF(MONTH($A52)=MONTH($A51),IF(G52=0,I51,G52),G52)</f>
        <v>-122329</v>
      </c>
      <c r="J52" s="118" t="n">
        <f aca="false">IF(MONTH($A52)=MONTH($A51),SUM(I52-I51),I52)</f>
        <v>-14329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-605956</v>
      </c>
      <c r="N52" s="118" t="n">
        <f aca="false">SUM(J$6:J52)</f>
        <v>-605956</v>
      </c>
      <c r="P52" s="142" t="n">
        <f aca="false">D52/P$3</f>
        <v>-0.37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-14.329</v>
      </c>
      <c r="T52" s="120" t="n">
        <f aca="false">L52/$R$3</f>
        <v>-0</v>
      </c>
      <c r="U52" s="120" t="n">
        <f aca="false">I52/$R$3</f>
        <v>-122.329</v>
      </c>
      <c r="V52" s="120" t="n">
        <f aca="false">M52/$R$3</f>
        <v>-605.956</v>
      </c>
      <c r="W52" s="120" t="n">
        <f aca="false">N52/$R$3</f>
        <v>-605.956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CRD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-122329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-605956</v>
      </c>
      <c r="N53" s="118" t="n">
        <f aca="false">SUM(J$6:J53)</f>
        <v>-605956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-122.329</v>
      </c>
      <c r="V53" s="120" t="n">
        <f aca="false">M53/$R$3</f>
        <v>-605.956</v>
      </c>
      <c r="W53" s="120" t="n">
        <f aca="false">N53/$R$3</f>
        <v>-605.956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CRD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-122329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-605956</v>
      </c>
      <c r="N54" s="118" t="n">
        <f aca="false">SUM(J$6:J54)</f>
        <v>-605956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-122.329</v>
      </c>
      <c r="V54" s="120" t="n">
        <f aca="false">M54/$R$3</f>
        <v>-605.956</v>
      </c>
      <c r="W54" s="120" t="n">
        <f aca="false">N54/$R$3</f>
        <v>-605.956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CRD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-122329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-605956</v>
      </c>
      <c r="N55" s="118" t="n">
        <f aca="false">SUM(J$6:J55)</f>
        <v>-605956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-122.329</v>
      </c>
      <c r="V55" s="120" t="n">
        <f aca="false">M55/$R$3</f>
        <v>-605.956</v>
      </c>
      <c r="W55" s="120" t="n">
        <f aca="false">N55/$R$3</f>
        <v>-605.956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CRD MTM'!A56,3),'[4]Master Data'!$A$2:$A$8,0),2)</f>
        <v>T</v>
      </c>
      <c r="D56" s="118" t="n">
        <v>-373</v>
      </c>
      <c r="E56" s="118" t="n">
        <v>0</v>
      </c>
      <c r="F56" s="118" t="n">
        <v>0</v>
      </c>
      <c r="G56" s="118" t="n">
        <v>-98559</v>
      </c>
      <c r="I56" s="118" t="n">
        <f aca="false">IF(MONTH($A56)=MONTH($A55),IF(G56=0,I55,G56),G56)</f>
        <v>-98559</v>
      </c>
      <c r="J56" s="118" t="n">
        <f aca="false">IF(MONTH($A56)=MONTH($A55),SUM(I56-I55),I56)</f>
        <v>23770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-582186</v>
      </c>
      <c r="N56" s="118" t="n">
        <f aca="false">SUM(J$6:J56)</f>
        <v>-582186</v>
      </c>
      <c r="P56" s="142" t="n">
        <f aca="false">D56/P$3</f>
        <v>-0.373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23.77</v>
      </c>
      <c r="T56" s="120" t="n">
        <f aca="false">L56/$R$3</f>
        <v>0</v>
      </c>
      <c r="U56" s="120" t="n">
        <f aca="false">I56/$R$3</f>
        <v>-98.559</v>
      </c>
      <c r="V56" s="120" t="n">
        <f aca="false">M56/$R$3</f>
        <v>-582.186</v>
      </c>
      <c r="W56" s="120" t="n">
        <f aca="false">N56/$R$3</f>
        <v>-582.186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CRD MTM'!A57,3),'[4]Master Data'!$A$2:$A$8,0),2)</f>
        <v>W</v>
      </c>
      <c r="D57" s="118" t="n">
        <v>-382</v>
      </c>
      <c r="E57" s="118" t="n">
        <v>0</v>
      </c>
      <c r="F57" s="118" t="n">
        <v>0</v>
      </c>
      <c r="G57" s="118" t="n">
        <v>29103</v>
      </c>
      <c r="I57" s="118" t="n">
        <f aca="false">IF(MONTH($A57)=MONTH($A56),IF(G57=0,I56,G57),G57)</f>
        <v>29103</v>
      </c>
      <c r="J57" s="118" t="n">
        <f aca="false">IF(MONTH($A57)=MONTH($A56),SUM(I57-I56),I57)</f>
        <v>127662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-454524</v>
      </c>
      <c r="N57" s="118" t="n">
        <f aca="false">SUM(J$6:J57)</f>
        <v>-454524</v>
      </c>
      <c r="P57" s="142" t="n">
        <f aca="false">D57/P$3</f>
        <v>-0.382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127.662</v>
      </c>
      <c r="T57" s="120" t="n">
        <f aca="false">L57/$R$3</f>
        <v>0</v>
      </c>
      <c r="U57" s="120" t="n">
        <f aca="false">I57/$R$3</f>
        <v>29.103</v>
      </c>
      <c r="V57" s="120" t="n">
        <f aca="false">M57/$R$3</f>
        <v>-454.524</v>
      </c>
      <c r="W57" s="120" t="n">
        <f aca="false">N57/$R$3</f>
        <v>-454.524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CRD MTM'!A58,3),'[4]Master Data'!$A$2:$A$8,0),2)</f>
        <v>Th</v>
      </c>
      <c r="D58" s="118" t="n">
        <v>-372</v>
      </c>
      <c r="E58" s="118" t="n">
        <v>0</v>
      </c>
      <c r="F58" s="118" t="n">
        <v>0</v>
      </c>
      <c r="G58" s="118" t="n">
        <v>-70041</v>
      </c>
      <c r="I58" s="118" t="n">
        <f aca="false">IF(MONTH($A58)=MONTH($A57),IF(G58=0,I57,G58),G58)</f>
        <v>-70041</v>
      </c>
      <c r="J58" s="118" t="n">
        <f aca="false">IF(MONTH($A58)=MONTH($A57),SUM(I58-I57),I58)</f>
        <v>-99144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-553668</v>
      </c>
      <c r="N58" s="118" t="n">
        <f aca="false">SUM(J$6:J58)</f>
        <v>-553668</v>
      </c>
      <c r="P58" s="142" t="n">
        <f aca="false">D58/P$3</f>
        <v>-0.372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-99.144</v>
      </c>
      <c r="T58" s="120" t="n">
        <f aca="false">L58/$R$3</f>
        <v>-0</v>
      </c>
      <c r="U58" s="120" t="n">
        <f aca="false">I58/$R$3</f>
        <v>-70.041</v>
      </c>
      <c r="V58" s="120" t="n">
        <f aca="false">M58/$R$3</f>
        <v>-553.668</v>
      </c>
      <c r="W58" s="120" t="n">
        <f aca="false">N58/$R$3</f>
        <v>-553.668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CRD MTM'!A59,3),'[4]Master Data'!$A$2:$A$8,0),2)</f>
        <v>F</v>
      </c>
      <c r="D59" s="118" t="n">
        <v>-370</v>
      </c>
      <c r="E59" s="118" t="n">
        <v>0</v>
      </c>
      <c r="F59" s="118" t="n">
        <v>0</v>
      </c>
      <c r="G59" s="118" t="n">
        <v>-125728</v>
      </c>
      <c r="I59" s="118" t="n">
        <f aca="false">IF(MONTH($A59)=MONTH($A58),IF(G59=0,I58,G59),G59)</f>
        <v>-125728</v>
      </c>
      <c r="J59" s="118" t="n">
        <f aca="false">IF(MONTH($A59)=MONTH($A58),SUM(I59-I58),I59)</f>
        <v>-55687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-609355</v>
      </c>
      <c r="N59" s="118" t="n">
        <f aca="false">SUM(J$6:J59)</f>
        <v>-609355</v>
      </c>
      <c r="P59" s="142" t="n">
        <f aca="false">D59/P$3</f>
        <v>-0.37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-55.687</v>
      </c>
      <c r="T59" s="120" t="n">
        <f aca="false">L59/$R$3</f>
        <v>-0</v>
      </c>
      <c r="U59" s="120" t="n">
        <f aca="false">I59/$R$3</f>
        <v>-125.728</v>
      </c>
      <c r="V59" s="120" t="n">
        <f aca="false">M59/$R$3</f>
        <v>-609.355</v>
      </c>
      <c r="W59" s="120" t="n">
        <f aca="false">N59/$R$3</f>
        <v>-609.355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CRD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-125728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-609355</v>
      </c>
      <c r="N60" s="118" t="n">
        <f aca="false">SUM(J$6:J60)</f>
        <v>-609355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-125.728</v>
      </c>
      <c r="V60" s="120" t="n">
        <f aca="false">M60/$R$3</f>
        <v>-609.355</v>
      </c>
      <c r="W60" s="120" t="n">
        <f aca="false">N60/$R$3</f>
        <v>-609.355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CRD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-125728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-609355</v>
      </c>
      <c r="N61" s="118" t="n">
        <f aca="false">SUM(J$6:J61)</f>
        <v>-609355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-125.728</v>
      </c>
      <c r="V61" s="120" t="n">
        <f aca="false">M61/$R$3</f>
        <v>-609.355</v>
      </c>
      <c r="W61" s="120" t="n">
        <f aca="false">N61/$R$3</f>
        <v>-609.355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CRD MTM'!A62,3),'[4]Master Data'!$A$2:$A$8,0),2)</f>
        <v>M</v>
      </c>
      <c r="D62" s="118" t="n">
        <v>-378</v>
      </c>
      <c r="E62" s="118" t="n">
        <v>0</v>
      </c>
      <c r="F62" s="118" t="n">
        <v>0</v>
      </c>
      <c r="G62" s="118" t="n">
        <v>-73506</v>
      </c>
      <c r="I62" s="118" t="n">
        <f aca="false">IF(MONTH($A62)=MONTH($A61),IF(G62=0,I61,G62),G62)</f>
        <v>-73506</v>
      </c>
      <c r="J62" s="118" t="n">
        <f aca="false">IF(MONTH($A62)=MONTH($A61),SUM(I62-I61),I62)</f>
        <v>52222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-557133</v>
      </c>
      <c r="N62" s="118" t="n">
        <f aca="false">SUM(J$6:J62)</f>
        <v>-557133</v>
      </c>
      <c r="P62" s="142" t="n">
        <f aca="false">D62/P$3</f>
        <v>-0.378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52.222</v>
      </c>
      <c r="T62" s="120" t="n">
        <f aca="false">L62/$R$3</f>
        <v>0</v>
      </c>
      <c r="U62" s="120" t="n">
        <f aca="false">I62/$R$3</f>
        <v>-73.506</v>
      </c>
      <c r="V62" s="120" t="n">
        <f aca="false">M62/$R$3</f>
        <v>-557.133</v>
      </c>
      <c r="W62" s="120" t="n">
        <f aca="false">N62/$R$3</f>
        <v>-557.133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CRD MTM'!A63,3),'[4]Master Data'!$A$2:$A$8,0),2)</f>
        <v>T</v>
      </c>
      <c r="D63" s="118" t="n">
        <v>-378</v>
      </c>
      <c r="E63" s="118" t="n">
        <v>0</v>
      </c>
      <c r="F63" s="118" t="n">
        <v>0</v>
      </c>
      <c r="G63" s="118" t="n">
        <v>-153932</v>
      </c>
      <c r="I63" s="118" t="n">
        <f aca="false">IF(MONTH($A63)=MONTH($A62),IF(G63=0,I62,G63),G63)</f>
        <v>-153932</v>
      </c>
      <c r="J63" s="118" t="n">
        <f aca="false">IF(MONTH($A63)=MONTH($A62),SUM(I63-I62),I63)</f>
        <v>-80426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-637559</v>
      </c>
      <c r="N63" s="118" t="n">
        <f aca="false">SUM(J$6:J63)</f>
        <v>-637559</v>
      </c>
      <c r="P63" s="142" t="n">
        <f aca="false">D63/P$3</f>
        <v>-0.378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-80.426</v>
      </c>
      <c r="T63" s="120" t="n">
        <f aca="false">L63/$R$3</f>
        <v>-0</v>
      </c>
      <c r="U63" s="120" t="n">
        <f aca="false">I63/$R$3</f>
        <v>-153.932</v>
      </c>
      <c r="V63" s="120" t="n">
        <f aca="false">M63/$R$3</f>
        <v>-637.559</v>
      </c>
      <c r="W63" s="120" t="n">
        <f aca="false">N63/$R$3</f>
        <v>-637.559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CRD MTM'!A64,3),'[4]Master Data'!$A$2:$A$8,0),2)</f>
        <v>W</v>
      </c>
      <c r="D64" s="118" t="n">
        <v>-396</v>
      </c>
      <c r="E64" s="118" t="n">
        <v>0</v>
      </c>
      <c r="F64" s="118" t="n">
        <v>0</v>
      </c>
      <c r="G64" s="118" t="n">
        <v>47706</v>
      </c>
      <c r="I64" s="118" t="n">
        <f aca="false">IF(MONTH($A64)=MONTH($A63),IF(G64=0,I63,G64),G64)</f>
        <v>47706</v>
      </c>
      <c r="J64" s="118" t="n">
        <f aca="false">IF(MONTH($A64)=MONTH($A63),SUM(I64-I63),I64)</f>
        <v>201638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-435921</v>
      </c>
      <c r="N64" s="118" t="n">
        <f aca="false">SUM(J$6:J64)</f>
        <v>-435921</v>
      </c>
      <c r="P64" s="142" t="n">
        <f aca="false">D64/P$3</f>
        <v>-0.396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201.638</v>
      </c>
      <c r="T64" s="120" t="n">
        <f aca="false">L64/$R$3</f>
        <v>0</v>
      </c>
      <c r="U64" s="120" t="n">
        <f aca="false">I64/$R$3</f>
        <v>47.706</v>
      </c>
      <c r="V64" s="120" t="n">
        <f aca="false">M64/$R$3</f>
        <v>-435.921</v>
      </c>
      <c r="W64" s="120" t="n">
        <f aca="false">N64/$R$3</f>
        <v>-435.921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CRD MTM'!A65,3),'[4]Master Data'!$A$2:$A$8,0),2)</f>
        <v>Th</v>
      </c>
      <c r="D65" s="118" t="n">
        <v>-389</v>
      </c>
      <c r="E65" s="118" t="n">
        <v>0</v>
      </c>
      <c r="F65" s="118" t="n">
        <v>0</v>
      </c>
      <c r="G65" s="118" t="n">
        <v>-108113</v>
      </c>
      <c r="I65" s="118" t="n">
        <f aca="false">IF(MONTH($A65)=MONTH($A64),IF(G65=0,I64,G65),G65)</f>
        <v>-108113</v>
      </c>
      <c r="J65" s="118" t="n">
        <f aca="false">IF(MONTH($A65)=MONTH($A64),SUM(I65-I64),I65)</f>
        <v>-108113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-544034</v>
      </c>
      <c r="N65" s="118" t="n">
        <f aca="false">SUM(J$6:J65)</f>
        <v>-544034</v>
      </c>
      <c r="P65" s="142" t="n">
        <f aca="false">D65/P$3</f>
        <v>-0.389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-108.113</v>
      </c>
      <c r="T65" s="120" t="n">
        <f aca="false">L65/$R$3</f>
        <v>-0</v>
      </c>
      <c r="U65" s="120" t="n">
        <f aca="false">I65/$R$3</f>
        <v>-108.113</v>
      </c>
      <c r="V65" s="120" t="n">
        <f aca="false">M65/$R$3</f>
        <v>-544.034</v>
      </c>
      <c r="W65" s="120" t="n">
        <f aca="false">N65/$R$3</f>
        <v>-544.034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CRD MTM'!A66,3),'[4]Master Data'!$A$2:$A$8,0),2)</f>
        <v>F</v>
      </c>
      <c r="D66" s="118" t="n">
        <v>-383</v>
      </c>
      <c r="E66" s="118" t="n">
        <v>0</v>
      </c>
      <c r="F66" s="118" t="n">
        <v>0</v>
      </c>
      <c r="G66" s="118" t="n">
        <v>-97022</v>
      </c>
      <c r="I66" s="118" t="n">
        <f aca="false">IF(MONTH($A66)=MONTH($A65),IF(G66=0,I65,G66),G66)</f>
        <v>-97022</v>
      </c>
      <c r="J66" s="118" t="n">
        <f aca="false">IF(MONTH($A66)=MONTH($A65),SUM(I66-I65),I66)</f>
        <v>11091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-532943</v>
      </c>
      <c r="N66" s="118" t="n">
        <f aca="false">SUM(J$6:J66)</f>
        <v>-532943</v>
      </c>
      <c r="P66" s="142" t="n">
        <f aca="false">D66/P$3</f>
        <v>-0.383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11.091</v>
      </c>
      <c r="T66" s="120" t="n">
        <f aca="false">L66/$R$3</f>
        <v>0</v>
      </c>
      <c r="U66" s="120" t="n">
        <f aca="false">I66/$R$3</f>
        <v>-97.022</v>
      </c>
      <c r="V66" s="120" t="n">
        <f aca="false">M66/$R$3</f>
        <v>-532.943</v>
      </c>
      <c r="W66" s="120" t="n">
        <f aca="false">N66/$R$3</f>
        <v>-532.943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CRD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-97022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-532943</v>
      </c>
      <c r="N67" s="118" t="n">
        <f aca="false">SUM(J$6:J67)</f>
        <v>-532943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-97.022</v>
      </c>
      <c r="V67" s="120" t="n">
        <f aca="false">M67/$R$3</f>
        <v>-532.943</v>
      </c>
      <c r="W67" s="120" t="n">
        <f aca="false">N67/$R$3</f>
        <v>-532.943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CRD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-97022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-532943</v>
      </c>
      <c r="N68" s="118" t="n">
        <f aca="false">SUM(J$6:J68)</f>
        <v>-532943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-97.022</v>
      </c>
      <c r="V68" s="120" t="n">
        <f aca="false">M68/$R$3</f>
        <v>-532.943</v>
      </c>
      <c r="W68" s="120" t="n">
        <f aca="false">N68/$R$3</f>
        <v>-532.943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CRD MTM'!A69,3),'[4]Master Data'!$A$2:$A$8,0),2)</f>
        <v>M</v>
      </c>
      <c r="D69" s="118" t="n">
        <v>-375</v>
      </c>
      <c r="E69" s="118" t="n">
        <v>0</v>
      </c>
      <c r="F69" s="118" t="n">
        <v>0</v>
      </c>
      <c r="G69" s="118" t="n">
        <v>-189014</v>
      </c>
      <c r="I69" s="118" t="n">
        <f aca="false">IF(MONTH($A69)=MONTH($A68),IF(G69=0,I68,G69),G69)</f>
        <v>-189014</v>
      </c>
      <c r="J69" s="118" t="n">
        <f aca="false">IF(MONTH($A69)=MONTH($A68),SUM(I69-I68),I69)</f>
        <v>-91992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-624935</v>
      </c>
      <c r="N69" s="118" t="n">
        <f aca="false">SUM(J$6:J69)</f>
        <v>-624935</v>
      </c>
      <c r="P69" s="142" t="n">
        <f aca="false">D69/P$3</f>
        <v>-0.375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-91.992</v>
      </c>
      <c r="T69" s="120" t="n">
        <f aca="false">L69/$R$3</f>
        <v>-0</v>
      </c>
      <c r="U69" s="120" t="n">
        <f aca="false">I69/$R$3</f>
        <v>-189.014</v>
      </c>
      <c r="V69" s="120" t="n">
        <f aca="false">M69/$R$3</f>
        <v>-624.935</v>
      </c>
      <c r="W69" s="120" t="n">
        <f aca="false">N69/$R$3</f>
        <v>-624.935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CRD MTM'!A70,3),'[4]Master Data'!$A$2:$A$8,0),2)</f>
        <v>T</v>
      </c>
      <c r="D70" s="118" t="n">
        <v>-365</v>
      </c>
      <c r="E70" s="118" t="n">
        <v>0</v>
      </c>
      <c r="F70" s="118" t="n">
        <v>0</v>
      </c>
      <c r="G70" s="118" t="n">
        <v>-181195</v>
      </c>
      <c r="I70" s="118" t="n">
        <f aca="false">IF(MONTH($A70)=MONTH($A69),IF(G70=0,I69,G70),G70)</f>
        <v>-181195</v>
      </c>
      <c r="J70" s="118" t="n">
        <f aca="false">IF(MONTH($A70)=MONTH($A69),SUM(I70-I69),I70)</f>
        <v>7819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-617116</v>
      </c>
      <c r="N70" s="118" t="n">
        <f aca="false">SUM(J$6:J70)</f>
        <v>-617116</v>
      </c>
      <c r="P70" s="142" t="n">
        <f aca="false">D70/P$3</f>
        <v>-0.365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7.819</v>
      </c>
      <c r="T70" s="120" t="n">
        <f aca="false">L70/$R$3</f>
        <v>0</v>
      </c>
      <c r="U70" s="120" t="n">
        <f aca="false">I70/$R$3</f>
        <v>-181.195</v>
      </c>
      <c r="V70" s="120" t="n">
        <f aca="false">M70/$R$3</f>
        <v>-617.116</v>
      </c>
      <c r="W70" s="120" t="n">
        <f aca="false">N70/$R$3</f>
        <v>-617.116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CRD MTM'!A71,3),'[4]Master Data'!$A$2:$A$8,0),2)</f>
        <v>W</v>
      </c>
      <c r="D71" s="118" t="n">
        <v>-346</v>
      </c>
      <c r="E71" s="118" t="n">
        <v>0</v>
      </c>
      <c r="F71" s="118" t="n">
        <v>0</v>
      </c>
      <c r="G71" s="118" t="n">
        <v>-418252</v>
      </c>
      <c r="I71" s="118" t="n">
        <f aca="false">IF(MONTH($A71)=MONTH($A70),IF(G71=0,I70,G71),G71)</f>
        <v>-418252</v>
      </c>
      <c r="J71" s="118" t="n">
        <f aca="false">IF(MONTH($A71)=MONTH($A70),SUM(I71-I70),I71)</f>
        <v>-237057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-854173</v>
      </c>
      <c r="N71" s="118" t="n">
        <f aca="false">SUM(J$6:J71)</f>
        <v>-854173</v>
      </c>
      <c r="P71" s="142" t="n">
        <f aca="false">D71/P$3</f>
        <v>-0.346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-237.057</v>
      </c>
      <c r="T71" s="120" t="n">
        <f aca="false">L71/$R$3</f>
        <v>-0</v>
      </c>
      <c r="U71" s="120" t="n">
        <f aca="false">I71/$R$3</f>
        <v>-418.252</v>
      </c>
      <c r="V71" s="120" t="n">
        <f aca="false">M71/$R$3</f>
        <v>-854.173</v>
      </c>
      <c r="W71" s="120" t="n">
        <f aca="false">N71/$R$3</f>
        <v>-854.173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CRD MTM'!A72,3),'[4]Master Data'!$A$2:$A$8,0),2)</f>
        <v>Th</v>
      </c>
      <c r="D72" s="118" t="n">
        <v>-357</v>
      </c>
      <c r="E72" s="118" t="n">
        <v>0</v>
      </c>
      <c r="F72" s="118" t="n">
        <v>0</v>
      </c>
      <c r="G72" s="118" t="n">
        <v>-272530</v>
      </c>
      <c r="I72" s="118" t="n">
        <f aca="false">IF(MONTH($A72)=MONTH($A71),IF(G72=0,I71,G72),G72)</f>
        <v>-272530</v>
      </c>
      <c r="J72" s="118" t="n">
        <f aca="false">IF(MONTH($A72)=MONTH($A71),SUM(I72-I71),I72)</f>
        <v>145722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-708451</v>
      </c>
      <c r="N72" s="118" t="n">
        <f aca="false">SUM(J$6:J72)</f>
        <v>-708451</v>
      </c>
      <c r="P72" s="142" t="n">
        <f aca="false">D72/P$3</f>
        <v>-0.357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145.722</v>
      </c>
      <c r="T72" s="120" t="n">
        <f aca="false">L72/$R$3</f>
        <v>0</v>
      </c>
      <c r="U72" s="120" t="n">
        <f aca="false">I72/$R$3</f>
        <v>-272.53</v>
      </c>
      <c r="V72" s="120" t="n">
        <f aca="false">M72/$R$3</f>
        <v>-708.451</v>
      </c>
      <c r="W72" s="120" t="n">
        <f aca="false">N72/$R$3</f>
        <v>-708.451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CRD MTM'!A73,3),'[4]Master Data'!$A$2:$A$8,0),2)</f>
        <v>F</v>
      </c>
      <c r="D73" s="118" t="n">
        <v>-355</v>
      </c>
      <c r="E73" s="118" t="n">
        <v>0</v>
      </c>
      <c r="F73" s="118" t="n">
        <v>0</v>
      </c>
      <c r="G73" s="118" t="n">
        <v>-288502</v>
      </c>
      <c r="I73" s="118" t="n">
        <f aca="false">IF(MONTH($A73)=MONTH($A72),IF(G73=0,I72,G73),G73)</f>
        <v>-288502</v>
      </c>
      <c r="J73" s="118" t="n">
        <f aca="false">IF(MONTH($A73)=MONTH($A72),SUM(I73-I72),I73)</f>
        <v>-15972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-724423</v>
      </c>
      <c r="N73" s="118" t="n">
        <f aca="false">SUM(J$6:J73)</f>
        <v>-724423</v>
      </c>
      <c r="P73" s="142" t="n">
        <f aca="false">D73/P$3</f>
        <v>-0.355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-15.972</v>
      </c>
      <c r="T73" s="120" t="n">
        <f aca="false">L73/$R$3</f>
        <v>-0</v>
      </c>
      <c r="U73" s="120" t="n">
        <f aca="false">I73/$R$3</f>
        <v>-288.502</v>
      </c>
      <c r="V73" s="120" t="n">
        <f aca="false">M73/$R$3</f>
        <v>-724.423</v>
      </c>
      <c r="W73" s="120" t="n">
        <f aca="false">N73/$R$3</f>
        <v>-724.423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CRD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-288502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-724423</v>
      </c>
      <c r="N74" s="118" t="n">
        <f aca="false">SUM(J$6:J74)</f>
        <v>-724423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-288.502</v>
      </c>
      <c r="V74" s="120" t="n">
        <f aca="false">M74/$R$3</f>
        <v>-724.423</v>
      </c>
      <c r="W74" s="120" t="n">
        <f aca="false">N74/$R$3</f>
        <v>-724.423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CRD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-288502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-724423</v>
      </c>
      <c r="N75" s="118" t="n">
        <f aca="false">SUM(J$6:J75)</f>
        <v>-724423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-288.502</v>
      </c>
      <c r="V75" s="120" t="n">
        <f aca="false">M75/$R$3</f>
        <v>-724.423</v>
      </c>
      <c r="W75" s="120" t="n">
        <f aca="false">N75/$R$3</f>
        <v>-724.423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CRD MTM'!A76,3),'[4]Master Data'!$A$2:$A$8,0),2)</f>
        <v>M</v>
      </c>
      <c r="D76" s="118" t="n">
        <v>-347</v>
      </c>
      <c r="E76" s="118" t="n">
        <v>0</v>
      </c>
      <c r="F76" s="118" t="n">
        <v>0</v>
      </c>
      <c r="G76" s="118" t="n">
        <v>-334978</v>
      </c>
      <c r="I76" s="118" t="n">
        <f aca="false">IF(MONTH($A76)=MONTH($A75),IF(G76=0,I75,G76),G76)</f>
        <v>-334978</v>
      </c>
      <c r="J76" s="118" t="n">
        <f aca="false">IF(MONTH($A76)=MONTH($A75),SUM(I76-I75),I76)</f>
        <v>-46476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-770899</v>
      </c>
      <c r="N76" s="118" t="n">
        <f aca="false">SUM(J$6:J76)</f>
        <v>-770899</v>
      </c>
      <c r="P76" s="142" t="n">
        <f aca="false">D76/P$3</f>
        <v>-0.347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-46.476</v>
      </c>
      <c r="T76" s="120" t="n">
        <f aca="false">L76/$R$3</f>
        <v>-0</v>
      </c>
      <c r="U76" s="120" t="n">
        <f aca="false">I76/$R$3</f>
        <v>-334.978</v>
      </c>
      <c r="V76" s="120" t="n">
        <f aca="false">M76/$R$3</f>
        <v>-770.899</v>
      </c>
      <c r="W76" s="120" t="n">
        <f aca="false">N76/$R$3</f>
        <v>-770.899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CRD MTM'!A77,3),'[4]Master Data'!$A$2:$A$8,0),2)</f>
        <v>T</v>
      </c>
      <c r="D77" s="118" t="n">
        <v>-355</v>
      </c>
      <c r="E77" s="118" t="n">
        <v>0</v>
      </c>
      <c r="F77" s="118" t="n">
        <v>0</v>
      </c>
      <c r="G77" s="118" t="n">
        <v>-128751</v>
      </c>
      <c r="I77" s="118" t="n">
        <f aca="false">IF(MONTH($A77)=MONTH($A76),IF(G77=0,I76,G77),G77)</f>
        <v>-128751</v>
      </c>
      <c r="J77" s="118" t="n">
        <f aca="false">IF(MONTH($A77)=MONTH($A76),SUM(I77-I76),I77)</f>
        <v>206227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-564672</v>
      </c>
      <c r="N77" s="118" t="n">
        <f aca="false">SUM(J$6:J77)</f>
        <v>-564672</v>
      </c>
      <c r="P77" s="142" t="n">
        <f aca="false">D77/P$3</f>
        <v>-0.355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206.227</v>
      </c>
      <c r="T77" s="120" t="n">
        <f aca="false">L77/$R$3</f>
        <v>0</v>
      </c>
      <c r="U77" s="120" t="n">
        <f aca="false">I77/$R$3</f>
        <v>-128.751</v>
      </c>
      <c r="V77" s="120" t="n">
        <f aca="false">M77/$R$3</f>
        <v>-564.672</v>
      </c>
      <c r="W77" s="120" t="n">
        <f aca="false">N77/$R$3</f>
        <v>-564.672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CRD MTM'!A78,3),'[4]Master Data'!$A$2:$A$8,0),2)</f>
        <v>W</v>
      </c>
      <c r="D78" s="118" t="n">
        <v>-610</v>
      </c>
      <c r="E78" s="118" t="n">
        <v>0</v>
      </c>
      <c r="F78" s="118" t="n">
        <v>0</v>
      </c>
      <c r="G78" s="118" t="n">
        <v>-44735</v>
      </c>
      <c r="I78" s="118" t="n">
        <f aca="false">IF(MONTH($A78)=MONTH($A77),IF(G78=0,I77,G78),G78)</f>
        <v>-44735</v>
      </c>
      <c r="J78" s="118" t="n">
        <f aca="false">IF(MONTH($A78)=MONTH($A77),SUM(I78-I77),I78)</f>
        <v>84016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-480656</v>
      </c>
      <c r="N78" s="118" t="n">
        <f aca="false">SUM(J$6:J78)</f>
        <v>-480656</v>
      </c>
      <c r="P78" s="142" t="n">
        <f aca="false">D78/P$3</f>
        <v>-0.61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84.016</v>
      </c>
      <c r="T78" s="120" t="n">
        <f aca="false">L78/$R$3</f>
        <v>0</v>
      </c>
      <c r="U78" s="120" t="n">
        <f aca="false">I78/$R$3</f>
        <v>-44.735</v>
      </c>
      <c r="V78" s="120" t="n">
        <f aca="false">M78/$R$3</f>
        <v>-480.656</v>
      </c>
      <c r="W78" s="120" t="n">
        <f aca="false">N78/$R$3</f>
        <v>-480.656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CRD MTM'!A79,3),'[4]Master Data'!$A$2:$A$8,0),2)</f>
        <v>Th</v>
      </c>
      <c r="D79" s="118" t="n">
        <v>-599</v>
      </c>
      <c r="E79" s="118" t="n">
        <v>0</v>
      </c>
      <c r="F79" s="118" t="n">
        <v>0</v>
      </c>
      <c r="G79" s="118" t="n">
        <v>-435564</v>
      </c>
      <c r="I79" s="118" t="n">
        <f aca="false">IF(MONTH($A79)=MONTH($A78),IF(G79=0,I78,G79),G79)</f>
        <v>-435564</v>
      </c>
      <c r="J79" s="118" t="n">
        <f aca="false">IF(MONTH($A79)=MONTH($A78),SUM(I79-I78),I79)</f>
        <v>-390829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-871485</v>
      </c>
      <c r="N79" s="118" t="n">
        <f aca="false">SUM(J$6:J79)</f>
        <v>-871485</v>
      </c>
      <c r="P79" s="142" t="n">
        <f aca="false">D79/P$3</f>
        <v>-0.599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-390.829</v>
      </c>
      <c r="T79" s="120" t="n">
        <f aca="false">L79/$R$3</f>
        <v>-0</v>
      </c>
      <c r="U79" s="120" t="n">
        <f aca="false">I79/$R$3</f>
        <v>-435.564</v>
      </c>
      <c r="V79" s="120" t="n">
        <f aca="false">M79/$R$3</f>
        <v>-871.485</v>
      </c>
      <c r="W79" s="120" t="n">
        <f aca="false">N79/$R$3</f>
        <v>-871.485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CRD MTM'!A80,3),'[4]Master Data'!$A$2:$A$8,0),2)</f>
        <v>F</v>
      </c>
      <c r="D80" s="118" t="n">
        <v>-609</v>
      </c>
      <c r="E80" s="118" t="n">
        <v>0</v>
      </c>
      <c r="F80" s="118" t="n">
        <v>0</v>
      </c>
      <c r="G80" s="118" t="n">
        <v>-230300</v>
      </c>
      <c r="I80" s="118" t="n">
        <f aca="false">IF(MONTH($A80)=MONTH($A79),IF(G80=0,I79,G80),G80)</f>
        <v>-230300</v>
      </c>
      <c r="J80" s="118" t="n">
        <f aca="false">IF(MONTH($A80)=MONTH($A79),SUM(I80-I79),I80)</f>
        <v>205264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-666221</v>
      </c>
      <c r="N80" s="118" t="n">
        <f aca="false">SUM(J$6:J80)</f>
        <v>-666221</v>
      </c>
      <c r="P80" s="142" t="n">
        <f aca="false">D80/P$3</f>
        <v>-0.609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205.264</v>
      </c>
      <c r="T80" s="120" t="n">
        <f aca="false">L80/$R$3</f>
        <v>0</v>
      </c>
      <c r="U80" s="120" t="n">
        <f aca="false">I80/$R$3</f>
        <v>-230.3</v>
      </c>
      <c r="V80" s="120" t="n">
        <f aca="false">M80/$R$3</f>
        <v>-666.221</v>
      </c>
      <c r="W80" s="120" t="n">
        <f aca="false">N80/$R$3</f>
        <v>-666.221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CRD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-230300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-666221</v>
      </c>
      <c r="N81" s="118" t="n">
        <f aca="false">SUM(J$6:J81)</f>
        <v>-666221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-230.3</v>
      </c>
      <c r="V81" s="120" t="n">
        <f aca="false">M81/$R$3</f>
        <v>-666.221</v>
      </c>
      <c r="W81" s="120" t="n">
        <f aca="false">N81/$R$3</f>
        <v>-666.221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CRD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-230300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-666221</v>
      </c>
      <c r="N82" s="118" t="n">
        <f aca="false">SUM(J$6:J82)</f>
        <v>-666221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-230.3</v>
      </c>
      <c r="V82" s="120" t="n">
        <f aca="false">M82/$R$3</f>
        <v>-666.221</v>
      </c>
      <c r="W82" s="120" t="n">
        <f aca="false">N82/$R$3</f>
        <v>-666.221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CRD MTM'!A83,3),'[4]Master Data'!$A$2:$A$8,0),2)</f>
        <v>M</v>
      </c>
      <c r="D83" s="118" t="n">
        <v>-605</v>
      </c>
      <c r="E83" s="118" t="n">
        <v>0</v>
      </c>
      <c r="F83" s="118" t="n">
        <v>0</v>
      </c>
      <c r="G83" s="118" t="n">
        <v>-392165</v>
      </c>
      <c r="I83" s="118" t="n">
        <f aca="false">IF(MONTH($A83)=MONTH($A82),IF(G83=0,I82,G83),G83)</f>
        <v>-392165</v>
      </c>
      <c r="J83" s="118" t="n">
        <f aca="false">IF(MONTH($A83)=MONTH($A82),SUM(I83-I82),I83)</f>
        <v>-161865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-828086</v>
      </c>
      <c r="N83" s="118" t="n">
        <f aca="false">SUM(J$6:J83)</f>
        <v>-828086</v>
      </c>
      <c r="P83" s="142" t="n">
        <f aca="false">D83/P$3</f>
        <v>-0.605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-161.865</v>
      </c>
      <c r="T83" s="120" t="n">
        <f aca="false">L83/$R$3</f>
        <v>-0</v>
      </c>
      <c r="U83" s="120" t="n">
        <f aca="false">I83/$R$3</f>
        <v>-392.165</v>
      </c>
      <c r="V83" s="120" t="n">
        <f aca="false">M83/$R$3</f>
        <v>-828.086</v>
      </c>
      <c r="W83" s="120" t="n">
        <f aca="false">N83/$R$3</f>
        <v>-828.086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CRD MTM'!A84,3),'[4]Master Data'!$A$2:$A$8,0),2)</f>
        <v>T</v>
      </c>
      <c r="D84" s="118" t="n">
        <v>-622</v>
      </c>
      <c r="E84" s="118" t="n">
        <v>0</v>
      </c>
      <c r="F84" s="118" t="n">
        <v>0</v>
      </c>
      <c r="G84" s="118" t="n">
        <v>-150858</v>
      </c>
      <c r="I84" s="118" t="n">
        <f aca="false">IF(MONTH($A84)=MONTH($A83),IF(G84=0,I83,G84),G84)</f>
        <v>-150858</v>
      </c>
      <c r="J84" s="118" t="n">
        <f aca="false">IF(MONTH($A84)=MONTH($A83),SUM(I84-I83),I84)</f>
        <v>241307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-586779</v>
      </c>
      <c r="N84" s="118" t="n">
        <f aca="false">SUM(J$6:J84)</f>
        <v>-586779</v>
      </c>
      <c r="P84" s="142" t="n">
        <f aca="false">D84/P$3</f>
        <v>-0.622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241.307</v>
      </c>
      <c r="T84" s="120" t="n">
        <f aca="false">L84/$R$3</f>
        <v>0</v>
      </c>
      <c r="U84" s="120" t="n">
        <f aca="false">I84/$R$3</f>
        <v>-150.858</v>
      </c>
      <c r="V84" s="120" t="n">
        <f aca="false">M84/$R$3</f>
        <v>-586.779</v>
      </c>
      <c r="W84" s="120" t="n">
        <f aca="false">N84/$R$3</f>
        <v>-586.779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CRD MTM'!A85,3),'[4]Master Data'!$A$2:$A$8,0),2)</f>
        <v>W</v>
      </c>
      <c r="D85" s="118" t="n">
        <v>-591</v>
      </c>
      <c r="E85" s="118" t="n">
        <v>0</v>
      </c>
      <c r="F85" s="118" t="n">
        <v>0</v>
      </c>
      <c r="G85" s="118" t="n">
        <v>-80936</v>
      </c>
      <c r="I85" s="118" t="n">
        <f aca="false">IF(MONTH($A85)=MONTH($A84),IF(G85=0,I84,G85),G85)</f>
        <v>-80936</v>
      </c>
      <c r="J85" s="118" t="n">
        <f aca="false">IF(MONTH($A85)=MONTH($A84),SUM(I85-I84),I85)</f>
        <v>69922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-516857</v>
      </c>
      <c r="N85" s="118" t="n">
        <f aca="false">SUM(J$6:J85)</f>
        <v>-516857</v>
      </c>
      <c r="P85" s="142" t="n">
        <f aca="false">D85/P$3</f>
        <v>-0.591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69.922</v>
      </c>
      <c r="T85" s="120" t="n">
        <f aca="false">L85/$R$3</f>
        <v>0</v>
      </c>
      <c r="U85" s="120" t="n">
        <f aca="false">I85/$R$3</f>
        <v>-80.936</v>
      </c>
      <c r="V85" s="120" t="n">
        <f aca="false">M85/$R$3</f>
        <v>-516.857</v>
      </c>
      <c r="W85" s="120" t="n">
        <f aca="false">N85/$R$3</f>
        <v>-516.857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CRD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-940936</v>
      </c>
      <c r="I86" s="118" t="n">
        <f aca="false">IF(MONTH($A86)=MONTH($A85),IF(G86=0,I85,G86),G86)</f>
        <v>-940936</v>
      </c>
      <c r="J86" s="118" t="n">
        <f aca="false">IF(MONTH($A86)=MONTH($A85),SUM(I86-I85),I86)</f>
        <v>-860000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-1376857</v>
      </c>
      <c r="N86" s="118" t="n">
        <f aca="false">SUM(J$6:J86)</f>
        <v>-1376857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-860</v>
      </c>
      <c r="T86" s="120" t="n">
        <f aca="false">L86/$R$3</f>
        <v>-0</v>
      </c>
      <c r="U86" s="120" t="n">
        <f aca="false">I86/$R$3</f>
        <v>-940.936</v>
      </c>
      <c r="V86" s="120" t="n">
        <f aca="false">M86/$R$3</f>
        <v>-1376.857</v>
      </c>
      <c r="W86" s="120" t="n">
        <f aca="false">N86/$R$3</f>
        <v>-1376.857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CRD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-940936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-1376857</v>
      </c>
      <c r="N87" s="118" t="n">
        <f aca="false">SUM(J$6:J87)</f>
        <v>-1376857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-940.936</v>
      </c>
      <c r="V87" s="120" t="n">
        <f aca="false">M87/$R$3</f>
        <v>-1376.857</v>
      </c>
      <c r="W87" s="120" t="n">
        <f aca="false">N87/$R$3</f>
        <v>-1376.857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CRD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-940936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-1376857</v>
      </c>
      <c r="N88" s="118" t="n">
        <f aca="false">SUM(J$6:J88)</f>
        <v>-1376857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-940.936</v>
      </c>
      <c r="V88" s="120" t="n">
        <f aca="false">M88/$R$3</f>
        <v>-1376.857</v>
      </c>
      <c r="W88" s="120" t="n">
        <f aca="false">N88/$R$3</f>
        <v>-1376.857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CRD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-940936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-1376857</v>
      </c>
      <c r="N89" s="118" t="n">
        <f aca="false">SUM(J$6:J89)</f>
        <v>-1376857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-940.936</v>
      </c>
      <c r="V89" s="120" t="n">
        <f aca="false">M89/$R$3</f>
        <v>-1376.857</v>
      </c>
      <c r="W89" s="120" t="n">
        <f aca="false">N89/$R$3</f>
        <v>-1376.857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CRD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-940936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-1376857</v>
      </c>
      <c r="N90" s="118" t="n">
        <f aca="false">SUM(J$6:J90)</f>
        <v>-1376857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-940.936</v>
      </c>
      <c r="V90" s="120" t="n">
        <f aca="false">M90/$R$3</f>
        <v>-1376.857</v>
      </c>
      <c r="W90" s="120" t="n">
        <f aca="false">N90/$R$3</f>
        <v>-1376.857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CRD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-940936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-1376857</v>
      </c>
      <c r="N91" s="118" t="n">
        <f aca="false">SUM(J$6:J91)</f>
        <v>-1376857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-940.936</v>
      </c>
      <c r="V91" s="120" t="n">
        <f aca="false">M91/$R$3</f>
        <v>-1376.857</v>
      </c>
      <c r="W91" s="120" t="n">
        <f aca="false">N91/$R$3</f>
        <v>-1376.857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CRD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-940936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-1376857</v>
      </c>
      <c r="N92" s="118" t="n">
        <f aca="false">SUM(J$6:J92)</f>
        <v>-1376857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-940.936</v>
      </c>
      <c r="V92" s="120" t="n">
        <f aca="false">M92/$R$3</f>
        <v>-1376.857</v>
      </c>
      <c r="W92" s="120" t="n">
        <f aca="false">N92/$R$3</f>
        <v>-1376.857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CRD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-940936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-1376857</v>
      </c>
      <c r="N93" s="118" t="n">
        <f aca="false">SUM(J$6:J93)</f>
        <v>-1376857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-940.936</v>
      </c>
      <c r="V93" s="120" t="n">
        <f aca="false">M93/$R$3</f>
        <v>-1376.857</v>
      </c>
      <c r="W93" s="120" t="n">
        <f aca="false">N93/$R$3</f>
        <v>-1376.857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CRD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-940936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-1376857</v>
      </c>
      <c r="N94" s="118" t="n">
        <f aca="false">SUM(J$6:J94)</f>
        <v>-1376857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-940.936</v>
      </c>
      <c r="V94" s="120" t="n">
        <f aca="false">M94/$R$3</f>
        <v>-1376.857</v>
      </c>
      <c r="W94" s="120" t="n">
        <f aca="false">N94/$R$3</f>
        <v>-1376.857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CRD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-940936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-1376857</v>
      </c>
      <c r="N95" s="118" t="n">
        <f aca="false">SUM(J$6:J95)</f>
        <v>-1376857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-940.936</v>
      </c>
      <c r="V95" s="120" t="n">
        <f aca="false">M95/$R$3</f>
        <v>-1376.857</v>
      </c>
      <c r="W95" s="120" t="n">
        <f aca="false">N95/$R$3</f>
        <v>-1376.857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CRD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-1376857</v>
      </c>
      <c r="N96" s="118" t="n">
        <f aca="false">SUM(J$6:J96)</f>
        <v>-1376857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-1376.857</v>
      </c>
      <c r="W96" s="120" t="n">
        <f aca="false">N96/$R$3</f>
        <v>-1376.857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CRD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-1376857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-1376.857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CRD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-1376857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-1376.857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CRD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-1376857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-1376.857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CRD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-1376857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-1376.857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CRD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-1376857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-1376.857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CRD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-1376857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-1376.857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CRD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-1376857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-1376.857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CRD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-1376857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-1376.857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CRD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-1376857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-1376.857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CRD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-1376857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-1376.857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CRD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-1376857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-1376.857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CRD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-1376857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-1376.857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CRD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-1376857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-1376.857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CRD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-1376857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-1376.857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CRD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-1376857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-1376.857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CRD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-1376857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-1376.857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CRD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-1376857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-1376.857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CRD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-1376857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-1376.857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CRD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-1376857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-1376.857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CRD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-1376857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-1376.857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CRD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-1376857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-1376.857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CRD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-1376857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-1376.857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CRD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-1376857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-1376.857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CRD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-1376857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-1376.857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CRD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-1376857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-1376.857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CRD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-1376857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-1376.857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CRD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-1376857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-1376.857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CRD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-1376857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-1376.857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CRD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-1376857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-1376.857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CRD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-1376857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-1376.857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CRD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-1376857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-1376.857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CRD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-1376857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-1376.857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CRD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-1376857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-1376.857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CRD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-1376857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-1376.857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CRD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-1376857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-1376.857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CRD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-1376857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-1376.857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CRD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-1376857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-1376.857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CRD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-1376857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-1376.857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CRD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-1376857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-1376.857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CRD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-1376857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-1376.857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CRD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-1376857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-1376.857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CRD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-1376857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-1376.857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CRD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-1376857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-1376.857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CRD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-1376857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-1376.857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CRD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-1376857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-1376.857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CRD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-1376857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-1376.857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CRD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-1376857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-1376.857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CRD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-1376857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-1376.857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CRD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-1376857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-1376.857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CRD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-1376857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-1376.857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CRD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-1376857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-1376.857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CRD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-1376857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-1376.857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CRD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-1376857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-1376.857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CRD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-1376857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-1376.857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CRD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-1376857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-1376.857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CRD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-1376857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-1376.857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CRD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-1376857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-1376.857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CRD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-1376857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-1376.857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CRD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-1376857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-1376.857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CRD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-1376857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-1376.857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CRD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-1376857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-1376.857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CRD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-1376857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-1376.857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CRD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-1376857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-1376.857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CRD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-1376857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-1376.857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CRD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-1376857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-1376.857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CRD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-1376857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-1376.857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CRD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-1376857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-1376.857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CRD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-1376857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-1376.857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CRD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-1376857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-1376.857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CRD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-1376857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-1376.857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CRD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-1376857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-1376.857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CRD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-1376857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-1376.857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CRD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-1376857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-1376.857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CRD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-1376857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-1376.857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CRD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-1376857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-1376.857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CRD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-1376857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-1376.857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CRD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-1376857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-1376.857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CRD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-1376857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-1376.857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CRD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-1376857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-1376.857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CRD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-1376857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-1376.857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CRD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-1376857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-1376.857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CRD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-1376857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-1376.857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CRD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-1376857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-1376.857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CRD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-1376857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-1376.857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CRD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-1376857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-1376.857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CRD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-1376857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-1376.857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CRD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-1376857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-1376.857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CRD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-1376857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-1376.857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CRD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-1376857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-1376.857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CRD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-1376857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-1376.857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CRD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-1376857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-1376.857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CRD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-1376857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-1376.857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CRD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-1376857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-1376.857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CRD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-1376857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-1376.857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CRD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-1376857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-1376.857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CRD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-1376857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-1376.857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CRD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-1376857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-1376.857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CRD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-1376857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-1376.857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CRD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-1376857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-1376.857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CRD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-1376857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-1376.857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CRD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-1376857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-1376.857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CRD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-1376857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-1376.857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CRD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-1376857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-1376.857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CRD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-1376857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-1376.857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CRD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-1376857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-1376.857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CRD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-1376857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-1376.857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CRD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-1376857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-1376.857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CRD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-1376857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-1376.857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CRD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-1376857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-1376.857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CRD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-1376857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-1376.857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CRD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-1376857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-1376.857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CRD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-1376857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-1376.857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CRD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-1376857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-1376.857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CRD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-1376857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-1376.857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CRD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-1376857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-1376.857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CRD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-1376857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-1376.857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CRD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-1376857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-1376.857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CRD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-1376857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-1376.857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CRD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-1376857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-1376.857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CRD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-1376857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-1376.857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CRD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-1376857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-1376.857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CRD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-1376857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-1376.857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CRD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-1376857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-1376.857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CRD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-1376857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-1376.857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CRD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-1376857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-1376.857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CRD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-1376857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-1376.857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CRD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-1376857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-1376.857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CRD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-1376857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-1376.857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CRD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-1376857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-1376.857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CRD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-1376857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-1376.857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CRD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-1376857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-1376.857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CRD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-1376857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-1376.857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CRD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-1376857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-1376.857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CRD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-1376857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-1376.857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CRD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-1376857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-1376.857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CRD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-1376857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-1376.857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CRD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-1376857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-1376.857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CRD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-1376857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-1376.857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CRD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-1376857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-1376.857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CRD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-1376857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-1376.857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CRD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-1376857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-1376.857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CRD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-1376857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-1376.857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CRD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-1376857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-1376.857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CRD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-1376857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-1376.857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CRD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-1376857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-1376.857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CRD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-1376857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-1376.857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CRD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-1376857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-1376.857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CRD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-1376857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-1376.857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CRD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-1376857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-1376.857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CRD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-1376857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-1376.857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CRD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-1376857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-1376.857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CRD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-1376857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-1376.857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CRD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-1376857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-1376.857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CRD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-1376857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-1376.857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CRD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-1376857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-1376.857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CRD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-1376857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-1376.857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CRD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-1376857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-1376.857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CRD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-1376857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-1376.857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CRD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-1376857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-1376.857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CRD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-1376857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-1376.857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CRD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-1376857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-1376.857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CRD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-1376857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-1376.857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CRD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-1376857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-1376.857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CRD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-1376857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-1376.857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CRD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-1376857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-1376.857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CRD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-1376857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-1376.857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CRD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-1376857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-1376.857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CRD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-1376857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-1376.857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CRD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-1376857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-1376.857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CRD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-1376857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-1376.857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CRD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-1376857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-1376.857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CRD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-1376857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-1376.857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CRD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-1376857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-1376.857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CRD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-1376857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-1376.857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CRD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-1376857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-1376.857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CRD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-1376857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-1376.857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CRD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-1376857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-1376.857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CRD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-1376857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-1376.857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CRD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-1376857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-1376.857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CRD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-1376857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-1376.857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CRD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-1376857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-1376.857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CRD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-1376857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-1376.857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CRD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-1376857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-1376.857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CRD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-1376857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-1376.857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CRD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-1376857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-1376.857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CRD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-1376857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-1376.857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CRD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-1376857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-1376.857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CRD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-1376857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-1376.857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CRD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-1376857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-1376.857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CRD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-1376857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-1376.857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CRD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-1376857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-1376.857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CRD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-1376857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-1376.857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CRD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-1376857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-1376.857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CRD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-1376857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-1376.857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CRD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-1376857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-1376.857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CRD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-1376857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-1376.857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CRD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-1376857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-1376.857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CRD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-1376857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-1376.857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CRD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-1376857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-1376.857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CRD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-1376857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-1376.857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CRD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-1376857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-1376.857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CRD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-1376857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-1376.857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CRD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-1376857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-1376.857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CRD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-1376857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-1376.857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CRD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-1376857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-1376.857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CRD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-1376857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-1376.857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CRD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-1376857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-1376.857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CRD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-1376857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-1376.857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CRD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-1376857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-1376.857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CRD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-1376857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-1376.857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CRD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-1376857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-1376.857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CRD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-1376857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-1376.857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CRD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-1376857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-1376.857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CRD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-1376857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-1376.857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CRD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-1376857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-1376.857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CRD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-1376857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-1376.857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CRD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-1376857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-1376.857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CRD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-1376857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-1376.857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CRD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-1376857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-1376.857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CRD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-1376857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-1376.857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CRD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-1376857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-1376.857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CRD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-1376857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-1376.857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CRD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-1376857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-1376.857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CRD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-1376857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-1376.857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CRD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-1376857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-1376.857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CRD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-1376857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-1376.857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CRD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-1376857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-1376.857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CRD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-1376857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-1376.857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CRD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-1376857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-1376.857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CRD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-1376857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-1376.857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CRD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-1376857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-1376.857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CRD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-1376857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-1376.857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CRD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-1376857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-1376.857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CRD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-1376857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-1376.857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CRD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-1376857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-1376.857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CRD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-1376857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-1376.857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CRD MTM'!A333,3),'[4]Master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-1376857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-1376.857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CRD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-1376857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-1376.857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CRD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-1376857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-1376.857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CRD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-1376857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-1376.857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CRD MTM'!A337,3),'[4]Master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-242600</v>
      </c>
      <c r="I337" s="118" t="n">
        <f aca="false">IF(MONTH($A337)=MONTH($A336),IF(G337=0,I336,G337),G337)</f>
        <v>-242600</v>
      </c>
      <c r="J337" s="118" t="n">
        <f aca="false">IF(MONTH($A337)=MONTH($A336),SUM(I337-I336),I337)</f>
        <v>-242600</v>
      </c>
      <c r="K337" s="118" t="n">
        <f aca="false">IF(WEEKDAY(A337,3)&gt;4,0,(IF(A337&lt;K$2,0,IF(A337&lt;=K$3,1,0))))</f>
        <v>0</v>
      </c>
      <c r="L337" s="118" t="n">
        <f aca="false">J337*K337</f>
        <v>-0</v>
      </c>
      <c r="M337" s="118" t="n">
        <f aca="false">SUM(J$280:J337)</f>
        <v>-242600</v>
      </c>
      <c r="N337" s="118" t="n">
        <f aca="false">SUM(J$6:J337)</f>
        <v>-1619457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-242.6</v>
      </c>
      <c r="T337" s="120" t="n">
        <f aca="false">L337/$R$3</f>
        <v>-0</v>
      </c>
      <c r="U337" s="120" t="n">
        <f aca="false">I337/$R$3</f>
        <v>-242.6</v>
      </c>
      <c r="V337" s="120" t="n">
        <f aca="false">M337/$R$3</f>
        <v>-242.6</v>
      </c>
      <c r="W337" s="120" t="n">
        <f aca="false">N337/$R$3</f>
        <v>-1619.457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CRD MTM'!A338,3),'[4]Master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-222159</v>
      </c>
      <c r="I338" s="118" t="n">
        <f aca="false">IF(MONTH($A338)=MONTH($A337),IF(G338=0,I337,G338),G338)</f>
        <v>-222159</v>
      </c>
      <c r="J338" s="118" t="n">
        <f aca="false">IF(MONTH($A338)=MONTH($A337),SUM(I338-I337),I338)</f>
        <v>20441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-222159</v>
      </c>
      <c r="N338" s="118" t="n">
        <f aca="false">SUM(J$6:J338)</f>
        <v>-1599016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20.441</v>
      </c>
      <c r="T338" s="120" t="n">
        <f aca="false">L338/$R$3</f>
        <v>0</v>
      </c>
      <c r="U338" s="120" t="n">
        <f aca="false">I338/$R$3</f>
        <v>-222.159</v>
      </c>
      <c r="V338" s="120" t="n">
        <f aca="false">M338/$R$3</f>
        <v>-222.159</v>
      </c>
      <c r="W338" s="120" t="n">
        <f aca="false">N338/$R$3</f>
        <v>-1599.016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CRD MTM'!A339,3),'[4]Master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-304011</v>
      </c>
      <c r="I339" s="118" t="n">
        <f aca="false">IF(MONTH($A339)=MONTH($A338),IF(G339=0,I338,G339),G339)</f>
        <v>-304011</v>
      </c>
      <c r="J339" s="118" t="n">
        <f aca="false">IF(MONTH($A339)=MONTH($A338),SUM(I339-I338),I339)</f>
        <v>-81852</v>
      </c>
      <c r="K339" s="118" t="n">
        <f aca="false">IF(WEEKDAY(A339,3)&gt;4,0,(IF(A339&lt;K$2,0,IF(A339&lt;=K$3,1,0))))</f>
        <v>0</v>
      </c>
      <c r="L339" s="118" t="n">
        <f aca="false">J339*K339</f>
        <v>-0</v>
      </c>
      <c r="M339" s="118" t="n">
        <f aca="false">SUM(J$280:J339)</f>
        <v>-304011</v>
      </c>
      <c r="N339" s="118" t="n">
        <f aca="false">SUM(J$6:J339)</f>
        <v>-1680868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-81.852</v>
      </c>
      <c r="T339" s="120" t="n">
        <f aca="false">L339/$R$3</f>
        <v>-0</v>
      </c>
      <c r="U339" s="120" t="n">
        <f aca="false">I339/$R$3</f>
        <v>-304.011</v>
      </c>
      <c r="V339" s="120" t="n">
        <f aca="false">M339/$R$3</f>
        <v>-304.011</v>
      </c>
      <c r="W339" s="120" t="n">
        <f aca="false">N339/$R$3</f>
        <v>-1680.868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CRD MTM'!A340,3),'[4]Master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-289336</v>
      </c>
      <c r="I340" s="118" t="n">
        <f aca="false">IF(MONTH($A340)=MONTH($A339),IF(G340=0,I339,G340),G340)</f>
        <v>-289336</v>
      </c>
      <c r="J340" s="118" t="n">
        <f aca="false">IF(MONTH($A340)=MONTH($A339),SUM(I340-I339),I340)</f>
        <v>-289336</v>
      </c>
      <c r="K340" s="118" t="n">
        <f aca="false">IF(WEEKDAY(A340,3)&gt;4,0,(IF(A340&lt;K$2,0,IF(A340&lt;=K$3,1,0))))</f>
        <v>0</v>
      </c>
      <c r="L340" s="118" t="n">
        <f aca="false">J340*K340</f>
        <v>-0</v>
      </c>
      <c r="M340" s="118" t="n">
        <f aca="false">SUM(J$280:J340)</f>
        <v>-593347</v>
      </c>
      <c r="N340" s="118" t="n">
        <f aca="false">SUM(J$6:J340)</f>
        <v>-1970204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-289.336</v>
      </c>
      <c r="T340" s="120" t="n">
        <f aca="false">L340/$R$3</f>
        <v>-0</v>
      </c>
      <c r="U340" s="120" t="n">
        <f aca="false">I340/$R$3</f>
        <v>-289.336</v>
      </c>
      <c r="V340" s="120" t="n">
        <f aca="false">M340/$R$3</f>
        <v>-593.347</v>
      </c>
      <c r="W340" s="120" t="n">
        <f aca="false">N340/$R$3</f>
        <v>-1970.204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CRD MTM'!A341,3),'[4]Master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-110594</v>
      </c>
      <c r="I341" s="118" t="n">
        <f aca="false">IF(MONTH($A341)=MONTH($A340),IF(G341=0,I340,G341),G341)</f>
        <v>-110594</v>
      </c>
      <c r="J341" s="118" t="n">
        <f aca="false">IF(MONTH($A341)=MONTH($A340),SUM(I341-I340),I341)</f>
        <v>178742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-414605</v>
      </c>
      <c r="N341" s="118" t="n">
        <f aca="false">SUM(J$6:J341)</f>
        <v>-1791462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178.742</v>
      </c>
      <c r="T341" s="120" t="n">
        <f aca="false">L341/$R$3</f>
        <v>0</v>
      </c>
      <c r="U341" s="120" t="n">
        <f aca="false">I341/$R$3</f>
        <v>-110.594</v>
      </c>
      <c r="V341" s="120" t="n">
        <f aca="false">M341/$R$3</f>
        <v>-414.605</v>
      </c>
      <c r="W341" s="120" t="n">
        <f aca="false">N341/$R$3</f>
        <v>-1791.462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CRD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-110594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-414605</v>
      </c>
      <c r="N342" s="118" t="n">
        <f aca="false">SUM(J$6:J342)</f>
        <v>-1791462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-110.594</v>
      </c>
      <c r="V342" s="120" t="n">
        <f aca="false">M342/$R$3</f>
        <v>-414.605</v>
      </c>
      <c r="W342" s="120" t="n">
        <f aca="false">N342/$R$3</f>
        <v>-1791.462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CRD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-110594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-414605</v>
      </c>
      <c r="N343" s="118" t="n">
        <f aca="false">SUM(J$6:J343)</f>
        <v>-1791462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-110.594</v>
      </c>
      <c r="V343" s="120" t="n">
        <f aca="false">M343/$R$3</f>
        <v>-414.605</v>
      </c>
      <c r="W343" s="120" t="n">
        <f aca="false">N343/$R$3</f>
        <v>-1791.462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CRD MTM'!A344,3),'[4]Master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-290893</v>
      </c>
      <c r="I344" s="118" t="n">
        <f aca="false">IF(MONTH($A344)=MONTH($A343),IF(G344=0,I343,G344),G344)</f>
        <v>-290893</v>
      </c>
      <c r="J344" s="118" t="n">
        <f aca="false">IF(MONTH($A344)=MONTH($A343),SUM(I344-I343),I344)</f>
        <v>-180299</v>
      </c>
      <c r="K344" s="118" t="n">
        <f aca="false">IF(WEEKDAY(A344,3)&gt;4,0,(IF(A344&lt;K$2,0,IF(A344&lt;=K$3,1,0))))</f>
        <v>0</v>
      </c>
      <c r="L344" s="118" t="n">
        <f aca="false">J344*K344</f>
        <v>-0</v>
      </c>
      <c r="M344" s="118" t="n">
        <f aca="false">SUM(J$280:J344)</f>
        <v>-594904</v>
      </c>
      <c r="N344" s="118" t="n">
        <f aca="false">SUM(J$6:J344)</f>
        <v>-1971761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-180.299</v>
      </c>
      <c r="T344" s="120" t="n">
        <f aca="false">L344/$R$3</f>
        <v>-0</v>
      </c>
      <c r="U344" s="120" t="n">
        <f aca="false">I344/$R$3</f>
        <v>-290.893</v>
      </c>
      <c r="V344" s="120" t="n">
        <f aca="false">M344/$R$3</f>
        <v>-594.904</v>
      </c>
      <c r="W344" s="120" t="n">
        <f aca="false">N344/$R$3</f>
        <v>-1971.761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CRD MTM'!A345,3),'[4]Master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-322466</v>
      </c>
      <c r="I345" s="118" t="n">
        <f aca="false">IF(MONTH($A345)=MONTH($A344),IF(G345=0,I344,G345),G345)</f>
        <v>-322466</v>
      </c>
      <c r="J345" s="118" t="n">
        <f aca="false">IF(MONTH($A345)=MONTH($A344),SUM(I345-I344),I345)</f>
        <v>-31573</v>
      </c>
      <c r="K345" s="118" t="n">
        <f aca="false">IF(WEEKDAY(A345,3)&gt;4,0,(IF(A345&lt;K$2,0,IF(A345&lt;=K$3,1,0))))</f>
        <v>0</v>
      </c>
      <c r="L345" s="118" t="n">
        <f aca="false">J345*K345</f>
        <v>-0</v>
      </c>
      <c r="M345" s="118" t="n">
        <f aca="false">SUM(J$280:J345)</f>
        <v>-626477</v>
      </c>
      <c r="N345" s="118" t="n">
        <f aca="false">SUM(J$6:J345)</f>
        <v>-2003334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-31.573</v>
      </c>
      <c r="T345" s="120" t="n">
        <f aca="false">L345/$R$3</f>
        <v>-0</v>
      </c>
      <c r="U345" s="120" t="n">
        <f aca="false">I345/$R$3</f>
        <v>-322.466</v>
      </c>
      <c r="V345" s="120" t="n">
        <f aca="false">M345/$R$3</f>
        <v>-626.477</v>
      </c>
      <c r="W345" s="120" t="n">
        <f aca="false">N345/$R$3</f>
        <v>-2003.334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CRD MTM'!A346,3),'[4]Master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-467699</v>
      </c>
      <c r="I346" s="118" t="n">
        <f aca="false">IF(MONTH($A346)=MONTH($A345),IF(G346=0,I345,G346),G346)</f>
        <v>-467699</v>
      </c>
      <c r="J346" s="118" t="n">
        <f aca="false">IF(MONTH($A346)=MONTH($A345),SUM(I346-I345),I346)</f>
        <v>-145233</v>
      </c>
      <c r="K346" s="118" t="n">
        <f aca="false">IF(WEEKDAY(A346,3)&gt;4,0,(IF(A346&lt;K$2,0,IF(A346&lt;=K$3,1,0))))</f>
        <v>0</v>
      </c>
      <c r="L346" s="118" t="n">
        <f aca="false">J346*K346</f>
        <v>-0</v>
      </c>
      <c r="M346" s="118" t="n">
        <f aca="false">SUM(J$280:J346)</f>
        <v>-771710</v>
      </c>
      <c r="N346" s="118" t="n">
        <f aca="false">SUM(J$6:J346)</f>
        <v>-2148567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-145.233</v>
      </c>
      <c r="T346" s="120" t="n">
        <f aca="false">L346/$R$3</f>
        <v>-0</v>
      </c>
      <c r="U346" s="120" t="n">
        <f aca="false">I346/$R$3</f>
        <v>-467.699</v>
      </c>
      <c r="V346" s="120" t="n">
        <f aca="false">M346/$R$3</f>
        <v>-771.71</v>
      </c>
      <c r="W346" s="120" t="n">
        <f aca="false">N346/$R$3</f>
        <v>-2148.567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CRD MTM'!A347,3),'[4]Master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-244483</v>
      </c>
      <c r="I347" s="118" t="n">
        <f aca="false">IF(MONTH($A347)=MONTH($A346),IF(G347=0,I346,G347),G347)</f>
        <v>-244483</v>
      </c>
      <c r="J347" s="118" t="n">
        <f aca="false">IF(MONTH($A347)=MONTH($A346),SUM(I347-I346),I347)</f>
        <v>223216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-548494</v>
      </c>
      <c r="N347" s="118" t="n">
        <f aca="false">SUM(J$6:J347)</f>
        <v>-1925351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223.216</v>
      </c>
      <c r="T347" s="120" t="n">
        <f aca="false">L347/$R$3</f>
        <v>0</v>
      </c>
      <c r="U347" s="120" t="n">
        <f aca="false">I347/$R$3</f>
        <v>-244.483</v>
      </c>
      <c r="V347" s="120" t="n">
        <f aca="false">M347/$R$3</f>
        <v>-548.494</v>
      </c>
      <c r="W347" s="120" t="n">
        <f aca="false">N347/$R$3</f>
        <v>-1925.351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CRD MTM'!A348,3),'[4]Master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-290514</v>
      </c>
      <c r="I348" s="118" t="n">
        <f aca="false">IF(MONTH($A348)=MONTH($A347),IF(G348=0,I347,G348),G348)</f>
        <v>-290514</v>
      </c>
      <c r="J348" s="118" t="n">
        <f aca="false">IF(MONTH($A348)=MONTH($A347),SUM(I348-I347),I348)</f>
        <v>-46031</v>
      </c>
      <c r="K348" s="118" t="n">
        <f aca="false">IF(WEEKDAY(A348,3)&gt;4,0,(IF(A348&lt;K$2,0,IF(A348&lt;=K$3,1,0))))</f>
        <v>0</v>
      </c>
      <c r="L348" s="118" t="n">
        <f aca="false">J348*K348</f>
        <v>-0</v>
      </c>
      <c r="M348" s="118" t="n">
        <f aca="false">SUM(J$280:J348)</f>
        <v>-594525</v>
      </c>
      <c r="N348" s="118" t="n">
        <f aca="false">SUM(J$6:J348)</f>
        <v>-1971382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-46.031</v>
      </c>
      <c r="T348" s="120" t="n">
        <f aca="false">L348/$R$3</f>
        <v>-0</v>
      </c>
      <c r="U348" s="120" t="n">
        <f aca="false">I348/$R$3</f>
        <v>-290.514</v>
      </c>
      <c r="V348" s="120" t="n">
        <f aca="false">M348/$R$3</f>
        <v>-594.525</v>
      </c>
      <c r="W348" s="120" t="n">
        <f aca="false">N348/$R$3</f>
        <v>-1971.382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CRD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-290514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-594525</v>
      </c>
      <c r="N349" s="118" t="n">
        <f aca="false">SUM(J$6:J349)</f>
        <v>-1971382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-290.514</v>
      </c>
      <c r="V349" s="120" t="n">
        <f aca="false">M349/$R$3</f>
        <v>-594.525</v>
      </c>
      <c r="W349" s="120" t="n">
        <f aca="false">N349/$R$3</f>
        <v>-1971.382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CRD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-290514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-594525</v>
      </c>
      <c r="N350" s="118" t="n">
        <f aca="false">SUM(J$6:J350)</f>
        <v>-1971382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-290.514</v>
      </c>
      <c r="V350" s="120" t="n">
        <f aca="false">M350/$R$3</f>
        <v>-594.525</v>
      </c>
      <c r="W350" s="120" t="n">
        <f aca="false">N350/$R$3</f>
        <v>-1971.382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CRD MTM'!A351,3),'[4]Master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-387110</v>
      </c>
      <c r="I351" s="118" t="n">
        <f aca="false">IF(MONTH($A351)=MONTH($A350),IF(G351=0,I350,G351),G351)</f>
        <v>-387110</v>
      </c>
      <c r="J351" s="118" t="n">
        <f aca="false">IF(MONTH($A351)=MONTH($A350),SUM(I351-I350),I351)</f>
        <v>-96596</v>
      </c>
      <c r="K351" s="118" t="n">
        <f aca="false">IF(WEEKDAY(A351,3)&gt;4,0,(IF(A351&lt;K$2,0,IF(A351&lt;=K$3,1,0))))</f>
        <v>0</v>
      </c>
      <c r="L351" s="118" t="n">
        <f aca="false">J351*K351</f>
        <v>-0</v>
      </c>
      <c r="M351" s="118" t="n">
        <f aca="false">SUM(J$280:J351)</f>
        <v>-691121</v>
      </c>
      <c r="N351" s="118" t="n">
        <f aca="false">SUM(J$6:J351)</f>
        <v>-2067978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-96.596</v>
      </c>
      <c r="T351" s="120" t="n">
        <f aca="false">L351/$R$3</f>
        <v>-0</v>
      </c>
      <c r="U351" s="120" t="n">
        <f aca="false">I351/$R$3</f>
        <v>-387.11</v>
      </c>
      <c r="V351" s="120" t="n">
        <f aca="false">M351/$R$3</f>
        <v>-691.121</v>
      </c>
      <c r="W351" s="120" t="n">
        <f aca="false">N351/$R$3</f>
        <v>-2067.978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CRD MTM'!A352,3),'[4]Master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-438706</v>
      </c>
      <c r="I352" s="118" t="n">
        <f aca="false">IF(MONTH($A352)=MONTH($A351),IF(G352=0,I351,G352),G352)</f>
        <v>-438706</v>
      </c>
      <c r="J352" s="118" t="n">
        <f aca="false">IF(MONTH($A352)=MONTH($A351),SUM(I352-I351),I352)</f>
        <v>-51596</v>
      </c>
      <c r="K352" s="118" t="n">
        <f aca="false">IF(WEEKDAY(A352,3)&gt;4,0,(IF(A352&lt;K$2,0,IF(A352&lt;=K$3,1,0))))</f>
        <v>0</v>
      </c>
      <c r="L352" s="118" t="n">
        <f aca="false">J352*K352</f>
        <v>-0</v>
      </c>
      <c r="M352" s="118" t="n">
        <f aca="false">SUM(J$280:J352)</f>
        <v>-742717</v>
      </c>
      <c r="N352" s="118" t="n">
        <f aca="false">SUM(J$6:J352)</f>
        <v>-2119574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-51.596</v>
      </c>
      <c r="T352" s="120" t="n">
        <f aca="false">L352/$R$3</f>
        <v>-0</v>
      </c>
      <c r="U352" s="120" t="n">
        <f aca="false">I352/$R$3</f>
        <v>-438.706</v>
      </c>
      <c r="V352" s="120" t="n">
        <f aca="false">M352/$R$3</f>
        <v>-742.717</v>
      </c>
      <c r="W352" s="120" t="n">
        <f aca="false">N352/$R$3</f>
        <v>-2119.574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CRD MTM'!A353,3),'[4]Master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-15538</v>
      </c>
      <c r="I353" s="118" t="n">
        <f aca="false">IF(MONTH($A353)=MONTH($A352),IF(G353=0,I352,G353),G353)</f>
        <v>-15538</v>
      </c>
      <c r="J353" s="118" t="n">
        <f aca="false">IF(MONTH($A353)=MONTH($A352),SUM(I353-I352),I353)</f>
        <v>423168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-319549</v>
      </c>
      <c r="N353" s="118" t="n">
        <f aca="false">SUM(J$6:J353)</f>
        <v>-1696406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423.168</v>
      </c>
      <c r="T353" s="120" t="n">
        <f aca="false">L353/$R$3</f>
        <v>0</v>
      </c>
      <c r="U353" s="120" t="n">
        <f aca="false">I353/$R$3</f>
        <v>-15.538</v>
      </c>
      <c r="V353" s="120" t="n">
        <f aca="false">M353/$R$3</f>
        <v>-319.549</v>
      </c>
      <c r="W353" s="120" t="n">
        <f aca="false">N353/$R$3</f>
        <v>-1696.406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CRD MTM'!A354,3),'[4]Master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171702</v>
      </c>
      <c r="I354" s="118" t="n">
        <f aca="false">IF(MONTH($A354)=MONTH($A353),IF(G354=0,I353,G354),G354)</f>
        <v>171702</v>
      </c>
      <c r="J354" s="118" t="n">
        <f aca="false">IF(MONTH($A354)=MONTH($A353),SUM(I354-I353),I354)</f>
        <v>187240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-132309</v>
      </c>
      <c r="N354" s="118" t="n">
        <f aca="false">SUM(J$6:J354)</f>
        <v>-1509166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187.24</v>
      </c>
      <c r="T354" s="120" t="n">
        <f aca="false">L354/$R$3</f>
        <v>0</v>
      </c>
      <c r="U354" s="120" t="n">
        <f aca="false">I354/$R$3</f>
        <v>171.702</v>
      </c>
      <c r="V354" s="120" t="n">
        <f aca="false">M354/$R$3</f>
        <v>-132.309</v>
      </c>
      <c r="W354" s="120" t="n">
        <f aca="false">N354/$R$3</f>
        <v>-1509.166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CRD MTM'!A355,3),'[4]Master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9473</v>
      </c>
      <c r="I355" s="118" t="n">
        <f aca="false">IF(MONTH($A355)=MONTH($A354),IF(G355=0,I354,G355),G355)</f>
        <v>9473</v>
      </c>
      <c r="J355" s="118" t="n">
        <f aca="false">IF(MONTH($A355)=MONTH($A354),SUM(I355-I354),I355)</f>
        <v>-162229</v>
      </c>
      <c r="K355" s="118" t="n">
        <f aca="false">IF(WEEKDAY(A355,3)&gt;4,0,(IF(A355&lt;K$2,0,IF(A355&lt;=K$3,1,0))))</f>
        <v>0</v>
      </c>
      <c r="L355" s="118" t="n">
        <f aca="false">J355*K355</f>
        <v>-0</v>
      </c>
      <c r="M355" s="118" t="n">
        <f aca="false">SUM(J$280:J355)</f>
        <v>-294538</v>
      </c>
      <c r="N355" s="118" t="n">
        <f aca="false">SUM(J$6:J355)</f>
        <v>-1671395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-162.229</v>
      </c>
      <c r="T355" s="120" t="n">
        <f aca="false">L355/$R$3</f>
        <v>-0</v>
      </c>
      <c r="U355" s="120" t="n">
        <f aca="false">I355/$R$3</f>
        <v>9.473</v>
      </c>
      <c r="V355" s="120" t="n">
        <f aca="false">M355/$R$3</f>
        <v>-294.538</v>
      </c>
      <c r="W355" s="120" t="n">
        <f aca="false">N355/$R$3</f>
        <v>-1671.395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CRD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9473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-294538</v>
      </c>
      <c r="N356" s="118" t="n">
        <f aca="false">SUM(J$6:J356)</f>
        <v>-1671395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9.473</v>
      </c>
      <c r="V356" s="120" t="n">
        <f aca="false">M356/$R$3</f>
        <v>-294.538</v>
      </c>
      <c r="W356" s="120" t="n">
        <f aca="false">N356/$R$3</f>
        <v>-1671.395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CRD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9473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-294538</v>
      </c>
      <c r="N357" s="118" t="n">
        <f aca="false">SUM(J$6:J357)</f>
        <v>-1671395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9.473</v>
      </c>
      <c r="V357" s="120" t="n">
        <f aca="false">M357/$R$3</f>
        <v>-294.538</v>
      </c>
      <c r="W357" s="120" t="n">
        <f aca="false">N357/$R$3</f>
        <v>-1671.395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CRD MTM'!A358,3),'[4]Master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-92642</v>
      </c>
      <c r="I358" s="118" t="n">
        <f aca="false">IF(MONTH($A358)=MONTH($A357),IF(G358=0,I357,G358),G358)</f>
        <v>-92642</v>
      </c>
      <c r="J358" s="118" t="n">
        <f aca="false">IF(MONTH($A358)=MONTH($A357),SUM(I358-I357),I358)</f>
        <v>-102115</v>
      </c>
      <c r="K358" s="118" t="n">
        <f aca="false">IF(WEEKDAY(A358,3)&gt;4,0,(IF(A358&lt;K$2,0,IF(A358&lt;=K$3,1,0))))</f>
        <v>0</v>
      </c>
      <c r="L358" s="118" t="n">
        <f aca="false">J358*K358</f>
        <v>-0</v>
      </c>
      <c r="M358" s="118" t="n">
        <f aca="false">SUM(J$280:J358)</f>
        <v>-396653</v>
      </c>
      <c r="N358" s="118" t="n">
        <f aca="false">SUM(J$6:J358)</f>
        <v>-1773510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-102.115</v>
      </c>
      <c r="T358" s="120" t="n">
        <f aca="false">L358/$R$3</f>
        <v>-0</v>
      </c>
      <c r="U358" s="120" t="n">
        <f aca="false">I358/$R$3</f>
        <v>-92.642</v>
      </c>
      <c r="V358" s="120" t="n">
        <f aca="false">M358/$R$3</f>
        <v>-396.653</v>
      </c>
      <c r="W358" s="120" t="n">
        <f aca="false">N358/$R$3</f>
        <v>-1773.51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CRD MTM'!A359,3),'[4]Master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163569</v>
      </c>
      <c r="I359" s="118" t="n">
        <f aca="false">IF(MONTH($A359)=MONTH($A358),IF(G359=0,I358,G359),G359)</f>
        <v>163569</v>
      </c>
      <c r="J359" s="118" t="n">
        <f aca="false">IF(MONTH($A359)=MONTH($A358),SUM(I359-I358),I359)</f>
        <v>256211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-140442</v>
      </c>
      <c r="N359" s="118" t="n">
        <f aca="false">SUM(J$6:J359)</f>
        <v>-1517299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256.211</v>
      </c>
      <c r="T359" s="120" t="n">
        <f aca="false">L359/$R$3</f>
        <v>0</v>
      </c>
      <c r="U359" s="120" t="n">
        <f aca="false">I359/$R$3</f>
        <v>163.569</v>
      </c>
      <c r="V359" s="120" t="n">
        <f aca="false">M359/$R$3</f>
        <v>-140.442</v>
      </c>
      <c r="W359" s="120" t="n">
        <f aca="false">N359/$R$3</f>
        <v>-1517.299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CRD MTM'!A360,3),'[4]Master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586560</v>
      </c>
      <c r="I360" s="118" t="n">
        <f aca="false">IF(MONTH($A360)=MONTH($A359),IF(G360=0,I359,G360),G360)</f>
        <v>586560</v>
      </c>
      <c r="J360" s="118" t="n">
        <f aca="false">IF(MONTH($A360)=MONTH($A359),SUM(I360-I359),I360)</f>
        <v>422991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282549</v>
      </c>
      <c r="N360" s="118" t="n">
        <f aca="false">SUM(J$6:J360)</f>
        <v>-1094308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422.991</v>
      </c>
      <c r="T360" s="120" t="n">
        <f aca="false">L360/$R$3</f>
        <v>0</v>
      </c>
      <c r="U360" s="120" t="n">
        <f aca="false">I360/$R$3</f>
        <v>586.56</v>
      </c>
      <c r="V360" s="120" t="n">
        <f aca="false">M360/$R$3</f>
        <v>282.549</v>
      </c>
      <c r="W360" s="120" t="n">
        <f aca="false">N360/$R$3</f>
        <v>-1094.308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CRD MTM'!A361,3),'[4]Master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331788</v>
      </c>
      <c r="I361" s="118" t="n">
        <f aca="false">IF(MONTH($A361)=MONTH($A360),IF(G361=0,I360,G361),G361)</f>
        <v>331788</v>
      </c>
      <c r="J361" s="118" t="n">
        <f aca="false">IF(MONTH($A361)=MONTH($A360),SUM(I361-I360),I361)</f>
        <v>-254772</v>
      </c>
      <c r="K361" s="118" t="n">
        <f aca="false">IF(WEEKDAY(A361,3)&gt;4,0,(IF(A361&lt;K$2,0,IF(A361&lt;=K$3,1,0))))</f>
        <v>0</v>
      </c>
      <c r="L361" s="118" t="n">
        <f aca="false">J361*K361</f>
        <v>-0</v>
      </c>
      <c r="M361" s="118" t="n">
        <f aca="false">SUM(J$280:J361)</f>
        <v>27777</v>
      </c>
      <c r="N361" s="118" t="n">
        <f aca="false">SUM(J$6:J361)</f>
        <v>-1349080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-254.772</v>
      </c>
      <c r="T361" s="120" t="n">
        <f aca="false">L361/$R$3</f>
        <v>-0</v>
      </c>
      <c r="U361" s="120" t="n">
        <f aca="false">I361/$R$3</f>
        <v>331.788</v>
      </c>
      <c r="V361" s="120" t="n">
        <f aca="false">M361/$R$3</f>
        <v>27.777</v>
      </c>
      <c r="W361" s="120" t="n">
        <f aca="false">N361/$R$3</f>
        <v>-1349.08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CRD MTM'!A362,3),'[4]Master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368397</v>
      </c>
      <c r="I362" s="118" t="n">
        <f aca="false">IF(MONTH($A362)=MONTH($A361),IF(G362=0,I361,G362),G362)</f>
        <v>368397</v>
      </c>
      <c r="J362" s="118" t="n">
        <f aca="false">IF(MONTH($A362)=MONTH($A361),SUM(I362-I361),I362)</f>
        <v>36609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64386</v>
      </c>
      <c r="N362" s="118" t="n">
        <f aca="false">SUM(J$6:J362)</f>
        <v>-1312471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36.609</v>
      </c>
      <c r="T362" s="120" t="n">
        <f aca="false">L362/$R$3</f>
        <v>0</v>
      </c>
      <c r="U362" s="120" t="n">
        <f aca="false">I362/$R$3</f>
        <v>368.397</v>
      </c>
      <c r="V362" s="120" t="n">
        <f aca="false">M362/$R$3</f>
        <v>64.386</v>
      </c>
      <c r="W362" s="120" t="n">
        <f aca="false">N362/$R$3</f>
        <v>-1312.471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CRD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368397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64386</v>
      </c>
      <c r="N363" s="118" t="n">
        <f aca="false">SUM(J$6:J363)</f>
        <v>-1312471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368.397</v>
      </c>
      <c r="V363" s="120" t="n">
        <f aca="false">M363/$R$3</f>
        <v>64.386</v>
      </c>
      <c r="W363" s="120" t="n">
        <f aca="false">N363/$R$3</f>
        <v>-1312.471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CRD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368397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64386</v>
      </c>
      <c r="N364" s="118" t="n">
        <f aca="false">SUM(J$6:J364)</f>
        <v>-1312471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368.397</v>
      </c>
      <c r="V364" s="120" t="n">
        <f aca="false">M364/$R$3</f>
        <v>64.386</v>
      </c>
      <c r="W364" s="120" t="n">
        <f aca="false">N364/$R$3</f>
        <v>-1312.471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CRD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368397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64386</v>
      </c>
      <c r="N365" s="118" t="n">
        <f aca="false">SUM(J$6:J365)</f>
        <v>-1312471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368.397</v>
      </c>
      <c r="V365" s="120" t="n">
        <f aca="false">M365/$R$3</f>
        <v>64.386</v>
      </c>
      <c r="W365" s="120" t="n">
        <f aca="false">N365/$R$3</f>
        <v>-1312.471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CRD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368397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64386</v>
      </c>
      <c r="N366" s="118" t="n">
        <f aca="false">SUM(J$6:J366)</f>
        <v>-1312471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368.397</v>
      </c>
      <c r="V366" s="120" t="n">
        <f aca="false">M366/$R$3</f>
        <v>64.386</v>
      </c>
      <c r="W366" s="120" t="n">
        <f aca="false">N366/$R$3</f>
        <v>-1312.471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CRD MTM'!A367,3),'[4]Master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362963</v>
      </c>
      <c r="I367" s="118" t="n">
        <f aca="false">IF(MONTH($A367)=MONTH($A366),IF(G367=0,I366,G367),G367)</f>
        <v>362963</v>
      </c>
      <c r="J367" s="118" t="n">
        <f aca="false">IF(MONTH($A367)=MONTH($A366),SUM(I367-I366),I367)</f>
        <v>-5434</v>
      </c>
      <c r="K367" s="118" t="n">
        <f aca="false">IF(WEEKDAY(A367,3)&gt;4,0,(IF(A367&lt;K$2,0,IF(A367&lt;=K$3,1,0))))</f>
        <v>0</v>
      </c>
      <c r="L367" s="118" t="n">
        <f aca="false">J367*K367</f>
        <v>-0</v>
      </c>
      <c r="M367" s="118" t="n">
        <f aca="false">SUM(J$280:J367)</f>
        <v>58952</v>
      </c>
      <c r="N367" s="118" t="n">
        <f aca="false">SUM(J$6:J367)</f>
        <v>-1317905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-5.434</v>
      </c>
      <c r="T367" s="120" t="n">
        <f aca="false">L367/$R$3</f>
        <v>-0</v>
      </c>
      <c r="U367" s="120" t="n">
        <f aca="false">I367/$R$3</f>
        <v>362.963</v>
      </c>
      <c r="V367" s="120" t="n">
        <f aca="false">M367/$R$3</f>
        <v>58.952</v>
      </c>
      <c r="W367" s="120" t="n">
        <f aca="false">N367/$R$3</f>
        <v>-1317.905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CRD MTM'!A368,3),'[4]Master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495637</v>
      </c>
      <c r="I368" s="118" t="n">
        <f aca="false">IF(MONTH($A368)=MONTH($A367),IF(G368=0,I367,G368),G368)</f>
        <v>495637</v>
      </c>
      <c r="J368" s="118" t="n">
        <f aca="false">IF(MONTH($A368)=MONTH($A367),SUM(I368-I367),I368)</f>
        <v>132674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191626</v>
      </c>
      <c r="N368" s="118" t="n">
        <f aca="false">SUM(J$6:J368)</f>
        <v>-1185231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132.674</v>
      </c>
      <c r="T368" s="120" t="n">
        <f aca="false">L368/$R$3</f>
        <v>0</v>
      </c>
      <c r="U368" s="120" t="n">
        <f aca="false">I368/$R$3</f>
        <v>495.637</v>
      </c>
      <c r="V368" s="120" t="n">
        <f aca="false">M368/$R$3</f>
        <v>191.626</v>
      </c>
      <c r="W368" s="120" t="n">
        <f aca="false">N368/$R$3</f>
        <v>-1185.231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CRD MTM'!A369,3),'[4]Master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307017</v>
      </c>
      <c r="I369" s="118" t="n">
        <f aca="false">IF(MONTH($A369)=MONTH($A368),IF(G369=0,I368,G369),G369)</f>
        <v>307017</v>
      </c>
      <c r="J369" s="118" t="n">
        <f aca="false">IF(MONTH($A369)=MONTH($A368),SUM(I369-I368),I369)</f>
        <v>-188620</v>
      </c>
      <c r="K369" s="118" t="n">
        <f aca="false">IF(WEEKDAY(A369,3)&gt;4,0,(IF(A369&lt;K$2,0,IF(A369&lt;=K$3,1,0))))</f>
        <v>0</v>
      </c>
      <c r="L369" s="118" t="n">
        <f aca="false">J369*K369</f>
        <v>-0</v>
      </c>
      <c r="M369" s="118" t="n">
        <f aca="false">SUM(J$280:J369)</f>
        <v>3006</v>
      </c>
      <c r="N369" s="118" t="n">
        <f aca="false">SUM(J$6:J369)</f>
        <v>-1373851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-188.62</v>
      </c>
      <c r="T369" s="120" t="n">
        <f aca="false">L369/$R$3</f>
        <v>-0</v>
      </c>
      <c r="U369" s="120" t="n">
        <f aca="false">I369/$R$3</f>
        <v>307.017</v>
      </c>
      <c r="V369" s="120" t="n">
        <f aca="false">M369/$R$3</f>
        <v>3.006</v>
      </c>
      <c r="W369" s="120" t="n">
        <f aca="false">N369/$R$3</f>
        <v>-1373.851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CRD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307017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3006</v>
      </c>
      <c r="N370" s="118" t="n">
        <f aca="false">SUM(J$6:J370)</f>
        <v>-1373851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307.017</v>
      </c>
      <c r="V370" s="120" t="n">
        <f aca="false">M370/$R$3</f>
        <v>3.006</v>
      </c>
      <c r="W370" s="120" t="n">
        <f aca="false">N370/$R$3</f>
        <v>-1373.851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CRD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3006</v>
      </c>
      <c r="N371" s="118" t="n">
        <f aca="false">SUM(J$6:J371)</f>
        <v>-1373851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3.006</v>
      </c>
      <c r="W371" s="120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86</v>
      </c>
    </row>
    <row r="2" customFormat="false" ht="12.75" hidden="false" customHeight="false" outlineLevel="0" collapsed="false">
      <c r="A2" s="0" t="n">
        <v>0</v>
      </c>
      <c r="B2" s="0" t="s">
        <v>87</v>
      </c>
    </row>
    <row r="3" customFormat="false" ht="12.75" hidden="false" customHeight="false" outlineLevel="0" collapsed="false">
      <c r="A3" s="0" t="n">
        <v>1</v>
      </c>
      <c r="B3" s="0" t="s">
        <v>88</v>
      </c>
    </row>
    <row r="4" customFormat="false" ht="12.75" hidden="false" customHeight="false" outlineLevel="0" collapsed="false">
      <c r="A4" s="0" t="n">
        <v>2</v>
      </c>
      <c r="B4" s="0" t="s">
        <v>89</v>
      </c>
    </row>
    <row r="5" customFormat="false" ht="12.75" hidden="false" customHeight="false" outlineLevel="0" collapsed="false">
      <c r="A5" s="0" t="n">
        <v>3</v>
      </c>
      <c r="B5" s="0" t="s">
        <v>90</v>
      </c>
    </row>
    <row r="6" customFormat="false" ht="12.75" hidden="false" customHeight="false" outlineLevel="0" collapsed="false">
      <c r="A6" s="0" t="n">
        <v>4</v>
      </c>
      <c r="B6" s="0" t="s">
        <v>91</v>
      </c>
    </row>
    <row r="7" customFormat="false" ht="12.75" hidden="false" customHeight="false" outlineLevel="0" collapsed="false">
      <c r="A7" s="0" t="n">
        <v>5</v>
      </c>
      <c r="B7" s="0" t="s">
        <v>92</v>
      </c>
    </row>
    <row r="8" customFormat="false" ht="12.75" hidden="false" customHeight="false" outlineLevel="0" collapsed="false">
      <c r="A8" s="0" t="n">
        <v>6</v>
      </c>
      <c r="B8" s="0" t="s">
        <v>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Total Power'!A36,3),'Master Data'!$A$2:$A$8,0),2)</f>
        <v>W</v>
      </c>
      <c r="D36" s="118" t="n">
        <v>0</v>
      </c>
      <c r="E36" s="118"/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Total Power'!A37,3),'Master Data'!$A$2:$A$8,0),2)</f>
        <v>Th</v>
      </c>
      <c r="D37" s="118" t="n">
        <v>0</v>
      </c>
      <c r="E37" s="118"/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Total Power'!A38,3),'Master Data'!$A$2:$A$8,0),2)</f>
        <v>F</v>
      </c>
      <c r="D38" s="118" t="n">
        <v>0</v>
      </c>
      <c r="E38" s="118"/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Total Power'!A39,3),'Master Data'!$A$2:$A$8,0),2)</f>
        <v>Sa</v>
      </c>
      <c r="D39" s="118" t="n">
        <v>0</v>
      </c>
      <c r="E39" s="118"/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Total Power'!A40,3),'Master Data'!$A$2:$A$8,0),2)</f>
        <v>Su</v>
      </c>
      <c r="D40" s="118" t="n">
        <v>0</v>
      </c>
      <c r="E40" s="118"/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Total Power'!A41,3),'Master Data'!$A$2:$A$8,0),2)</f>
        <v>M</v>
      </c>
      <c r="D41" s="118" t="n">
        <v>0</v>
      </c>
      <c r="E41" s="118"/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Total Power'!A42,3),'Master Data'!$A$2:$A$8,0),2)</f>
        <v>T</v>
      </c>
      <c r="D42" s="118" t="n">
        <v>0</v>
      </c>
      <c r="E42" s="118"/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Total Power'!A43,3),'Master Data'!$A$2:$A$8,0),2)</f>
        <v>W</v>
      </c>
      <c r="D43" s="118" t="n">
        <v>0</v>
      </c>
      <c r="E43" s="118"/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Total Power'!A44,3),'Master Data'!$A$2:$A$8,0),2)</f>
        <v>Th</v>
      </c>
      <c r="D44" s="118" t="n">
        <v>0</v>
      </c>
      <c r="E44" s="118"/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Total Power'!A45,3),'Master Data'!$A$2:$A$8,0),2)</f>
        <v>F</v>
      </c>
      <c r="D45" s="118" t="n">
        <v>0</v>
      </c>
      <c r="E45" s="118"/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Total Power'!A46,3),'Master Data'!$A$2:$A$8,0),2)</f>
        <v>Sa</v>
      </c>
      <c r="D46" s="118" t="n">
        <v>0</v>
      </c>
      <c r="E46" s="118"/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Total Power'!A47,3),'Master Data'!$A$2:$A$8,0),2)</f>
        <v>Su</v>
      </c>
      <c r="D47" s="118" t="n">
        <v>0</v>
      </c>
      <c r="E47" s="118"/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Total Power'!A48,3),'Master Data'!$A$2:$A$8,0),2)</f>
        <v>M</v>
      </c>
      <c r="D48" s="118" t="n">
        <v>0</v>
      </c>
      <c r="E48" s="118"/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Total Power'!A49,3),'Master Data'!$A$2:$A$8,0),2)</f>
        <v>T</v>
      </c>
      <c r="D49" s="118" t="n">
        <v>0</v>
      </c>
      <c r="E49" s="118"/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Total Power'!A50,3),'Master Data'!$A$2:$A$8,0),2)</f>
        <v>W</v>
      </c>
      <c r="D50" s="118" t="n">
        <v>0</v>
      </c>
      <c r="E50" s="118"/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Total Power'!A51,3),'Master Data'!$A$2:$A$8,0),2)</f>
        <v>Th</v>
      </c>
      <c r="D51" s="118" t="n">
        <v>0</v>
      </c>
      <c r="E51" s="118"/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Total Power'!A52,3),'Master Data'!$A$2:$A$8,0),2)</f>
        <v>F</v>
      </c>
      <c r="D52" s="118" t="n">
        <v>0</v>
      </c>
      <c r="E52" s="118"/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Total Power'!A53,3),'Master Data'!$A$2:$A$8,0),2)</f>
        <v>Sa</v>
      </c>
      <c r="D53" s="118" t="n">
        <v>0</v>
      </c>
      <c r="E53" s="118"/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Total Power'!A54,3),'Master Data'!$A$2:$A$8,0),2)</f>
        <v>Su</v>
      </c>
      <c r="D54" s="118" t="n">
        <v>0</v>
      </c>
      <c r="E54" s="118"/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Total Power'!A55,3),'Master Data'!$A$2:$A$8,0),2)</f>
        <v>M</v>
      </c>
      <c r="D55" s="118" t="n">
        <v>0</v>
      </c>
      <c r="E55" s="118"/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Total Power'!A56,3),'Master Data'!$A$2:$A$8,0),2)</f>
        <v>T</v>
      </c>
      <c r="D56" s="118" t="n">
        <v>0</v>
      </c>
      <c r="E56" s="118"/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Total Power'!A57,3),'Master Data'!$A$2:$A$8,0),2)</f>
        <v>W</v>
      </c>
      <c r="D57" s="118" t="n">
        <v>0</v>
      </c>
      <c r="E57" s="118"/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Total Power'!A58,3),'Master Data'!$A$2:$A$8,0),2)</f>
        <v>Th</v>
      </c>
      <c r="D58" s="118" t="n">
        <v>0</v>
      </c>
      <c r="E58" s="118"/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Total Power'!A59,3),'Master Data'!$A$2:$A$8,0),2)</f>
        <v>F</v>
      </c>
      <c r="D59" s="118" t="n">
        <v>0</v>
      </c>
      <c r="E59" s="118"/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Total Power'!A60,3),'Master Data'!$A$2:$A$8,0),2)</f>
        <v>Sa</v>
      </c>
      <c r="D60" s="118" t="n">
        <v>0</v>
      </c>
      <c r="E60" s="118"/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Total Power'!A61,3),'Master Data'!$A$2:$A$8,0),2)</f>
        <v>Su</v>
      </c>
      <c r="D61" s="118" t="n">
        <v>0</v>
      </c>
      <c r="E61" s="118"/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Total Power'!A62,3),'Master Data'!$A$2:$A$8,0),2)</f>
        <v>M</v>
      </c>
      <c r="D62" s="118" t="n">
        <v>0</v>
      </c>
      <c r="E62" s="118"/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Total Power'!A63,3),'Master Data'!$A$2:$A$8,0),2)</f>
        <v>T</v>
      </c>
      <c r="D63" s="118" t="n">
        <v>0</v>
      </c>
      <c r="E63" s="118"/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Total Power'!A64,3),'Master Data'!$A$2:$A$8,0),2)</f>
        <v>W</v>
      </c>
      <c r="D64" s="118" t="n">
        <v>0</v>
      </c>
      <c r="E64" s="118"/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Total Power'!A65,3),'Master Data'!$A$2:$A$8,0),2)</f>
        <v>Th</v>
      </c>
      <c r="D65" s="118" t="n">
        <v>0</v>
      </c>
      <c r="E65" s="118"/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Total Power'!A66,3),'Master Data'!$A$2:$A$8,0),2)</f>
        <v>F</v>
      </c>
      <c r="D66" s="118" t="n">
        <v>0</v>
      </c>
      <c r="E66" s="118"/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Total Power'!A67,3),'Master Data'!$A$2:$A$8,0),2)</f>
        <v>Sa</v>
      </c>
      <c r="D67" s="118" t="n">
        <v>0</v>
      </c>
      <c r="E67" s="118"/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Total Power'!A68,3),'Master Data'!$A$2:$A$8,0),2)</f>
        <v>Su</v>
      </c>
      <c r="D68" s="118" t="n">
        <v>0</v>
      </c>
      <c r="E68" s="118"/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Total Power'!A69,3),'Master Data'!$A$2:$A$8,0),2)</f>
        <v>M</v>
      </c>
      <c r="D69" s="118" t="n">
        <v>0</v>
      </c>
      <c r="E69" s="118"/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Total Power'!A70,3),'Master Data'!$A$2:$A$8,0),2)</f>
        <v>T</v>
      </c>
      <c r="D70" s="118" t="n">
        <v>0</v>
      </c>
      <c r="E70" s="118"/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Total Power'!A71,3),'Master Data'!$A$2:$A$8,0),2)</f>
        <v>W</v>
      </c>
      <c r="D71" s="118" t="n">
        <v>0</v>
      </c>
      <c r="E71" s="118"/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Total Power'!A72,3),'Master Data'!$A$2:$A$8,0),2)</f>
        <v>Th</v>
      </c>
      <c r="D72" s="118" t="n">
        <v>0</v>
      </c>
      <c r="E72" s="118"/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Total Power'!A73,3),'Master Data'!$A$2:$A$8,0),2)</f>
        <v>F</v>
      </c>
      <c r="D73" s="118" t="n">
        <v>0</v>
      </c>
      <c r="E73" s="118"/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Total Power'!A74,3),'Master Data'!$A$2:$A$8,0),2)</f>
        <v>Sa</v>
      </c>
      <c r="D74" s="118" t="n">
        <v>0</v>
      </c>
      <c r="E74" s="118"/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Total Power'!A75,3),'Master Data'!$A$2:$A$8,0),2)</f>
        <v>Su</v>
      </c>
      <c r="D75" s="118" t="n">
        <v>0</v>
      </c>
      <c r="E75" s="118"/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Total Power'!A76,3),'Master Data'!$A$2:$A$8,0),2)</f>
        <v>M</v>
      </c>
      <c r="D76" s="118" t="n">
        <v>0</v>
      </c>
      <c r="E76" s="118"/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Total Power'!A77,3),'Master Data'!$A$2:$A$8,0),2)</f>
        <v>T</v>
      </c>
      <c r="D77" s="118" t="n">
        <v>0</v>
      </c>
      <c r="E77" s="118"/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Total Power'!A78,3),'Master Data'!$A$2:$A$8,0),2)</f>
        <v>W</v>
      </c>
      <c r="D78" s="118" t="n">
        <v>0</v>
      </c>
      <c r="E78" s="118"/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Total Power'!A79,3),'Master Data'!$A$2:$A$8,0),2)</f>
        <v>Th</v>
      </c>
      <c r="D79" s="118" t="n">
        <v>0</v>
      </c>
      <c r="E79" s="118"/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Total Power'!A80,3),'Master Data'!$A$2:$A$8,0),2)</f>
        <v>F</v>
      </c>
      <c r="D80" s="118" t="n">
        <v>0</v>
      </c>
      <c r="E80" s="118"/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Total Power'!A81,3),'Master Data'!$A$2:$A$8,0),2)</f>
        <v>Sa</v>
      </c>
      <c r="D81" s="118" t="n">
        <v>0</v>
      </c>
      <c r="E81" s="118"/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Total Power'!A82,3),'Master Data'!$A$2:$A$8,0),2)</f>
        <v>Su</v>
      </c>
      <c r="D82" s="118" t="n">
        <v>0</v>
      </c>
      <c r="E82" s="118"/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Total Power'!A83,3),'Master Data'!$A$2:$A$8,0),2)</f>
        <v>M</v>
      </c>
      <c r="D83" s="118" t="n">
        <v>0</v>
      </c>
      <c r="E83" s="118"/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Total Power'!A84,3),'Master Data'!$A$2:$A$8,0),2)</f>
        <v>T</v>
      </c>
      <c r="D84" s="118" t="n">
        <v>0</v>
      </c>
      <c r="E84" s="118"/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Total Power'!A85,3),'Master Data'!$A$2:$A$8,0),2)</f>
        <v>W</v>
      </c>
      <c r="D85" s="118" t="n">
        <v>0</v>
      </c>
      <c r="E85" s="118"/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Total Power'!A86,3),'Master Data'!$A$2:$A$8,0),2)</f>
        <v>Th</v>
      </c>
      <c r="D86" s="118" t="n">
        <v>0</v>
      </c>
      <c r="E86" s="118"/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Total Power'!A87,3),'Master Data'!$A$2:$A$8,0),2)</f>
        <v>F</v>
      </c>
      <c r="D87" s="118" t="n">
        <v>0</v>
      </c>
      <c r="E87" s="118"/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Total Power'!A88,3),'Master Data'!$A$2:$A$8,0),2)</f>
        <v>Sa</v>
      </c>
      <c r="D88" s="118" t="n">
        <v>0</v>
      </c>
      <c r="E88" s="118"/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Total Power'!A89,3),'Master Data'!$A$2:$A$8,0),2)</f>
        <v>Su</v>
      </c>
      <c r="D89" s="118" t="n">
        <v>0</v>
      </c>
      <c r="E89" s="118"/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Total Power'!A90,3),'Master Data'!$A$2:$A$8,0),2)</f>
        <v>M</v>
      </c>
      <c r="D90" s="118" t="n">
        <v>0</v>
      </c>
      <c r="E90" s="118"/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Total Power'!A91,3),'Master Data'!$A$2:$A$8,0),2)</f>
        <v>T</v>
      </c>
      <c r="D91" s="118" t="n">
        <v>0</v>
      </c>
      <c r="E91" s="118"/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Total Power'!A92,3),'Master Data'!$A$2:$A$8,0),2)</f>
        <v>W</v>
      </c>
      <c r="D92" s="118" t="n">
        <v>0</v>
      </c>
      <c r="E92" s="118"/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Total Power'!A93,3),'Master Data'!$A$2:$A$8,0),2)</f>
        <v>Th</v>
      </c>
      <c r="D93" s="118" t="n">
        <v>0</v>
      </c>
      <c r="E93" s="118"/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Total Power'!A94,3),'Master Data'!$A$2:$A$8,0),2)</f>
        <v>F</v>
      </c>
      <c r="D94" s="118" t="n">
        <v>0</v>
      </c>
      <c r="E94" s="118"/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Total Power'!A95,3),'Master Data'!$A$2:$A$8,0),2)</f>
        <v>Sa</v>
      </c>
      <c r="D95" s="118" t="n">
        <v>0</v>
      </c>
      <c r="E95" s="118"/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Total Power'!A96,3),'Master Data'!$A$2:$A$8,0),2)</f>
        <v>Su</v>
      </c>
      <c r="D96" s="118" t="n">
        <v>0</v>
      </c>
      <c r="E96" s="118"/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Total Power'!A97,3),'Master Data'!$A$2:$A$8,0),2)</f>
        <v>M</v>
      </c>
      <c r="D97" s="118" t="n">
        <v>0</v>
      </c>
      <c r="E97" s="118"/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Total Power'!A98,3),'Master Data'!$A$2:$A$8,0),2)</f>
        <v>T</v>
      </c>
      <c r="D98" s="118" t="n">
        <v>0</v>
      </c>
      <c r="E98" s="118"/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Total Power'!A99,3),'Master Data'!$A$2:$A$8,0),2)</f>
        <v>W</v>
      </c>
      <c r="D99" s="118" t="n">
        <v>0</v>
      </c>
      <c r="E99" s="118"/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Total Power'!A100,3),'Master Data'!$A$2:$A$8,0),2)</f>
        <v>Th</v>
      </c>
      <c r="D100" s="118" t="n">
        <v>0</v>
      </c>
      <c r="E100" s="118"/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Total Power'!A101,3),'Master Data'!$A$2:$A$8,0),2)</f>
        <v>F</v>
      </c>
      <c r="D101" s="118" t="n">
        <v>0</v>
      </c>
      <c r="E101" s="118"/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Total Power'!A102,3),'Master Data'!$A$2:$A$8,0),2)</f>
        <v>Sa</v>
      </c>
      <c r="D102" s="118" t="n">
        <v>0</v>
      </c>
      <c r="E102" s="118"/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Total Power'!A103,3),'Master Data'!$A$2:$A$8,0),2)</f>
        <v>Su</v>
      </c>
      <c r="D103" s="118" t="n">
        <v>0</v>
      </c>
      <c r="E103" s="118"/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Total Power'!A104,3),'Master Data'!$A$2:$A$8,0),2)</f>
        <v>M</v>
      </c>
      <c r="D104" s="118" t="n">
        <v>0</v>
      </c>
      <c r="E104" s="118"/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Total Power'!A105,3),'Master Data'!$A$2:$A$8,0),2)</f>
        <v>T</v>
      </c>
      <c r="D105" s="118" t="n">
        <v>0</v>
      </c>
      <c r="E105" s="118"/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Total Power'!A106,3),'Master Data'!$A$2:$A$8,0),2)</f>
        <v>W</v>
      </c>
      <c r="D106" s="118" t="n">
        <v>0</v>
      </c>
      <c r="E106" s="118"/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Total Power'!A107,3),'Master Data'!$A$2:$A$8,0),2)</f>
        <v>Th</v>
      </c>
      <c r="D107" s="118" t="n">
        <v>0</v>
      </c>
      <c r="E107" s="118"/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Total Power'!A108,3),'Master Data'!$A$2:$A$8,0),2)</f>
        <v>F</v>
      </c>
      <c r="D108" s="118" t="n">
        <v>0</v>
      </c>
      <c r="E108" s="118"/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Total Power'!A109,3),'Master Data'!$A$2:$A$8,0),2)</f>
        <v>Sa</v>
      </c>
      <c r="D109" s="118" t="n">
        <v>0</v>
      </c>
      <c r="E109" s="118"/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Total Power'!A110,3),'Master Data'!$A$2:$A$8,0),2)</f>
        <v>Su</v>
      </c>
      <c r="D110" s="118" t="n">
        <v>0</v>
      </c>
      <c r="E110" s="118"/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Total Power'!A111,3),'Master Data'!$A$2:$A$8,0),2)</f>
        <v>M</v>
      </c>
      <c r="D111" s="118" t="n">
        <v>0</v>
      </c>
      <c r="E111" s="118"/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Total Power'!A112,3),'Master Data'!$A$2:$A$8,0),2)</f>
        <v>T</v>
      </c>
      <c r="D112" s="118" t="n">
        <v>0</v>
      </c>
      <c r="E112" s="118"/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Total Power'!A113,3),'Master Data'!$A$2:$A$8,0),2)</f>
        <v>W</v>
      </c>
      <c r="D113" s="118" t="n">
        <v>0</v>
      </c>
      <c r="E113" s="118"/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Total Power'!A114,3),'Master Data'!$A$2:$A$8,0),2)</f>
        <v>Th</v>
      </c>
      <c r="D114" s="118" t="n">
        <v>0</v>
      </c>
      <c r="E114" s="118"/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Total Power'!A115,3),'Master Data'!$A$2:$A$8,0),2)</f>
        <v>F</v>
      </c>
      <c r="D115" s="118" t="n">
        <v>0</v>
      </c>
      <c r="E115" s="118"/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Total Power'!A116,3),'Master Data'!$A$2:$A$8,0),2)</f>
        <v>Sa</v>
      </c>
      <c r="D116" s="118" t="n">
        <v>0</v>
      </c>
      <c r="E116" s="118"/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Total Power'!A117,3),'Master Data'!$A$2:$A$8,0),2)</f>
        <v>Su</v>
      </c>
      <c r="D117" s="118" t="n">
        <v>0</v>
      </c>
      <c r="E117" s="118"/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Total Power'!A118,3),'Master Data'!$A$2:$A$8,0),2)</f>
        <v>M</v>
      </c>
      <c r="D118" s="118" t="n">
        <v>0</v>
      </c>
      <c r="E118" s="118"/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Total Power'!A119,3),'Master Data'!$A$2:$A$8,0),2)</f>
        <v>T</v>
      </c>
      <c r="D119" s="118" t="n">
        <v>0</v>
      </c>
      <c r="E119" s="118"/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Total Power'!A120,3),'Master Data'!$A$2:$A$8,0),2)</f>
        <v>W</v>
      </c>
      <c r="D120" s="118" t="n">
        <v>0</v>
      </c>
      <c r="E120" s="118"/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Total Power'!A121,3),'Master Data'!$A$2:$A$8,0),2)</f>
        <v>Th</v>
      </c>
      <c r="D121" s="118" t="n">
        <v>0</v>
      </c>
      <c r="E121" s="118"/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Total Power'!A122,3),'Master Data'!$A$2:$A$8,0),2)</f>
        <v>F</v>
      </c>
      <c r="D122" s="118" t="n">
        <v>0</v>
      </c>
      <c r="E122" s="118"/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Total Power'!A123,3),'Master Data'!$A$2:$A$8,0),2)</f>
        <v>Sa</v>
      </c>
      <c r="D123" s="118" t="n">
        <v>0</v>
      </c>
      <c r="E123" s="118"/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Total Power'!A124,3),'Master Data'!$A$2:$A$8,0),2)</f>
        <v>Su</v>
      </c>
      <c r="D124" s="118" t="n">
        <v>0</v>
      </c>
      <c r="E124" s="118"/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Total Power'!A125,3),'Master Data'!$A$2:$A$8,0),2)</f>
        <v>M</v>
      </c>
      <c r="D125" s="118" t="n">
        <v>0</v>
      </c>
      <c r="E125" s="118"/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Total Power'!A126,3),'Master Data'!$A$2:$A$8,0),2)</f>
        <v>T</v>
      </c>
      <c r="D126" s="118" t="n">
        <v>0</v>
      </c>
      <c r="E126" s="118"/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Total Power'!A127,3),'Master Data'!$A$2:$A$8,0),2)</f>
        <v>W</v>
      </c>
      <c r="D127" s="118" t="n">
        <v>0</v>
      </c>
      <c r="E127" s="118"/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Data'!$A$2:$B$8,MATCH(WEEKDAY('Arg Total Power'!A128,3),'Master Data'!$A$2:$A$8,0),2)</f>
        <v>Th</v>
      </c>
      <c r="D128" s="118" t="n">
        <v>0</v>
      </c>
      <c r="E128" s="118"/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Total Power'!A129,3),'Master Data'!$A$2:$A$8,0),2)</f>
        <v>F</v>
      </c>
      <c r="D129" s="118" t="n">
        <v>0</v>
      </c>
      <c r="E129" s="118"/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Total Power'!A130,3),'Master Data'!$A$2:$A$8,0),2)</f>
        <v>Sa</v>
      </c>
      <c r="D130" s="118" t="n">
        <v>0</v>
      </c>
      <c r="E130" s="118"/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Total Power'!A131,3),'Master Data'!$A$2:$A$8,0),2)</f>
        <v>Su</v>
      </c>
      <c r="D131" s="118" t="n">
        <v>0</v>
      </c>
      <c r="E131" s="118"/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Total Power'!A132,3),'Master Data'!$A$2:$A$8,0),2)</f>
        <v>M</v>
      </c>
      <c r="D132" s="118" t="n">
        <v>0</v>
      </c>
      <c r="E132" s="118"/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Total Power'!A133,3),'Master Data'!$A$2:$A$8,0),2)</f>
        <v>T</v>
      </c>
      <c r="D133" s="118" t="n">
        <v>0</v>
      </c>
      <c r="E133" s="118"/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Total Power'!A134,3),'Master Data'!$A$2:$A$8,0),2)</f>
        <v>W</v>
      </c>
      <c r="D134" s="118" t="n">
        <v>0</v>
      </c>
      <c r="E134" s="118"/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Total Power'!A135,3),'Master Data'!$A$2:$A$8,0),2)</f>
        <v>Th</v>
      </c>
      <c r="D135" s="118" t="n">
        <v>0</v>
      </c>
      <c r="E135" s="118"/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Total Power'!A136,3),'Master Data'!$A$2:$A$8,0),2)</f>
        <v>F</v>
      </c>
      <c r="D136" s="118" t="n">
        <v>0</v>
      </c>
      <c r="E136" s="118"/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Total Power'!A137,3),'Master Data'!$A$2:$A$8,0),2)</f>
        <v>Sa</v>
      </c>
      <c r="D137" s="118" t="n">
        <v>0</v>
      </c>
      <c r="E137" s="118"/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Total Power'!A138,3),'Master Data'!$A$2:$A$8,0),2)</f>
        <v>Su</v>
      </c>
      <c r="D138" s="118" t="n">
        <v>0</v>
      </c>
      <c r="E138" s="118"/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Total Power'!A139,3),'Master Data'!$A$2:$A$8,0),2)</f>
        <v>M</v>
      </c>
      <c r="D139" s="118" t="n">
        <v>0</v>
      </c>
      <c r="E139" s="118"/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Total Power'!A140,3),'Master Data'!$A$2:$A$8,0),2)</f>
        <v>T</v>
      </c>
      <c r="D140" s="118" t="n">
        <v>0</v>
      </c>
      <c r="E140" s="118"/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Total Power'!A141,3),'Master Data'!$A$2:$A$8,0),2)</f>
        <v>W</v>
      </c>
      <c r="D141" s="118" t="n">
        <v>0</v>
      </c>
      <c r="E141" s="118"/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Total Power'!A142,3),'Master Data'!$A$2:$A$8,0),2)</f>
        <v>Th</v>
      </c>
      <c r="D142" s="118" t="n">
        <v>0</v>
      </c>
      <c r="E142" s="118"/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Total Power'!A143,3),'Master Data'!$A$2:$A$8,0),2)</f>
        <v>F</v>
      </c>
      <c r="D143" s="118" t="n">
        <v>0</v>
      </c>
      <c r="E143" s="118"/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Total Power'!A144,3),'Master Data'!$A$2:$A$8,0),2)</f>
        <v>Sa</v>
      </c>
      <c r="D144" s="118" t="n">
        <v>0</v>
      </c>
      <c r="E144" s="118"/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Total Power'!A145,3),'Master Data'!$A$2:$A$8,0),2)</f>
        <v>Su</v>
      </c>
      <c r="D145" s="118" t="n">
        <v>0</v>
      </c>
      <c r="E145" s="118"/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Total Power'!A146,3),'Master Data'!$A$2:$A$8,0),2)</f>
        <v>M</v>
      </c>
      <c r="D146" s="118" t="n">
        <v>0</v>
      </c>
      <c r="E146" s="118"/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0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Total Power'!A147,3),'Master Data'!$A$2:$A$8,0),2)</f>
        <v>T</v>
      </c>
      <c r="D147" s="118" t="n">
        <v>0</v>
      </c>
      <c r="E147" s="118"/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0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Total Power'!A148,3),'Master Data'!$A$2:$A$8,0),2)</f>
        <v>W</v>
      </c>
      <c r="D148" s="118" t="n">
        <v>0</v>
      </c>
      <c r="E148" s="118"/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Total Power'!A149,3),'Master Data'!$A$2:$A$8,0),2)</f>
        <v>Th</v>
      </c>
      <c r="D149" s="118" t="n">
        <v>0</v>
      </c>
      <c r="E149" s="118"/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Total Power'!A150,3),'Master Data'!$A$2:$A$8,0),2)</f>
        <v>F</v>
      </c>
      <c r="D150" s="118" t="n">
        <v>0</v>
      </c>
      <c r="E150" s="118"/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Total Power'!A151,3),'Master Data'!$A$2:$A$8,0),2)</f>
        <v>Sa</v>
      </c>
      <c r="D151" s="118" t="n">
        <v>0</v>
      </c>
      <c r="E151" s="118"/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Total Power'!A152,3),'Master Data'!$A$2:$A$8,0),2)</f>
        <v>Su</v>
      </c>
      <c r="D152" s="118" t="n">
        <v>0</v>
      </c>
      <c r="E152" s="118"/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Total Power'!A153,3),'Master Data'!$A$2:$A$8,0),2)</f>
        <v>M</v>
      </c>
      <c r="D153" s="118" t="n">
        <v>0</v>
      </c>
      <c r="E153" s="118"/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Total Power'!A154,3),'Master Data'!$A$2:$A$8,0),2)</f>
        <v>T</v>
      </c>
      <c r="D154" s="118" t="n">
        <v>0</v>
      </c>
      <c r="E154" s="118"/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Total Power'!A155,3),'Master Data'!$A$2:$A$8,0),2)</f>
        <v>W</v>
      </c>
      <c r="D155" s="118" t="n">
        <v>0</v>
      </c>
      <c r="E155" s="118"/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Total Power'!A156,3),'Master Data'!$A$2:$A$8,0),2)</f>
        <v>Th</v>
      </c>
      <c r="D156" s="118" t="n">
        <v>0</v>
      </c>
      <c r="E156" s="118"/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Total Power'!A157,3),'Master Data'!$A$2:$A$8,0),2)</f>
        <v>F</v>
      </c>
      <c r="D157" s="118" t="n">
        <v>0</v>
      </c>
      <c r="E157" s="118"/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Total Power'!A158,3),'Master Data'!$A$2:$A$8,0),2)</f>
        <v>Sa</v>
      </c>
      <c r="D158" s="118" t="n">
        <v>0</v>
      </c>
      <c r="E158" s="118"/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Total Power'!A159,3),'Master Data'!$A$2:$A$8,0),2)</f>
        <v>Su</v>
      </c>
      <c r="D159" s="118" t="n">
        <v>0</v>
      </c>
      <c r="E159" s="118"/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Total Power'!A160,3),'Master Data'!$A$2:$A$8,0),2)</f>
        <v>M</v>
      </c>
      <c r="D160" s="118" t="n">
        <v>0</v>
      </c>
      <c r="E160" s="118"/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Total Power'!A161,3),'Master Data'!$A$2:$A$8,0),2)</f>
        <v>T</v>
      </c>
      <c r="D161" s="118" t="n">
        <v>0</v>
      </c>
      <c r="E161" s="118"/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Total Power'!A162,3),'Master Data'!$A$2:$A$8,0),2)</f>
        <v>W</v>
      </c>
      <c r="D162" s="118" t="n">
        <v>0</v>
      </c>
      <c r="E162" s="118"/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Total Power'!A163,3),'Master Data'!$A$2:$A$8,0),2)</f>
        <v>Th</v>
      </c>
      <c r="D163" s="118" t="n">
        <v>0</v>
      </c>
      <c r="E163" s="118"/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Total Power'!A164,3),'Master Data'!$A$2:$A$8,0),2)</f>
        <v>F</v>
      </c>
      <c r="D164" s="118" t="n">
        <v>0</v>
      </c>
      <c r="E164" s="118"/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Total Power'!A165,3),'Master Data'!$A$2:$A$8,0),2)</f>
        <v>Sa</v>
      </c>
      <c r="D165" s="118" t="n">
        <v>0</v>
      </c>
      <c r="E165" s="118"/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Total Power'!A166,3),'Master Data'!$A$2:$A$8,0),2)</f>
        <v>Su</v>
      </c>
      <c r="D166" s="118" t="n">
        <v>0</v>
      </c>
      <c r="E166" s="118"/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Total Power'!A167,3),'Master Data'!$A$2:$A$8,0),2)</f>
        <v>M</v>
      </c>
      <c r="D167" s="118" t="n">
        <v>0</v>
      </c>
      <c r="E167" s="118"/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Total Power'!A168,3),'Master Data'!$A$2:$A$8,0),2)</f>
        <v>T</v>
      </c>
      <c r="D168" s="118" t="n">
        <v>0</v>
      </c>
      <c r="E168" s="118"/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Total Power'!A169,3),'Master Data'!$A$2:$A$8,0),2)</f>
        <v>W</v>
      </c>
      <c r="D169" s="118" t="n">
        <v>0</v>
      </c>
      <c r="E169" s="118"/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Total Power'!A170,3),'Master Data'!$A$2:$A$8,0),2)</f>
        <v>Th</v>
      </c>
      <c r="D170" s="118" t="n">
        <v>0</v>
      </c>
      <c r="E170" s="118"/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Total Power'!A171,3),'Master Data'!$A$2:$A$8,0),2)</f>
        <v>F</v>
      </c>
      <c r="D171" s="118" t="n">
        <v>0</v>
      </c>
      <c r="E171" s="118"/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Total Power'!A172,3),'Master Data'!$A$2:$A$8,0),2)</f>
        <v>Sa</v>
      </c>
      <c r="D172" s="118" t="n">
        <v>0</v>
      </c>
      <c r="E172" s="118"/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Total Power'!A173,3),'Master Data'!$A$2:$A$8,0),2)</f>
        <v>Su</v>
      </c>
      <c r="D173" s="118" t="n">
        <v>0</v>
      </c>
      <c r="E173" s="118"/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Total Power'!A174,3),'Master Data'!$A$2:$A$8,0),2)</f>
        <v>M</v>
      </c>
      <c r="D174" s="118" t="n">
        <v>0</v>
      </c>
      <c r="E174" s="118"/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Total Power'!A175,3),'Master Data'!$A$2:$A$8,0),2)</f>
        <v>T</v>
      </c>
      <c r="D175" s="118" t="n">
        <v>0</v>
      </c>
      <c r="E175" s="118"/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Total Power'!A176,3),'Master Data'!$A$2:$A$8,0),2)</f>
        <v>W</v>
      </c>
      <c r="D176" s="118" t="n">
        <v>0</v>
      </c>
      <c r="E176" s="118"/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Total Power'!A177,3),'Master Data'!$A$2:$A$8,0),2)</f>
        <v>Th</v>
      </c>
      <c r="D177" s="118" t="n">
        <v>0</v>
      </c>
      <c r="E177" s="118"/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Total Power'!A178,3),'Master Data'!$A$2:$A$8,0),2)</f>
        <v>F</v>
      </c>
      <c r="D178" s="118" t="n">
        <v>0</v>
      </c>
      <c r="E178" s="118"/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Total Power'!A179,3),'Master Data'!$A$2:$A$8,0),2)</f>
        <v>Sa</v>
      </c>
      <c r="D179" s="118" t="n">
        <v>0</v>
      </c>
      <c r="E179" s="118"/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Total Power'!A180,3),'Master Data'!$A$2:$A$8,0),2)</f>
        <v>Su</v>
      </c>
      <c r="D180" s="118" t="n">
        <v>0</v>
      </c>
      <c r="E180" s="118"/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Total Power'!A181,3),'Master Data'!$A$2:$A$8,0),2)</f>
        <v>M</v>
      </c>
      <c r="D181" s="118" t="n">
        <v>0</v>
      </c>
      <c r="E181" s="118"/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Total Power'!A182,3),'Master Data'!$A$2:$A$8,0),2)</f>
        <v>T</v>
      </c>
      <c r="D182" s="118" t="n">
        <v>0</v>
      </c>
      <c r="E182" s="118"/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Total Power'!A183,3),'Master Data'!$A$2:$A$8,0),2)</f>
        <v>W</v>
      </c>
      <c r="D183" s="118" t="n">
        <v>0</v>
      </c>
      <c r="E183" s="118"/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Total Power'!A184,3),'Master Data'!$A$2:$A$8,0),2)</f>
        <v>Th</v>
      </c>
      <c r="D184" s="118" t="n">
        <v>0</v>
      </c>
      <c r="E184" s="118"/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Total Power'!A185,3),'Master Data'!$A$2:$A$8,0),2)</f>
        <v>F</v>
      </c>
      <c r="D185" s="118" t="n">
        <v>0</v>
      </c>
      <c r="E185" s="118"/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Total Power'!A186,3),'Master Data'!$A$2:$A$8,0),2)</f>
        <v>Sa</v>
      </c>
      <c r="D186" s="118" t="n">
        <v>0</v>
      </c>
      <c r="E186" s="118"/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Total Power'!A187,3),'Master Data'!$A$2:$A$8,0),2)</f>
        <v>Su</v>
      </c>
      <c r="D187" s="118" t="n">
        <v>0</v>
      </c>
      <c r="E187" s="118"/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Total Power'!A188,3),'Master Data'!$A$2:$A$8,0),2)</f>
        <v>M</v>
      </c>
      <c r="D188" s="118" t="n">
        <v>0</v>
      </c>
      <c r="E188" s="118"/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Total Power'!A189,3),'Master Data'!$A$2:$A$8,0),2)</f>
        <v>T</v>
      </c>
      <c r="D189" s="118" t="n">
        <v>0</v>
      </c>
      <c r="E189" s="118"/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Total Power'!A190,3),'Master Data'!$A$2:$A$8,0),2)</f>
        <v>W</v>
      </c>
      <c r="D190" s="118" t="n">
        <v>0</v>
      </c>
      <c r="E190" s="118"/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Total Power'!A191,3),'Master Data'!$A$2:$A$8,0),2)</f>
        <v>Th</v>
      </c>
      <c r="D191" s="118" t="n">
        <v>0</v>
      </c>
      <c r="E191" s="118"/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Total Power'!A192,3),'Master Data'!$A$2:$A$8,0),2)</f>
        <v>F</v>
      </c>
      <c r="D192" s="118" t="n">
        <v>0</v>
      </c>
      <c r="E192" s="118" t="n">
        <v>399807.002223507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0.399807002223507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Total Power'!A195,3),'Master Data'!$A$2:$A$8,0),2)</f>
        <v>M</v>
      </c>
      <c r="D195" s="118" t="n">
        <v>0</v>
      </c>
      <c r="E195" s="118" t="n">
        <v>401378.968571289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0.401378968571289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Total Power'!A196,3),'Master Data'!$A$2:$A$8,0),2)</f>
        <v>T</v>
      </c>
      <c r="D196" s="118" t="n">
        <v>0</v>
      </c>
      <c r="E196" s="118" t="n">
        <v>401595.17570318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0.40159517570318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Total Power'!A197,3),'Master Data'!$A$2:$A$8,0),2)</f>
        <v>W</v>
      </c>
      <c r="D197" s="118" t="n">
        <v>0</v>
      </c>
      <c r="E197" s="118" t="n">
        <v>402377.897957764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0.402377897957764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Total Power'!A198,3),'Master Data'!$A$2:$A$8,0),2)</f>
        <v>Th</v>
      </c>
      <c r="D198" s="118" t="n">
        <v>0</v>
      </c>
      <c r="E198" s="118" t="n">
        <v>402587.425115589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0.402587425115589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Total Power'!A199,3),'Master Data'!$A$2:$A$8,0),2)</f>
        <v>F</v>
      </c>
      <c r="D199" s="118" t="n">
        <v>0</v>
      </c>
      <c r="E199" s="118" t="n">
        <v>402214.604158141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0.402214604158141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Total Power'!A202,3),'Master Data'!$A$2:$A$8,0),2)</f>
        <v>M</v>
      </c>
      <c r="D202" s="118" t="n">
        <v>0</v>
      </c>
      <c r="E202" s="118" t="n">
        <v>402530.183378775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0.402530183378775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Total Power'!A203,3),'Master Data'!$A$2:$A$8,0),2)</f>
        <v>T</v>
      </c>
      <c r="D203" s="118" t="n">
        <v>0</v>
      </c>
      <c r="E203" s="118" t="n">
        <v>403157.951028837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0.403157951028837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Total Power'!A204,3),'Master Data'!$A$2:$A$8,0),2)</f>
        <v>W</v>
      </c>
      <c r="D204" s="118" t="n">
        <v>0</v>
      </c>
      <c r="E204" s="118" t="n">
        <v>403229.674848296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0.403229674848296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Total Power'!A205,3),'Master Data'!$A$2:$A$8,0),2)</f>
        <v>Th</v>
      </c>
      <c r="D205" s="118" t="n">
        <v>0</v>
      </c>
      <c r="E205" s="118" t="n">
        <v>405416.528853813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0.405416528853813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Total Power'!A206,3),'Master Data'!$A$2:$A$8,0),2)</f>
        <v>F</v>
      </c>
      <c r="D206" s="118" t="n">
        <v>0</v>
      </c>
      <c r="E206" s="118" t="n">
        <v>405202.422602654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0.405202422602654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Total Power'!A209,3),'Master Data'!$A$2:$A$8,0),2)</f>
        <v>M</v>
      </c>
      <c r="D209" s="118" t="n">
        <v>0</v>
      </c>
      <c r="E209" s="118" t="n">
        <v>405373.911310063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0.405373911310063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Total Power'!A210,3),'Master Data'!$A$2:$A$8,0),2)</f>
        <v>T</v>
      </c>
      <c r="D210" s="118" t="n">
        <v>0</v>
      </c>
      <c r="E210" s="118" t="n">
        <v>405531.984293398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0.405531984293398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Total Power'!A211,3),'Master Data'!$A$2:$A$8,0),2)</f>
        <v>W</v>
      </c>
      <c r="D211" s="118" t="n">
        <v>0</v>
      </c>
      <c r="E211" s="118" t="n">
        <v>405880.306309837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0.405880306309837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Total Power'!A212,3),'Master Data'!$A$2:$A$8,0),2)</f>
        <v>Th</v>
      </c>
      <c r="D212" s="118" t="n">
        <v>0</v>
      </c>
      <c r="E212" s="118" t="n">
        <v>405713.519597627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0.405713519597627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Total Power'!A213,3),'Master Data'!$A$2:$A$8,0),2)</f>
        <v>F</v>
      </c>
      <c r="D213" s="118" t="n">
        <v>0</v>
      </c>
      <c r="E213" s="118" t="n">
        <v>406057.57207408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0.40605757207408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Total Power'!A216,3),'Master Data'!$A$2:$A$8,0),2)</f>
        <v>M</v>
      </c>
      <c r="D216" s="118" t="n">
        <v>0</v>
      </c>
      <c r="E216" s="118" t="n">
        <v>407386.10469276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0.40738610469276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Total Power'!A217,3),'Master Data'!$A$2:$A$8,0),2)</f>
        <v>T</v>
      </c>
      <c r="D217" s="118" t="n">
        <v>0</v>
      </c>
      <c r="E217" s="118" t="n">
        <v>407685.468498299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0.407685468498299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Total Power'!A218,3),'Master Data'!$A$2:$A$8,0),2)</f>
        <v>W</v>
      </c>
      <c r="D218" s="118" t="n">
        <v>0</v>
      </c>
      <c r="E218" s="118" t="n">
        <v>408483.548070393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0.408483548070393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Total Power'!A219,3),'Master Data'!$A$2:$A$8,0),2)</f>
        <v>Th</v>
      </c>
      <c r="D219" s="118" t="n">
        <v>0</v>
      </c>
      <c r="E219" s="118" t="n">
        <v>407178.785641665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0.407178785641665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Total Power'!A220,3),'Master Data'!$A$2:$A$8,0),2)</f>
        <v>F</v>
      </c>
      <c r="D220" s="118" t="n">
        <v>0</v>
      </c>
      <c r="E220" s="118" t="n">
        <v>407228.523112362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0.407228523112362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Total Power'!A223,3),'Master Data'!$A$2:$A$8,0),2)</f>
        <v>M</v>
      </c>
      <c r="D223" s="118" t="n">
        <v>0</v>
      </c>
      <c r="E223" s="118" t="n">
        <v>407345.720495941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0.407345720495941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Total Power'!A224,3),'Master Data'!$A$2:$A$8,0),2)</f>
        <v>T</v>
      </c>
      <c r="D224" s="118" t="n">
        <v>0</v>
      </c>
      <c r="E224" s="118" t="n">
        <v>407672.669623302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0.407672669623302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Total Power'!A225,3),'Master Data'!$A$2:$A$8,0),2)</f>
        <v>W</v>
      </c>
      <c r="D225" s="118" t="n">
        <v>0</v>
      </c>
      <c r="E225" s="118" t="n">
        <v>407652.773820317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0.407652773820316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Total Power'!A226,3),'Master Data'!$A$2:$A$8,0),2)</f>
        <v>Th</v>
      </c>
      <c r="D226" s="118" t="n">
        <v>0</v>
      </c>
      <c r="E226" s="118" t="n">
        <v>409036.60340538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0.40903660340538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Total Power'!A227,3),'Master Data'!$A$2:$A$8,0),2)</f>
        <v>F</v>
      </c>
      <c r="D227" s="118" t="n">
        <v>0</v>
      </c>
      <c r="E227" s="118" t="n">
        <v>408744.793175199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0.408744793175199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Total Power'!A230,3),'Master Data'!$A$2:$A$8,0),2)</f>
        <v>M</v>
      </c>
      <c r="D230" s="118" t="n">
        <v>0</v>
      </c>
      <c r="E230" s="118" t="n">
        <v>408979.463290823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0.408979463290823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Total Power'!A231,3),'Master Data'!$A$2:$A$8,0),2)</f>
        <v>T</v>
      </c>
      <c r="D231" s="118" t="n">
        <v>0</v>
      </c>
      <c r="E231" s="118" t="n">
        <v>410503.283720885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0.410503283720885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Total Power'!A232,3),'Master Data'!$A$2:$A$8,0),2)</f>
        <v>W</v>
      </c>
      <c r="D232" s="118" t="n">
        <v>0</v>
      </c>
      <c r="E232" s="118" t="n">
        <v>409955.386218738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0.409955386218738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Total Power'!A233,3),'Master Data'!$A$2:$A$8,0),2)</f>
        <v>Th</v>
      </c>
      <c r="D233" s="118" t="n">
        <v>0</v>
      </c>
      <c r="E233" s="118" t="n">
        <v>409016.829372777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0.409016829372777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Total Power'!A234,3),'Master Data'!$A$2:$A$8,0),2)</f>
        <v>F</v>
      </c>
      <c r="D234" s="118" t="n">
        <v>0</v>
      </c>
      <c r="E234" s="118" t="n">
        <v>409807.562034382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0.409807562034382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Total Power'!A237,3),'Master Data'!$A$2:$A$8,0),2)</f>
        <v>M</v>
      </c>
      <c r="D237" s="118" t="n">
        <v>0</v>
      </c>
      <c r="E237" s="118" t="n">
        <v>410905.197271874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0.410905197271873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Total Power'!A238,3),'Master Data'!$A$2:$A$8,0),2)</f>
        <v>T</v>
      </c>
      <c r="D238" s="118" t="n">
        <v>0</v>
      </c>
      <c r="E238" s="118" t="n">
        <v>410183.584731679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0.410183584731679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Total Power'!A239,3),'Master Data'!$A$2:$A$8,0),2)</f>
        <v>W</v>
      </c>
      <c r="D239" s="118" t="n">
        <v>0</v>
      </c>
      <c r="E239" s="118" t="n">
        <v>410917.30559989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0.41091730559989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Total Power'!A240,3),'Master Data'!$A$2:$A$8,0),2)</f>
        <v>Th</v>
      </c>
      <c r="D240" s="118" t="n">
        <v>0</v>
      </c>
      <c r="E240" s="118" t="n">
        <v>410609.635888581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0.410609635888581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Total Power'!A241,3),'Master Data'!$A$2:$A$8,0),2)</f>
        <v>F</v>
      </c>
      <c r="D241" s="118" t="n">
        <v>0</v>
      </c>
      <c r="E241" s="118" t="n">
        <v>410708.498111288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0.410708498111288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Total Power'!A244,3),'Master Data'!$A$2:$A$8,0),2)</f>
        <v>M</v>
      </c>
      <c r="D244" s="118" t="n">
        <v>0</v>
      </c>
      <c r="E244" s="118" t="n">
        <v>410364.812839361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0.410364812839361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Total Power'!A245,3),'Master Data'!$A$2:$A$8,0),2)</f>
        <v>T</v>
      </c>
      <c r="D245" s="118" t="n">
        <v>0</v>
      </c>
      <c r="E245" s="118" t="n">
        <v>410372.791066679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0.410372791066679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Total Power'!A246,3),'Master Data'!$A$2:$A$8,0),2)</f>
        <v>W</v>
      </c>
      <c r="D246" s="118" t="n">
        <v>0</v>
      </c>
      <c r="E246" s="118" t="n">
        <v>411665.670433135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0.411665670433135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Total Power'!A247,3),'Master Data'!$A$2:$A$8,0),2)</f>
        <v>Th</v>
      </c>
      <c r="D247" s="118" t="n">
        <v>0</v>
      </c>
      <c r="E247" s="118" t="n">
        <v>412236.153674817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0.412236153674817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Total Power'!A248,3),'Master Data'!$A$2:$A$8,0),2)</f>
        <v>F</v>
      </c>
      <c r="D248" s="118" t="n">
        <v>0</v>
      </c>
      <c r="E248" s="118" t="n">
        <v>412967.64458346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0.41296764458346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Total Power'!A252,3),'Master Data'!$A$2:$A$8,0),2)</f>
        <v>T</v>
      </c>
      <c r="D252" s="118" t="n">
        <v>0</v>
      </c>
      <c r="E252" s="118" t="n">
        <v>412862.557211186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0.412862557211186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Total Power'!A253,3),'Master Data'!$A$2:$A$8,0),2)</f>
        <v>W</v>
      </c>
      <c r="D253" s="118" t="n">
        <v>0</v>
      </c>
      <c r="E253" s="118" t="n">
        <v>410165.458129517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0.410165458129517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Total Power'!A254,3),'Master Data'!$A$2:$A$8,0),2)</f>
        <v>Th</v>
      </c>
      <c r="D254" s="118" t="n">
        <v>0</v>
      </c>
      <c r="E254" s="118" t="n">
        <v>411042.040173962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0.411042040173962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Total Power'!A255,3),'Master Data'!$A$2:$A$8,0),2)</f>
        <v>F</v>
      </c>
      <c r="D255" s="118" t="n">
        <v>0</v>
      </c>
      <c r="E255" s="118" t="n">
        <v>412730.473941434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0.412730473941434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Total Power'!A258,3),'Master Data'!$A$2:$A$8,0),2)</f>
        <v>M</v>
      </c>
      <c r="D258" s="118" t="n">
        <v>0</v>
      </c>
      <c r="E258" s="118" t="n">
        <v>414384.178384403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0.414384178384403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Total Power'!A260,3),'Master Data'!$A$2:$A$8,0),2)</f>
        <v>W</v>
      </c>
      <c r="D260" s="118" t="n">
        <v>0</v>
      </c>
      <c r="E260" s="118" t="n">
        <v>416242.3585516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0.416242358551599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Total Power'!A261,3),'Master Data'!$A$2:$A$8,0),2)</f>
        <v>Th</v>
      </c>
      <c r="D261" s="118" t="n">
        <v>0</v>
      </c>
      <c r="E261" s="118" t="n">
        <v>416286.921648669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0.416286921648669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Total Power'!A262,3),'Master Data'!$A$2:$A$8,0),2)</f>
        <v>F</v>
      </c>
      <c r="D262" s="118" t="n">
        <v>0</v>
      </c>
      <c r="E262" s="118" t="n">
        <v>418805.486390101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0.418805486390101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Total Power'!A265,3),'Master Data'!$A$2:$A$8,0),2)</f>
        <v>M</v>
      </c>
      <c r="D265" s="118" t="n">
        <v>0</v>
      </c>
      <c r="E265" s="118" t="n">
        <v>420164.153153669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0.420164153153669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Total Power'!A266,3),'Master Data'!$A$2:$A$8,0),2)</f>
        <v>T</v>
      </c>
      <c r="D266" s="118" t="n">
        <v>0</v>
      </c>
      <c r="E266" s="118" t="n">
        <v>420117.305047623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0.420117305047622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Total Power'!A267,3),'Master Data'!$A$2:$A$8,0),2)</f>
        <v>W</v>
      </c>
      <c r="D267" s="118" t="n">
        <v>0</v>
      </c>
      <c r="E267" s="118" t="n">
        <v>419835.047201058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0.419835047201057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Total Power'!A268,3),'Master Data'!$A$2:$A$8,0),2)</f>
        <v>Th</v>
      </c>
      <c r="D268" s="118" t="n">
        <v>0</v>
      </c>
      <c r="E268" s="118" t="n">
        <v>421338.66906566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0.42133866906566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Total Power'!A269,3),'Master Data'!$A$2:$A$8,0),2)</f>
        <v>F</v>
      </c>
      <c r="D269" s="118" t="n">
        <v>0</v>
      </c>
      <c r="E269" s="118" t="n">
        <v>422011.818350934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0.422011818350934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Total Power'!A272,3),'Master Data'!$A$2:$A$8,0),2)</f>
        <v>M</v>
      </c>
      <c r="D272" s="118" t="n">
        <v>0</v>
      </c>
      <c r="E272" s="118" t="n">
        <v>422458.345090091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0.422458345090091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Total Power'!A273,3),'Master Data'!$A$2:$A$8,0),2)</f>
        <v>T</v>
      </c>
      <c r="D273" s="118" t="n">
        <v>0</v>
      </c>
      <c r="E273" s="118" t="n">
        <v>422418.03821913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0.42241803821913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Total Power'!A274,3),'Master Data'!$A$2:$A$8,0),2)</f>
        <v>W</v>
      </c>
      <c r="D274" s="118" t="n">
        <v>0</v>
      </c>
      <c r="E274" s="118" t="n">
        <v>423309.445666766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0.423309445666766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Total Power'!A275,3),'Master Data'!$A$2:$A$8,0),2)</f>
        <v>Th</v>
      </c>
      <c r="D275" s="118" t="n">
        <v>0</v>
      </c>
      <c r="E275" s="118" t="n">
        <v>424012.494028779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0.424012494028779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Total Power'!A276,3),'Master Data'!$A$2:$A$8,0),2)</f>
        <v>F</v>
      </c>
      <c r="D276" s="118" t="n">
        <v>0</v>
      </c>
      <c r="E276" s="118" t="n">
        <v>424730.975598909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0.424730975598909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Data'!$A$2:$B$8,MATCH(WEEKDAY('Arg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Data'!$A$2:$B$8,MATCH(WEEKDAY('Arg Total Power'!A279,3),'Master Data'!$A$2:$A$8,0),2)</f>
        <v>M</v>
      </c>
      <c r="D279" s="118" t="n">
        <v>0</v>
      </c>
      <c r="E279" s="118" t="n">
        <v>424170.078914748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0.424170078914748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Data'!$A$2:$B$8,MATCH(WEEKDAY('Arg Total Power'!A280,3),'Master Data'!$A$2:$A$8,0),2)</f>
        <v>T</v>
      </c>
      <c r="D280" s="118" t="n">
        <v>0</v>
      </c>
      <c r="E280" s="118" t="n">
        <v>424209.042903816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0.424209042903816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Data'!$A$2:$B$8,MATCH(WEEKDAY('Arg Total Power'!A281,3),'Master Data'!$A$2:$A$8,0),2)</f>
        <v>W</v>
      </c>
      <c r="D281" s="118" t="n">
        <v>0</v>
      </c>
      <c r="E281" s="118" t="n">
        <v>425456.862325917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0.425456862325917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Data'!$A$2:$B$8,MATCH(WEEKDAY('Arg Total Power'!A282,3),'Master Data'!$A$2:$A$8,0),2)</f>
        <v>Th</v>
      </c>
      <c r="D282" s="118" t="n">
        <v>0</v>
      </c>
      <c r="E282" s="118" t="n">
        <v>425571.756993949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0.425571756993949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Data'!$A$2:$B$8,MATCH(WEEKDAY('Arg Total Power'!A283,3),'Master Data'!$A$2:$A$8,0),2)</f>
        <v>F</v>
      </c>
      <c r="D283" s="118" t="n">
        <v>0</v>
      </c>
      <c r="E283" s="118" t="n">
        <v>425960.3138962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0.4259603138962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Data'!$A$2:$B$8,MATCH(WEEKDAY('Arg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Data'!$A$2:$B$8,MATCH(WEEKDAY('Arg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Data'!$A$2:$B$8,MATCH(WEEKDAY('Arg Total Power'!A286,3),'Master Data'!$A$2:$A$8,0),2)</f>
        <v>M</v>
      </c>
      <c r="D286" s="118" t="n">
        <v>0</v>
      </c>
      <c r="E286" s="118" t="n">
        <v>426838.914701055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0.426838914701055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Data'!$A$2:$B$8,MATCH(WEEKDAY('Arg Total Power'!A287,3),'Master Data'!$A$2:$A$8,0),2)</f>
        <v>T</v>
      </c>
      <c r="D287" s="118" t="n">
        <v>0</v>
      </c>
      <c r="E287" s="118" t="n">
        <v>426875.937194359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0.426875937194359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Data'!$A$2:$B$8,MATCH(WEEKDAY('Arg Total Power'!A288,3),'Master Data'!$A$2:$A$8,0),2)</f>
        <v>W</v>
      </c>
      <c r="D288" s="118" t="n">
        <v>0</v>
      </c>
      <c r="E288" s="118" t="n">
        <v>426611.811015377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0.426611811015377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Data'!$A$2:$B$8,MATCH(WEEKDAY('Arg Total Power'!A289,3),'Master Data'!$A$2:$A$8,0),2)</f>
        <v>Th</v>
      </c>
      <c r="D289" s="118" t="n">
        <v>0</v>
      </c>
      <c r="E289" s="118" t="n">
        <v>426349.500178966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0.426349500178966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Data'!$A$2:$B$8,MATCH(WEEKDAY('Arg Total Power'!A290,3),'Master Data'!$A$2:$A$8,0),2)</f>
        <v>F</v>
      </c>
      <c r="D290" s="118" t="n">
        <v>0</v>
      </c>
      <c r="E290" s="118" t="n">
        <v>425016.65976834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0.42501665976834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Data'!$A$2:$B$8,MATCH(WEEKDAY('Arg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Data'!$A$2:$B$8,MATCH(WEEKDAY('Arg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Total Power'!A293,3),'Master Data'!$A$2:$A$8,0),2)</f>
        <v>M</v>
      </c>
      <c r="D293" s="118" t="n">
        <v>0</v>
      </c>
      <c r="E293" s="118" t="n">
        <v>425610.394360851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0.425610394360851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Total Power'!A294,3),'Master Data'!$A$2:$A$8,0),2)</f>
        <v>T</v>
      </c>
      <c r="D294" s="118" t="n">
        <v>0</v>
      </c>
      <c r="E294" s="118" t="n">
        <v>426274.824343536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0.426274824343536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Total Power'!A295,3),'Master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Total Power'!A296,3),'Master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Total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Total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64" activePane="bottomRight" state="frozen"/>
      <selection pane="topLeft" activeCell="A1" activeCellId="0" sqref="A1"/>
      <selection pane="topRight" activeCell="D1" activeCellId="0" sqref="D1"/>
      <selection pane="bottomLeft" activeCell="A64" activeCellId="0" sqref="A64"/>
      <selection pane="bottomRigh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6.7"/>
    <col collapsed="false" customWidth="true" hidden="false" outlineLevel="0" max="5" min="5" style="115" width="16.42"/>
    <col collapsed="false" customWidth="true" hidden="false" outlineLevel="0" max="13" min="6" style="115" width="14.99"/>
    <col collapsed="false" customWidth="true" hidden="false" outlineLevel="0" max="14" min="14" style="115" width="15.7"/>
    <col collapsed="false" customWidth="true" hidden="false" outlineLevel="0" max="15" min="15" style="116" width="2.7"/>
    <col collapsed="false" customWidth="true" hidden="false" outlineLevel="0" max="16" min="16" style="115" width="16.7"/>
    <col collapsed="false" customWidth="true" hidden="false" outlineLevel="0" max="26" min="17" style="120" width="16.7"/>
    <col collapsed="false" customWidth="false" hidden="false" outlineLevel="0" max="257" min="27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5" t="n">
        <f aca="false">+G1+1</f>
        <v>8</v>
      </c>
      <c r="I1" s="115" t="n">
        <f aca="false">+H1+1</f>
        <v>9</v>
      </c>
      <c r="J1" s="115" t="n">
        <f aca="false">+I1+1</f>
        <v>10</v>
      </c>
      <c r="K1" s="115" t="n">
        <f aca="false">+J1+1</f>
        <v>11</v>
      </c>
      <c r="L1" s="115" t="n">
        <f aca="false">+K1+1</f>
        <v>12</v>
      </c>
      <c r="M1" s="115" t="n">
        <f aca="false">+L1+1</f>
        <v>13</v>
      </c>
      <c r="N1" s="115" t="n">
        <f aca="false">+M1+1</f>
        <v>14</v>
      </c>
      <c r="O1" s="115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  <c r="X1" s="115" t="n">
        <f aca="false">+W1+1</f>
        <v>24</v>
      </c>
      <c r="Y1" s="115" t="n">
        <f aca="false">+X1+1</f>
        <v>25</v>
      </c>
      <c r="Z1" s="115" t="n">
        <f aca="false">+Y1+1</f>
        <v>26</v>
      </c>
    </row>
    <row r="3" customFormat="false" ht="12.75" hidden="false" customHeight="false" outlineLevel="0" collapsed="false">
      <c r="P3" s="118" t="n">
        <v>1000</v>
      </c>
      <c r="Q3" s="115"/>
      <c r="V3" s="115"/>
    </row>
    <row r="4" customFormat="false" ht="12.75" hidden="false" customHeight="false" outlineLevel="0" collapsed="false"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P4" s="129" t="s">
        <v>58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71</v>
      </c>
      <c r="E5" s="132" t="s">
        <v>72</v>
      </c>
      <c r="F5" s="132" t="s">
        <v>73</v>
      </c>
      <c r="G5" s="132" t="s">
        <v>74</v>
      </c>
      <c r="H5" s="132" t="s">
        <v>75</v>
      </c>
      <c r="I5" s="132" t="s">
        <v>76</v>
      </c>
      <c r="J5" s="132" t="s">
        <v>77</v>
      </c>
      <c r="K5" s="132" t="s">
        <v>78</v>
      </c>
      <c r="L5" s="132" t="s">
        <v>79</v>
      </c>
      <c r="M5" s="132" t="s">
        <v>80</v>
      </c>
      <c r="N5" s="132" t="s">
        <v>81</v>
      </c>
      <c r="O5" s="133"/>
      <c r="P5" s="132" t="str">
        <f aca="false">D5</f>
        <v>BOL/BRAZ-POWER</v>
      </c>
      <c r="Q5" s="132" t="str">
        <f aca="false">E5</f>
        <v>BOL/BRAZ-LIQUID</v>
      </c>
      <c r="R5" s="132" t="str">
        <f aca="false">F5</f>
        <v>BOL/BRAZ-GAS</v>
      </c>
      <c r="S5" s="132" t="str">
        <f aca="false">G5</f>
        <v>ARG-POWER</v>
      </c>
      <c r="T5" s="132" t="str">
        <f aca="false">H5</f>
        <v>ARG-GAS</v>
      </c>
      <c r="U5" s="132" t="str">
        <f aca="false">I5</f>
        <v>SC-BOL/BRAZ</v>
      </c>
      <c r="V5" s="132" t="str">
        <f aca="false">J5</f>
        <v>SC-ARG</v>
      </c>
      <c r="W5" s="132" t="str">
        <f aca="false">K5</f>
        <v>SC-POWER</v>
      </c>
      <c r="X5" s="132" t="str">
        <f aca="false">L5</f>
        <v>SC-LIQUIDS</v>
      </c>
      <c r="Y5" s="132" t="str">
        <f aca="false">M5</f>
        <v>SC-GAS</v>
      </c>
      <c r="Z5" s="132" t="str">
        <f aca="false">N5</f>
        <v>SOUTHERN-CONE</v>
      </c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Data'!$A$2:$B$8,MATCH(WEEKDAY('RAC V@r Total'!A6,3),'Master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H6" s="118" t="n">
        <v>0</v>
      </c>
      <c r="I6" s="118" t="n">
        <v>0</v>
      </c>
      <c r="J6" s="118" t="n">
        <v>0</v>
      </c>
      <c r="K6" s="118" t="n">
        <v>0</v>
      </c>
      <c r="L6" s="118" t="n">
        <v>0</v>
      </c>
      <c r="M6" s="118" t="n">
        <v>0</v>
      </c>
      <c r="N6" s="118" t="n">
        <v>0</v>
      </c>
      <c r="P6" s="118" t="n">
        <f aca="false">ABS(D6)/$P$3</f>
        <v>0</v>
      </c>
      <c r="Q6" s="118" t="n">
        <f aca="false">ABS(E6)/$P$3</f>
        <v>0</v>
      </c>
      <c r="R6" s="118" t="n">
        <f aca="false">ABS(F6)/$P$3</f>
        <v>0</v>
      </c>
      <c r="S6" s="118" t="n">
        <f aca="false">ABS(G6)/$P$3</f>
        <v>0</v>
      </c>
      <c r="T6" s="118" t="n">
        <f aca="false">ABS(H6)/$P$3</f>
        <v>0</v>
      </c>
      <c r="U6" s="118" t="n">
        <f aca="false">ABS(I6)/$P$3</f>
        <v>0</v>
      </c>
      <c r="V6" s="118" t="n">
        <f aca="false">ABS(J6)/$P$3</f>
        <v>0</v>
      </c>
      <c r="W6" s="118" t="n">
        <f aca="false">ABS(K6)/$P$3</f>
        <v>0</v>
      </c>
      <c r="X6" s="118" t="n">
        <f aca="false">ABS(L6)/$P$3</f>
        <v>0</v>
      </c>
      <c r="Y6" s="118" t="n">
        <f aca="false">ABS(M6)/$P$3</f>
        <v>0</v>
      </c>
      <c r="Z6" s="118" t="n">
        <f aca="false">ABS(N6)/$P$3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Data'!$A$2:$B$8,MATCH(WEEKDAY('RAC V@r Total'!A7,3),'Master Data'!$A$2:$A$8,0),2)</f>
        <v>T</v>
      </c>
      <c r="D7" s="118" t="n">
        <v>-323476</v>
      </c>
      <c r="E7" s="118" t="n">
        <v>0</v>
      </c>
      <c r="F7" s="118" t="n">
        <v>-430353</v>
      </c>
      <c r="G7" s="118" t="n">
        <v>-37667</v>
      </c>
      <c r="H7" s="118" t="n">
        <v>-46674</v>
      </c>
      <c r="I7" s="118" t="n">
        <v>-543452</v>
      </c>
      <c r="J7" s="118" t="n">
        <v>-59884</v>
      </c>
      <c r="K7" s="118" t="n">
        <v>-287735</v>
      </c>
      <c r="L7" s="118" t="n">
        <v>0</v>
      </c>
      <c r="M7" s="118" t="n">
        <v>-459072</v>
      </c>
      <c r="N7" s="118" t="n">
        <v>-489251</v>
      </c>
      <c r="P7" s="118" t="n">
        <f aca="false">ABS(D7)/$P$3</f>
        <v>323.476</v>
      </c>
      <c r="Q7" s="118" t="n">
        <f aca="false">ABS(E7)/$P$3</f>
        <v>0</v>
      </c>
      <c r="R7" s="118" t="n">
        <f aca="false">ABS(F7)/$P$3</f>
        <v>430.353</v>
      </c>
      <c r="S7" s="118" t="n">
        <f aca="false">ABS(G7)/$P$3</f>
        <v>37.667</v>
      </c>
      <c r="T7" s="118" t="n">
        <f aca="false">ABS(H7)/$P$3</f>
        <v>46.674</v>
      </c>
      <c r="U7" s="118" t="n">
        <f aca="false">ABS(I7)/$P$3</f>
        <v>543.452</v>
      </c>
      <c r="V7" s="118" t="n">
        <f aca="false">ABS(J7)/$P$3</f>
        <v>59.884</v>
      </c>
      <c r="W7" s="118" t="n">
        <f aca="false">ABS(K7)/$P$3</f>
        <v>287.735</v>
      </c>
      <c r="X7" s="118" t="n">
        <f aca="false">ABS(L7)/$P$3</f>
        <v>0</v>
      </c>
      <c r="Y7" s="118" t="n">
        <f aca="false">ABS(M7)/$P$3</f>
        <v>459.072</v>
      </c>
      <c r="Z7" s="118" t="n">
        <f aca="false">ABS(N7)/$P$3</f>
        <v>489.251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Data'!$A$2:$B$8,MATCH(WEEKDAY('RAC V@r Total'!A8,3),'Master Data'!$A$2:$A$8,0),2)</f>
        <v>W</v>
      </c>
      <c r="D8" s="118" t="n">
        <v>-320410</v>
      </c>
      <c r="E8" s="118" t="n">
        <v>0</v>
      </c>
      <c r="F8" s="118" t="n">
        <v>-421365</v>
      </c>
      <c r="G8" s="118" t="n">
        <v>-36733</v>
      </c>
      <c r="H8" s="118" t="n">
        <v>-46312</v>
      </c>
      <c r="I8" s="118" t="n">
        <v>-535606</v>
      </c>
      <c r="J8" s="118" t="n">
        <v>-59093</v>
      </c>
      <c r="K8" s="118" t="n">
        <v>-285774</v>
      </c>
      <c r="L8" s="118" t="n">
        <v>0</v>
      </c>
      <c r="M8" s="118" t="n">
        <v>-463325</v>
      </c>
      <c r="N8" s="118" t="n">
        <v>-478698</v>
      </c>
      <c r="P8" s="118" t="n">
        <f aca="false">ABS(D8)/$P$3</f>
        <v>320.41</v>
      </c>
      <c r="Q8" s="118" t="n">
        <f aca="false">ABS(E8)/$P$3</f>
        <v>0</v>
      </c>
      <c r="R8" s="118" t="n">
        <f aca="false">ABS(F8)/$P$3</f>
        <v>421.365</v>
      </c>
      <c r="S8" s="118" t="n">
        <f aca="false">ABS(G8)/$P$3</f>
        <v>36.733</v>
      </c>
      <c r="T8" s="118" t="n">
        <f aca="false">ABS(H8)/$P$3</f>
        <v>46.312</v>
      </c>
      <c r="U8" s="118" t="n">
        <f aca="false">ABS(I8)/$P$3</f>
        <v>535.606</v>
      </c>
      <c r="V8" s="118" t="n">
        <f aca="false">ABS(J8)/$P$3</f>
        <v>59.093</v>
      </c>
      <c r="W8" s="118" t="n">
        <f aca="false">ABS(K8)/$P$3</f>
        <v>285.774</v>
      </c>
      <c r="X8" s="118" t="n">
        <f aca="false">ABS(L8)/$P$3</f>
        <v>0</v>
      </c>
      <c r="Y8" s="118" t="n">
        <f aca="false">ABS(M8)/$P$3</f>
        <v>463.325</v>
      </c>
      <c r="Z8" s="118" t="n">
        <f aca="false">ABS(N8)/$P$3</f>
        <v>478.698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Data'!$A$2:$B$8,MATCH(WEEKDAY('RAC V@r Total'!A9,3),'Master Data'!$A$2:$A$8,0),2)</f>
        <v>Th</v>
      </c>
      <c r="D9" s="118" t="n">
        <v>-334126</v>
      </c>
      <c r="E9" s="118" t="n">
        <v>0</v>
      </c>
      <c r="F9" s="118" t="n">
        <v>-425760</v>
      </c>
      <c r="G9" s="118" t="n">
        <v>-35780</v>
      </c>
      <c r="H9" s="118" t="n">
        <v>-46659</v>
      </c>
      <c r="I9" s="118" t="n">
        <v>-544273</v>
      </c>
      <c r="J9" s="118" t="n">
        <v>-59225</v>
      </c>
      <c r="K9" s="118" t="n">
        <v>-302333</v>
      </c>
      <c r="L9" s="118" t="n">
        <v>0</v>
      </c>
      <c r="M9" s="118" t="n">
        <v>-464870</v>
      </c>
      <c r="N9" s="118" t="n">
        <v>-489360</v>
      </c>
      <c r="P9" s="118" t="n">
        <f aca="false">ABS(D9)/$P$3</f>
        <v>334.126</v>
      </c>
      <c r="Q9" s="118" t="n">
        <f aca="false">ABS(E9)/$P$3</f>
        <v>0</v>
      </c>
      <c r="R9" s="118" t="n">
        <f aca="false">ABS(F9)/$P$3</f>
        <v>425.76</v>
      </c>
      <c r="S9" s="118" t="n">
        <f aca="false">ABS(G9)/$P$3</f>
        <v>35.78</v>
      </c>
      <c r="T9" s="118" t="n">
        <f aca="false">ABS(H9)/$P$3</f>
        <v>46.659</v>
      </c>
      <c r="U9" s="118" t="n">
        <f aca="false">ABS(I9)/$P$3</f>
        <v>544.273</v>
      </c>
      <c r="V9" s="118" t="n">
        <f aca="false">ABS(J9)/$P$3</f>
        <v>59.225</v>
      </c>
      <c r="W9" s="118" t="n">
        <f aca="false">ABS(K9)/$P$3</f>
        <v>302.333</v>
      </c>
      <c r="X9" s="118" t="n">
        <f aca="false">ABS(L9)/$P$3</f>
        <v>0</v>
      </c>
      <c r="Y9" s="118" t="n">
        <f aca="false">ABS(M9)/$P$3</f>
        <v>464.87</v>
      </c>
      <c r="Z9" s="118" t="n">
        <f aca="false">ABS(N9)/$P$3</f>
        <v>489.36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Data'!$A$2:$B$8,MATCH(WEEKDAY('RAC V@r Total'!A10,3),'Master Data'!$A$2:$A$8,0),2)</f>
        <v>F</v>
      </c>
      <c r="D10" s="118" t="n">
        <v>-338521</v>
      </c>
      <c r="E10" s="118" t="n">
        <v>0</v>
      </c>
      <c r="F10" s="118" t="n">
        <v>-409408</v>
      </c>
      <c r="G10" s="118" t="n">
        <v>-34859</v>
      </c>
      <c r="H10" s="118" t="n">
        <v>-46995</v>
      </c>
      <c r="I10" s="118" t="n">
        <v>-527440</v>
      </c>
      <c r="J10" s="118" t="n">
        <v>-59109</v>
      </c>
      <c r="K10" s="118" t="n">
        <v>-306691</v>
      </c>
      <c r="L10" s="118" t="n">
        <v>0</v>
      </c>
      <c r="M10" s="118" t="n">
        <v>-441326</v>
      </c>
      <c r="N10" s="118" t="n">
        <v>-483914</v>
      </c>
      <c r="P10" s="118" t="n">
        <f aca="false">ABS(D10)/$P$3</f>
        <v>338.521</v>
      </c>
      <c r="Q10" s="118" t="n">
        <f aca="false">ABS(E10)/$P$3</f>
        <v>0</v>
      </c>
      <c r="R10" s="118" t="n">
        <f aca="false">ABS(F10)/$P$3</f>
        <v>409.408</v>
      </c>
      <c r="S10" s="118" t="n">
        <f aca="false">ABS(G10)/$P$3</f>
        <v>34.859</v>
      </c>
      <c r="T10" s="118" t="n">
        <f aca="false">ABS(H10)/$P$3</f>
        <v>46.995</v>
      </c>
      <c r="U10" s="118" t="n">
        <f aca="false">ABS(I10)/$P$3</f>
        <v>527.44</v>
      </c>
      <c r="V10" s="118" t="n">
        <f aca="false">ABS(J10)/$P$3</f>
        <v>59.109</v>
      </c>
      <c r="W10" s="118" t="n">
        <f aca="false">ABS(K10)/$P$3</f>
        <v>306.691</v>
      </c>
      <c r="X10" s="118" t="n">
        <f aca="false">ABS(L10)/$P$3</f>
        <v>0</v>
      </c>
      <c r="Y10" s="118" t="n">
        <f aca="false">ABS(M10)/$P$3</f>
        <v>441.326</v>
      </c>
      <c r="Z10" s="118" t="n">
        <f aca="false">ABS(N10)/$P$3</f>
        <v>483.914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Data'!$A$2:$B$8,MATCH(WEEKDAY('RAC V@r Total'!A11,3),'Master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H11" s="118" t="n">
        <v>0</v>
      </c>
      <c r="I11" s="118" t="n">
        <v>0</v>
      </c>
      <c r="J11" s="118" t="n">
        <v>0</v>
      </c>
      <c r="K11" s="118" t="n">
        <v>0</v>
      </c>
      <c r="L11" s="118" t="n">
        <v>0</v>
      </c>
      <c r="M11" s="118" t="n">
        <v>0</v>
      </c>
      <c r="N11" s="118" t="n">
        <v>0</v>
      </c>
      <c r="P11" s="118" t="n">
        <f aca="false">ABS(D11)/$P$3</f>
        <v>0</v>
      </c>
      <c r="Q11" s="118" t="n">
        <f aca="false">ABS(E11)/$P$3</f>
        <v>0</v>
      </c>
      <c r="R11" s="118" t="n">
        <f aca="false">ABS(F11)/$P$3</f>
        <v>0</v>
      </c>
      <c r="S11" s="118" t="n">
        <f aca="false">ABS(G11)/$P$3</f>
        <v>0</v>
      </c>
      <c r="T11" s="118" t="n">
        <f aca="false">ABS(H11)/$P$3</f>
        <v>0</v>
      </c>
      <c r="U11" s="118" t="n">
        <f aca="false">ABS(I11)/$P$3</f>
        <v>0</v>
      </c>
      <c r="V11" s="118" t="n">
        <f aca="false">ABS(J11)/$P$3</f>
        <v>0</v>
      </c>
      <c r="W11" s="118" t="n">
        <f aca="false">ABS(K11)/$P$3</f>
        <v>0</v>
      </c>
      <c r="X11" s="118" t="n">
        <f aca="false">ABS(L11)/$P$3</f>
        <v>0</v>
      </c>
      <c r="Y11" s="118" t="n">
        <f aca="false">ABS(M11)/$P$3</f>
        <v>0</v>
      </c>
      <c r="Z11" s="118" t="n">
        <f aca="false">ABS(N11)/$P$3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Data'!$A$2:$B$8,MATCH(WEEKDAY('RAC V@r Total'!A12,3),'Master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H12" s="118" t="n">
        <v>0</v>
      </c>
      <c r="I12" s="118" t="n">
        <v>0</v>
      </c>
      <c r="J12" s="118" t="n">
        <v>0</v>
      </c>
      <c r="K12" s="118" t="n">
        <v>0</v>
      </c>
      <c r="L12" s="118" t="n">
        <v>0</v>
      </c>
      <c r="M12" s="118" t="n">
        <v>0</v>
      </c>
      <c r="N12" s="118" t="n">
        <v>0</v>
      </c>
      <c r="P12" s="118" t="n">
        <f aca="false">ABS(D12)/$P$3</f>
        <v>0</v>
      </c>
      <c r="Q12" s="118" t="n">
        <f aca="false">ABS(E12)/$P$3</f>
        <v>0</v>
      </c>
      <c r="R12" s="118" t="n">
        <f aca="false">ABS(F12)/$P$3</f>
        <v>0</v>
      </c>
      <c r="S12" s="118" t="n">
        <f aca="false">ABS(G12)/$P$3</f>
        <v>0</v>
      </c>
      <c r="T12" s="118" t="n">
        <f aca="false">ABS(H12)/$P$3</f>
        <v>0</v>
      </c>
      <c r="U12" s="118" t="n">
        <f aca="false">ABS(I12)/$P$3</f>
        <v>0</v>
      </c>
      <c r="V12" s="118" t="n">
        <f aca="false">ABS(J12)/$P$3</f>
        <v>0</v>
      </c>
      <c r="W12" s="118" t="n">
        <f aca="false">ABS(K12)/$P$3</f>
        <v>0</v>
      </c>
      <c r="X12" s="118" t="n">
        <f aca="false">ABS(L12)/$P$3</f>
        <v>0</v>
      </c>
      <c r="Y12" s="118" t="n">
        <f aca="false">ABS(M12)/$P$3</f>
        <v>0</v>
      </c>
      <c r="Z12" s="118" t="n">
        <f aca="false">ABS(N12)/$P$3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Data'!$A$2:$B$8,MATCH(WEEKDAY('RAC V@r Total'!A13,3),'Master Data'!$A$2:$A$8,0),2)</f>
        <v>M</v>
      </c>
      <c r="D13" s="118" t="n">
        <v>-339036</v>
      </c>
      <c r="E13" s="118" t="n">
        <v>0</v>
      </c>
      <c r="F13" s="118" t="n">
        <v>-412812</v>
      </c>
      <c r="G13" s="118" t="n">
        <v>-32286</v>
      </c>
      <c r="H13" s="118" t="n">
        <v>-47199</v>
      </c>
      <c r="I13" s="118" t="n">
        <v>-532321</v>
      </c>
      <c r="J13" s="118" t="n">
        <v>-57944</v>
      </c>
      <c r="K13" s="118" t="n">
        <v>-310071</v>
      </c>
      <c r="L13" s="118" t="n">
        <v>0</v>
      </c>
      <c r="M13" s="118" t="n">
        <v>-427667</v>
      </c>
      <c r="N13" s="118" t="n">
        <v>-486109</v>
      </c>
      <c r="P13" s="118" t="n">
        <f aca="false">ABS(D13)/$P$3</f>
        <v>339.036</v>
      </c>
      <c r="Q13" s="118" t="n">
        <f aca="false">ABS(E13)/$P$3</f>
        <v>0</v>
      </c>
      <c r="R13" s="118" t="n">
        <f aca="false">ABS(F13)/$P$3</f>
        <v>412.812</v>
      </c>
      <c r="S13" s="118" t="n">
        <f aca="false">ABS(G13)/$P$3</f>
        <v>32.286</v>
      </c>
      <c r="T13" s="118" t="n">
        <f aca="false">ABS(H13)/$P$3</f>
        <v>47.199</v>
      </c>
      <c r="U13" s="118" t="n">
        <f aca="false">ABS(I13)/$P$3</f>
        <v>532.321</v>
      </c>
      <c r="V13" s="118" t="n">
        <f aca="false">ABS(J13)/$P$3</f>
        <v>57.944</v>
      </c>
      <c r="W13" s="118" t="n">
        <f aca="false">ABS(K13)/$P$3</f>
        <v>310.071</v>
      </c>
      <c r="X13" s="118" t="n">
        <f aca="false">ABS(L13)/$P$3</f>
        <v>0</v>
      </c>
      <c r="Y13" s="118" t="n">
        <f aca="false">ABS(M13)/$P$3</f>
        <v>427.667</v>
      </c>
      <c r="Z13" s="118" t="n">
        <f aca="false">ABS(N13)/$P$3</f>
        <v>486.109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Data'!$A$2:$B$8,MATCH(WEEKDAY('RAC V@r Total'!A14,3),'Master Data'!$A$2:$A$8,0),2)</f>
        <v>T</v>
      </c>
      <c r="D14" s="118" t="n">
        <v>-337230</v>
      </c>
      <c r="E14" s="118" t="n">
        <v>0</v>
      </c>
      <c r="F14" s="118" t="n">
        <v>-410593</v>
      </c>
      <c r="G14" s="118" t="n">
        <v>-31433</v>
      </c>
      <c r="H14" s="118" t="n">
        <v>-47044</v>
      </c>
      <c r="I14" s="118" t="n">
        <v>-529419</v>
      </c>
      <c r="J14" s="118" t="n">
        <v>-57386</v>
      </c>
      <c r="K14" s="118" t="n">
        <v>-308559</v>
      </c>
      <c r="L14" s="118" t="n">
        <v>0</v>
      </c>
      <c r="M14" s="118" t="n">
        <v>-437662</v>
      </c>
      <c r="N14" s="118" t="n">
        <v>-483640</v>
      </c>
      <c r="P14" s="118" t="n">
        <f aca="false">ABS(D14)/$P$3</f>
        <v>337.23</v>
      </c>
      <c r="Q14" s="118" t="n">
        <f aca="false">ABS(E14)/$P$3</f>
        <v>0</v>
      </c>
      <c r="R14" s="118" t="n">
        <f aca="false">ABS(F14)/$P$3</f>
        <v>410.593</v>
      </c>
      <c r="S14" s="118" t="n">
        <f aca="false">ABS(G14)/$P$3</f>
        <v>31.433</v>
      </c>
      <c r="T14" s="118" t="n">
        <f aca="false">ABS(H14)/$P$3</f>
        <v>47.044</v>
      </c>
      <c r="U14" s="118" t="n">
        <f aca="false">ABS(I14)/$P$3</f>
        <v>529.419</v>
      </c>
      <c r="V14" s="118" t="n">
        <f aca="false">ABS(J14)/$P$3</f>
        <v>57.386</v>
      </c>
      <c r="W14" s="118" t="n">
        <f aca="false">ABS(K14)/$P$3</f>
        <v>308.559</v>
      </c>
      <c r="X14" s="118" t="n">
        <f aca="false">ABS(L14)/$P$3</f>
        <v>0</v>
      </c>
      <c r="Y14" s="118" t="n">
        <f aca="false">ABS(M14)/$P$3</f>
        <v>437.662</v>
      </c>
      <c r="Z14" s="118" t="n">
        <f aca="false">ABS(N14)/$P$3</f>
        <v>483.64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Data'!$A$2:$B$8,MATCH(WEEKDAY('RAC V@r Total'!A15,3),'Master Data'!$A$2:$A$8,0),2)</f>
        <v>W</v>
      </c>
      <c r="D15" s="118" t="n">
        <v>-337401</v>
      </c>
      <c r="E15" s="118" t="n">
        <v>0</v>
      </c>
      <c r="F15" s="118" t="n">
        <v>-406675</v>
      </c>
      <c r="G15" s="118" t="n">
        <v>-30580</v>
      </c>
      <c r="H15" s="118" t="n">
        <v>-46727</v>
      </c>
      <c r="I15" s="118" t="n">
        <v>-524580</v>
      </c>
      <c r="J15" s="118" t="n">
        <v>-56662</v>
      </c>
      <c r="K15" s="118" t="n">
        <v>-308919</v>
      </c>
      <c r="L15" s="118" t="n">
        <v>0</v>
      </c>
      <c r="M15" s="118" t="n">
        <v>-457372</v>
      </c>
      <c r="N15" s="118" t="n">
        <v>-482910</v>
      </c>
      <c r="P15" s="118" t="n">
        <f aca="false">ABS(D15)/$P$3</f>
        <v>337.401</v>
      </c>
      <c r="Q15" s="118" t="n">
        <f aca="false">ABS(E15)/$P$3</f>
        <v>0</v>
      </c>
      <c r="R15" s="118" t="n">
        <f aca="false">ABS(F15)/$P$3</f>
        <v>406.675</v>
      </c>
      <c r="S15" s="118" t="n">
        <f aca="false">ABS(G15)/$P$3</f>
        <v>30.58</v>
      </c>
      <c r="T15" s="118" t="n">
        <f aca="false">ABS(H15)/$P$3</f>
        <v>46.727</v>
      </c>
      <c r="U15" s="118" t="n">
        <f aca="false">ABS(I15)/$P$3</f>
        <v>524.58</v>
      </c>
      <c r="V15" s="118" t="n">
        <f aca="false">ABS(J15)/$P$3</f>
        <v>56.662</v>
      </c>
      <c r="W15" s="118" t="n">
        <f aca="false">ABS(K15)/$P$3</f>
        <v>308.919</v>
      </c>
      <c r="X15" s="118" t="n">
        <f aca="false">ABS(L15)/$P$3</f>
        <v>0</v>
      </c>
      <c r="Y15" s="118" t="n">
        <f aca="false">ABS(M15)/$P$3</f>
        <v>457.372</v>
      </c>
      <c r="Z15" s="118" t="n">
        <f aca="false">ABS(N15)/$P$3</f>
        <v>482.91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Data'!$A$2:$B$8,MATCH(WEEKDAY('RAC V@r Total'!A16,3),'Master Data'!$A$2:$A$8,0),2)</f>
        <v>Th</v>
      </c>
      <c r="D16" s="118" t="n">
        <v>-339570</v>
      </c>
      <c r="E16" s="118" t="n">
        <v>0</v>
      </c>
      <c r="F16" s="118" t="n">
        <v>-403977</v>
      </c>
      <c r="G16" s="118" t="n">
        <v>-29727</v>
      </c>
      <c r="H16" s="118" t="n">
        <v>-46500</v>
      </c>
      <c r="I16" s="118" t="n">
        <v>-523827</v>
      </c>
      <c r="J16" s="118" t="n">
        <v>-56154</v>
      </c>
      <c r="K16" s="118" t="n">
        <v>-312032</v>
      </c>
      <c r="L16" s="118" t="n">
        <v>0</v>
      </c>
      <c r="M16" s="118" t="n">
        <v>-453367</v>
      </c>
      <c r="N16" s="118" t="n">
        <v>-479905</v>
      </c>
      <c r="P16" s="118" t="n">
        <f aca="false">ABS(D16)/$P$3</f>
        <v>339.57</v>
      </c>
      <c r="Q16" s="118" t="n">
        <f aca="false">ABS(E16)/$P$3</f>
        <v>0</v>
      </c>
      <c r="R16" s="118" t="n">
        <f aca="false">ABS(F16)/$P$3</f>
        <v>403.977</v>
      </c>
      <c r="S16" s="118" t="n">
        <f aca="false">ABS(G16)/$P$3</f>
        <v>29.727</v>
      </c>
      <c r="T16" s="118" t="n">
        <f aca="false">ABS(H16)/$P$3</f>
        <v>46.5</v>
      </c>
      <c r="U16" s="118" t="n">
        <f aca="false">ABS(I16)/$P$3</f>
        <v>523.827</v>
      </c>
      <c r="V16" s="118" t="n">
        <f aca="false">ABS(J16)/$P$3</f>
        <v>56.154</v>
      </c>
      <c r="W16" s="118" t="n">
        <f aca="false">ABS(K16)/$P$3</f>
        <v>312.032</v>
      </c>
      <c r="X16" s="118" t="n">
        <f aca="false">ABS(L16)/$P$3</f>
        <v>0</v>
      </c>
      <c r="Y16" s="118" t="n">
        <f aca="false">ABS(M16)/$P$3</f>
        <v>453.367</v>
      </c>
      <c r="Z16" s="118" t="n">
        <f aca="false">ABS(N16)/$P$3</f>
        <v>479.905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Data'!$A$2:$B$8,MATCH(WEEKDAY('RAC V@r Total'!A17,3),'Master Data'!$A$2:$A$8,0),2)</f>
        <v>F</v>
      </c>
      <c r="D17" s="118" t="n">
        <v>-330933</v>
      </c>
      <c r="E17" s="118" t="n">
        <v>0</v>
      </c>
      <c r="F17" s="118" t="n">
        <v>-395095</v>
      </c>
      <c r="G17" s="118" t="n">
        <v>-29424</v>
      </c>
      <c r="H17" s="118" t="n">
        <v>-47150</v>
      </c>
      <c r="I17" s="118" t="n">
        <v>-544259</v>
      </c>
      <c r="J17" s="118" t="n">
        <v>-52418</v>
      </c>
      <c r="K17" s="118" t="n">
        <v>-312167</v>
      </c>
      <c r="L17" s="118" t="n">
        <v>0</v>
      </c>
      <c r="M17" s="118" t="n">
        <v>-408622</v>
      </c>
      <c r="N17" s="118" t="n">
        <v>-497122</v>
      </c>
      <c r="P17" s="118" t="n">
        <f aca="false">ABS(D17)/$P$3</f>
        <v>330.933</v>
      </c>
      <c r="Q17" s="118" t="n">
        <f aca="false">ABS(E17)/$P$3</f>
        <v>0</v>
      </c>
      <c r="R17" s="118" t="n">
        <f aca="false">ABS(F17)/$P$3</f>
        <v>395.095</v>
      </c>
      <c r="S17" s="118" t="n">
        <f aca="false">ABS(G17)/$P$3</f>
        <v>29.424</v>
      </c>
      <c r="T17" s="118" t="n">
        <f aca="false">ABS(H17)/$P$3</f>
        <v>47.15</v>
      </c>
      <c r="U17" s="118" t="n">
        <f aca="false">ABS(I17)/$P$3</f>
        <v>544.259</v>
      </c>
      <c r="V17" s="118" t="n">
        <f aca="false">ABS(J17)/$P$3</f>
        <v>52.418</v>
      </c>
      <c r="W17" s="118" t="n">
        <f aca="false">ABS(K17)/$P$3</f>
        <v>312.167</v>
      </c>
      <c r="X17" s="118" t="n">
        <f aca="false">ABS(L17)/$P$3</f>
        <v>0</v>
      </c>
      <c r="Y17" s="118" t="n">
        <f aca="false">ABS(M17)/$P$3</f>
        <v>408.622</v>
      </c>
      <c r="Z17" s="118" t="n">
        <f aca="false">ABS(N17)/$P$3</f>
        <v>497.122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Data'!$A$2:$B$8,MATCH(WEEKDAY('RAC V@r Total'!A18,3),'Master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H18" s="118" t="n">
        <v>0</v>
      </c>
      <c r="I18" s="118" t="n">
        <v>0</v>
      </c>
      <c r="J18" s="118" t="n">
        <v>0</v>
      </c>
      <c r="K18" s="118" t="n">
        <v>0</v>
      </c>
      <c r="L18" s="118" t="n">
        <v>0</v>
      </c>
      <c r="M18" s="118" t="n">
        <v>0</v>
      </c>
      <c r="N18" s="118" t="n">
        <v>0</v>
      </c>
      <c r="P18" s="118" t="n">
        <f aca="false">ABS(D18)/$P$3</f>
        <v>0</v>
      </c>
      <c r="Q18" s="118" t="n">
        <f aca="false">ABS(E18)/$P$3</f>
        <v>0</v>
      </c>
      <c r="R18" s="118" t="n">
        <f aca="false">ABS(F18)/$P$3</f>
        <v>0</v>
      </c>
      <c r="S18" s="118" t="n">
        <f aca="false">ABS(G18)/$P$3</f>
        <v>0</v>
      </c>
      <c r="T18" s="118" t="n">
        <f aca="false">ABS(H18)/$P$3</f>
        <v>0</v>
      </c>
      <c r="U18" s="118" t="n">
        <f aca="false">ABS(I18)/$P$3</f>
        <v>0</v>
      </c>
      <c r="V18" s="118" t="n">
        <f aca="false">ABS(J18)/$P$3</f>
        <v>0</v>
      </c>
      <c r="W18" s="118" t="n">
        <f aca="false">ABS(K18)/$P$3</f>
        <v>0</v>
      </c>
      <c r="X18" s="118" t="n">
        <f aca="false">ABS(L18)/$P$3</f>
        <v>0</v>
      </c>
      <c r="Y18" s="118" t="n">
        <f aca="false">ABS(M18)/$P$3</f>
        <v>0</v>
      </c>
      <c r="Z18" s="118" t="n">
        <f aca="false">ABS(N18)/$P$3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Data'!$A$2:$B$8,MATCH(WEEKDAY('RAC V@r Total'!A19,3),'Master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H19" s="118" t="n">
        <v>0</v>
      </c>
      <c r="I19" s="118" t="n">
        <v>0</v>
      </c>
      <c r="J19" s="118" t="n">
        <v>0</v>
      </c>
      <c r="K19" s="118" t="n">
        <v>0</v>
      </c>
      <c r="L19" s="118" t="n">
        <v>0</v>
      </c>
      <c r="M19" s="118" t="n">
        <v>0</v>
      </c>
      <c r="N19" s="118" t="n">
        <v>0</v>
      </c>
      <c r="P19" s="118" t="n">
        <f aca="false">ABS(D19)/$P$3</f>
        <v>0</v>
      </c>
      <c r="Q19" s="118" t="n">
        <f aca="false">ABS(E19)/$P$3</f>
        <v>0</v>
      </c>
      <c r="R19" s="118" t="n">
        <f aca="false">ABS(F19)/$P$3</f>
        <v>0</v>
      </c>
      <c r="S19" s="118" t="n">
        <f aca="false">ABS(G19)/$P$3</f>
        <v>0</v>
      </c>
      <c r="T19" s="118" t="n">
        <f aca="false">ABS(H19)/$P$3</f>
        <v>0</v>
      </c>
      <c r="U19" s="118" t="n">
        <f aca="false">ABS(I19)/$P$3</f>
        <v>0</v>
      </c>
      <c r="V19" s="118" t="n">
        <f aca="false">ABS(J19)/$P$3</f>
        <v>0</v>
      </c>
      <c r="W19" s="118" t="n">
        <f aca="false">ABS(K19)/$P$3</f>
        <v>0</v>
      </c>
      <c r="X19" s="118" t="n">
        <f aca="false">ABS(L19)/$P$3</f>
        <v>0</v>
      </c>
      <c r="Y19" s="118" t="n">
        <f aca="false">ABS(M19)/$P$3</f>
        <v>0</v>
      </c>
      <c r="Z19" s="118" t="n">
        <f aca="false">ABS(N19)/$P$3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Data'!$A$2:$B$8,MATCH(WEEKDAY('RAC V@r Total'!A20,3),'Master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H20" s="118" t="n">
        <v>0</v>
      </c>
      <c r="I20" s="118" t="n">
        <v>0</v>
      </c>
      <c r="J20" s="118" t="n">
        <v>0</v>
      </c>
      <c r="K20" s="118" t="n">
        <v>0</v>
      </c>
      <c r="L20" s="118" t="n">
        <v>0</v>
      </c>
      <c r="M20" s="118" t="n">
        <v>0</v>
      </c>
      <c r="N20" s="118" t="n">
        <v>0</v>
      </c>
      <c r="P20" s="118" t="n">
        <f aca="false">ABS(D20)/$P$3</f>
        <v>0</v>
      </c>
      <c r="Q20" s="118" t="n">
        <f aca="false">ABS(E20)/$P$3</f>
        <v>0</v>
      </c>
      <c r="R20" s="118" t="n">
        <f aca="false">ABS(F20)/$P$3</f>
        <v>0</v>
      </c>
      <c r="S20" s="118" t="n">
        <f aca="false">ABS(G20)/$P$3</f>
        <v>0</v>
      </c>
      <c r="T20" s="118" t="n">
        <f aca="false">ABS(H20)/$P$3</f>
        <v>0</v>
      </c>
      <c r="U20" s="118" t="n">
        <f aca="false">ABS(I20)/$P$3</f>
        <v>0</v>
      </c>
      <c r="V20" s="118" t="n">
        <f aca="false">ABS(J20)/$P$3</f>
        <v>0</v>
      </c>
      <c r="W20" s="118" t="n">
        <f aca="false">ABS(K20)/$P$3</f>
        <v>0</v>
      </c>
      <c r="X20" s="118" t="n">
        <f aca="false">ABS(L20)/$P$3</f>
        <v>0</v>
      </c>
      <c r="Y20" s="118" t="n">
        <f aca="false">ABS(M20)/$P$3</f>
        <v>0</v>
      </c>
      <c r="Z20" s="118" t="n">
        <f aca="false">ABS(N20)/$P$3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Data'!$A$2:$B$8,MATCH(WEEKDAY('RAC V@r Total'!A21,3),'Master Data'!$A$2:$A$8,0),2)</f>
        <v>T</v>
      </c>
      <c r="D21" s="118" t="n">
        <v>-169622</v>
      </c>
      <c r="E21" s="118" t="n">
        <v>0</v>
      </c>
      <c r="F21" s="118" t="n">
        <v>-396408</v>
      </c>
      <c r="G21" s="118" t="n">
        <v>-25017</v>
      </c>
      <c r="H21" s="118" t="n">
        <v>-47184</v>
      </c>
      <c r="I21" s="118" t="n">
        <v>-429522</v>
      </c>
      <c r="J21" s="118" t="n">
        <v>-50607</v>
      </c>
      <c r="K21" s="118" t="n">
        <v>-154765</v>
      </c>
      <c r="L21" s="118" t="n">
        <v>0</v>
      </c>
      <c r="M21" s="118" t="n">
        <v>-410100</v>
      </c>
      <c r="N21" s="118" t="n">
        <v>-388825</v>
      </c>
      <c r="P21" s="118" t="n">
        <f aca="false">ABS(D21)/$P$3</f>
        <v>169.622</v>
      </c>
      <c r="Q21" s="118" t="n">
        <f aca="false">ABS(E21)/$P$3</f>
        <v>0</v>
      </c>
      <c r="R21" s="118" t="n">
        <f aca="false">ABS(F21)/$P$3</f>
        <v>396.408</v>
      </c>
      <c r="S21" s="118" t="n">
        <f aca="false">ABS(G21)/$P$3</f>
        <v>25.017</v>
      </c>
      <c r="T21" s="118" t="n">
        <f aca="false">ABS(H21)/$P$3</f>
        <v>47.184</v>
      </c>
      <c r="U21" s="118" t="n">
        <f aca="false">ABS(I21)/$P$3</f>
        <v>429.522</v>
      </c>
      <c r="V21" s="118" t="n">
        <f aca="false">ABS(J21)/$P$3</f>
        <v>50.607</v>
      </c>
      <c r="W21" s="118" t="n">
        <f aca="false">ABS(K21)/$P$3</f>
        <v>154.765</v>
      </c>
      <c r="X21" s="118" t="n">
        <f aca="false">ABS(L21)/$P$3</f>
        <v>0</v>
      </c>
      <c r="Y21" s="118" t="n">
        <f aca="false">ABS(M21)/$P$3</f>
        <v>410.1</v>
      </c>
      <c r="Z21" s="118" t="n">
        <f aca="false">ABS(N21)/$P$3</f>
        <v>388.825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Data'!$A$2:$B$8,MATCH(WEEKDAY('RAC V@r Total'!A22,3),'Master Data'!$A$2:$A$8,0),2)</f>
        <v>W</v>
      </c>
      <c r="D22" s="118" t="n">
        <v>-313773</v>
      </c>
      <c r="E22" s="118" t="n">
        <v>0</v>
      </c>
      <c r="F22" s="118" t="n">
        <v>-400860</v>
      </c>
      <c r="G22" s="118" t="n">
        <v>-24120</v>
      </c>
      <c r="H22" s="118" t="n">
        <v>-47443</v>
      </c>
      <c r="I22" s="118" t="n">
        <v>-526143</v>
      </c>
      <c r="J22" s="118" t="n">
        <v>-50662</v>
      </c>
      <c r="K22" s="118" t="n">
        <v>-296727</v>
      </c>
      <c r="L22" s="118" t="n">
        <v>0</v>
      </c>
      <c r="M22" s="118" t="n">
        <v>-403282</v>
      </c>
      <c r="N22" s="118" t="n">
        <v>-481369</v>
      </c>
      <c r="P22" s="118" t="n">
        <f aca="false">ABS(D22)/$P$3</f>
        <v>313.773</v>
      </c>
      <c r="Q22" s="118" t="n">
        <f aca="false">ABS(E22)/$P$3</f>
        <v>0</v>
      </c>
      <c r="R22" s="118" t="n">
        <f aca="false">ABS(F22)/$P$3</f>
        <v>400.86</v>
      </c>
      <c r="S22" s="118" t="n">
        <f aca="false">ABS(G22)/$P$3</f>
        <v>24.12</v>
      </c>
      <c r="T22" s="118" t="n">
        <f aca="false">ABS(H22)/$P$3</f>
        <v>47.443</v>
      </c>
      <c r="U22" s="118" t="n">
        <f aca="false">ABS(I22)/$P$3</f>
        <v>526.143</v>
      </c>
      <c r="V22" s="118" t="n">
        <f aca="false">ABS(J22)/$P$3</f>
        <v>50.662</v>
      </c>
      <c r="W22" s="118" t="n">
        <f aca="false">ABS(K22)/$P$3</f>
        <v>296.727</v>
      </c>
      <c r="X22" s="118" t="n">
        <f aca="false">ABS(L22)/$P$3</f>
        <v>0</v>
      </c>
      <c r="Y22" s="118" t="n">
        <f aca="false">ABS(M22)/$P$3</f>
        <v>403.282</v>
      </c>
      <c r="Z22" s="118" t="n">
        <f aca="false">ABS(N22)/$P$3</f>
        <v>481.369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Data'!$A$2:$B$8,MATCH(WEEKDAY('RAC V@r Total'!A23,3),'Master Data'!$A$2:$A$8,0),2)</f>
        <v>Th</v>
      </c>
      <c r="D23" s="118" t="n">
        <v>-313935</v>
      </c>
      <c r="E23" s="118" t="n">
        <v>0</v>
      </c>
      <c r="F23" s="118" t="n">
        <v>-401306</v>
      </c>
      <c r="G23" s="118" t="n">
        <v>-23251</v>
      </c>
      <c r="H23" s="118" t="n">
        <v>-47456</v>
      </c>
      <c r="I23" s="118" t="n">
        <v>-526708</v>
      </c>
      <c r="J23" s="118" t="n">
        <v>-50270</v>
      </c>
      <c r="K23" s="118" t="n">
        <v>-296788</v>
      </c>
      <c r="L23" s="118" t="n">
        <v>0</v>
      </c>
      <c r="M23" s="118" t="n">
        <v>-404656</v>
      </c>
      <c r="N23" s="118" t="n">
        <v>-481970</v>
      </c>
      <c r="P23" s="118" t="n">
        <f aca="false">ABS(D23)/$P$3</f>
        <v>313.935</v>
      </c>
      <c r="Q23" s="118" t="n">
        <f aca="false">ABS(E23)/$P$3</f>
        <v>0</v>
      </c>
      <c r="R23" s="118" t="n">
        <f aca="false">ABS(F23)/$P$3</f>
        <v>401.306</v>
      </c>
      <c r="S23" s="118" t="n">
        <f aca="false">ABS(G23)/$P$3</f>
        <v>23.251</v>
      </c>
      <c r="T23" s="118" t="n">
        <f aca="false">ABS(H23)/$P$3</f>
        <v>47.456</v>
      </c>
      <c r="U23" s="118" t="n">
        <f aca="false">ABS(I23)/$P$3</f>
        <v>526.708</v>
      </c>
      <c r="V23" s="118" t="n">
        <f aca="false">ABS(J23)/$P$3</f>
        <v>50.27</v>
      </c>
      <c r="W23" s="118" t="n">
        <f aca="false">ABS(K23)/$P$3</f>
        <v>296.788</v>
      </c>
      <c r="X23" s="118" t="n">
        <f aca="false">ABS(L23)/$P$3</f>
        <v>0</v>
      </c>
      <c r="Y23" s="118" t="n">
        <f aca="false">ABS(M23)/$P$3</f>
        <v>404.656</v>
      </c>
      <c r="Z23" s="118" t="n">
        <f aca="false">ABS(N23)/$P$3</f>
        <v>481.97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Data'!$A$2:$B$8,MATCH(WEEKDAY('RAC V@r Total'!A24,3),'Master Data'!$A$2:$A$8,0),2)</f>
        <v>F</v>
      </c>
      <c r="D24" s="118" t="n">
        <v>-314257</v>
      </c>
      <c r="E24" s="118" t="n">
        <v>0</v>
      </c>
      <c r="F24" s="118" t="n">
        <v>-401719</v>
      </c>
      <c r="G24" s="118" t="n">
        <v>-22445</v>
      </c>
      <c r="H24" s="118" t="n">
        <v>-47469</v>
      </c>
      <c r="I24" s="118" t="n">
        <v>-527270</v>
      </c>
      <c r="J24" s="118" t="n">
        <v>-50159</v>
      </c>
      <c r="K24" s="118" t="n">
        <v>-297002</v>
      </c>
      <c r="L24" s="118" t="n">
        <v>0</v>
      </c>
      <c r="M24" s="118" t="n">
        <v>-418619</v>
      </c>
      <c r="N24" s="118" t="n">
        <v>-482692</v>
      </c>
      <c r="P24" s="118" t="n">
        <f aca="false">ABS(D24)/$P$3</f>
        <v>314.257</v>
      </c>
      <c r="Q24" s="118" t="n">
        <f aca="false">ABS(E24)/$P$3</f>
        <v>0</v>
      </c>
      <c r="R24" s="118" t="n">
        <f aca="false">ABS(F24)/$P$3</f>
        <v>401.719</v>
      </c>
      <c r="S24" s="118" t="n">
        <f aca="false">ABS(G24)/$P$3</f>
        <v>22.445</v>
      </c>
      <c r="T24" s="118" t="n">
        <f aca="false">ABS(H24)/$P$3</f>
        <v>47.469</v>
      </c>
      <c r="U24" s="118" t="n">
        <f aca="false">ABS(I24)/$P$3</f>
        <v>527.27</v>
      </c>
      <c r="V24" s="118" t="n">
        <f aca="false">ABS(J24)/$P$3</f>
        <v>50.159</v>
      </c>
      <c r="W24" s="118" t="n">
        <f aca="false">ABS(K24)/$P$3</f>
        <v>297.002</v>
      </c>
      <c r="X24" s="118" t="n">
        <f aca="false">ABS(L24)/$P$3</f>
        <v>0</v>
      </c>
      <c r="Y24" s="118" t="n">
        <f aca="false">ABS(M24)/$P$3</f>
        <v>418.619</v>
      </c>
      <c r="Z24" s="118" t="n">
        <f aca="false">ABS(N24)/$P$3</f>
        <v>482.692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Data'!$A$2:$B$8,MATCH(WEEKDAY('RAC V@r Total'!A25,3),'Master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H25" s="118" t="n">
        <v>0</v>
      </c>
      <c r="I25" s="118" t="n">
        <v>0</v>
      </c>
      <c r="J25" s="118" t="n">
        <v>0</v>
      </c>
      <c r="K25" s="118" t="n">
        <v>0</v>
      </c>
      <c r="L25" s="118" t="n">
        <v>0</v>
      </c>
      <c r="M25" s="118" t="n">
        <v>0</v>
      </c>
      <c r="N25" s="118" t="n">
        <v>0</v>
      </c>
      <c r="P25" s="118" t="n">
        <f aca="false">ABS(D25)/$P$3</f>
        <v>0</v>
      </c>
      <c r="Q25" s="118" t="n">
        <f aca="false">ABS(E25)/$P$3</f>
        <v>0</v>
      </c>
      <c r="R25" s="118" t="n">
        <f aca="false">ABS(F25)/$P$3</f>
        <v>0</v>
      </c>
      <c r="S25" s="118" t="n">
        <f aca="false">ABS(G25)/$P$3</f>
        <v>0</v>
      </c>
      <c r="T25" s="118" t="n">
        <f aca="false">ABS(H25)/$P$3</f>
        <v>0</v>
      </c>
      <c r="U25" s="118" t="n">
        <f aca="false">ABS(I25)/$P$3</f>
        <v>0</v>
      </c>
      <c r="V25" s="118" t="n">
        <f aca="false">ABS(J25)/$P$3</f>
        <v>0</v>
      </c>
      <c r="W25" s="118" t="n">
        <f aca="false">ABS(K25)/$P$3</f>
        <v>0</v>
      </c>
      <c r="X25" s="118" t="n">
        <f aca="false">ABS(L25)/$P$3</f>
        <v>0</v>
      </c>
      <c r="Y25" s="118" t="n">
        <f aca="false">ABS(M25)/$P$3</f>
        <v>0</v>
      </c>
      <c r="Z25" s="118" t="n">
        <f aca="false">ABS(N25)/$P$3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Data'!$A$2:$B$8,MATCH(WEEKDAY('RAC V@r Total'!A26,3),'Master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H26" s="118" t="n">
        <v>0</v>
      </c>
      <c r="I26" s="118" t="n">
        <v>0</v>
      </c>
      <c r="J26" s="118" t="n">
        <v>0</v>
      </c>
      <c r="K26" s="118" t="n">
        <v>0</v>
      </c>
      <c r="L26" s="118" t="n">
        <v>0</v>
      </c>
      <c r="M26" s="118" t="n">
        <v>0</v>
      </c>
      <c r="N26" s="118" t="n">
        <v>0</v>
      </c>
      <c r="P26" s="118" t="n">
        <f aca="false">ABS(D26)/$P$3</f>
        <v>0</v>
      </c>
      <c r="Q26" s="118" t="n">
        <f aca="false">ABS(E26)/$P$3</f>
        <v>0</v>
      </c>
      <c r="R26" s="118" t="n">
        <f aca="false">ABS(F26)/$P$3</f>
        <v>0</v>
      </c>
      <c r="S26" s="118" t="n">
        <f aca="false">ABS(G26)/$P$3</f>
        <v>0</v>
      </c>
      <c r="T26" s="118" t="n">
        <f aca="false">ABS(H26)/$P$3</f>
        <v>0</v>
      </c>
      <c r="U26" s="118" t="n">
        <f aca="false">ABS(I26)/$P$3</f>
        <v>0</v>
      </c>
      <c r="V26" s="118" t="n">
        <f aca="false">ABS(J26)/$P$3</f>
        <v>0</v>
      </c>
      <c r="W26" s="118" t="n">
        <f aca="false">ABS(K26)/$P$3</f>
        <v>0</v>
      </c>
      <c r="X26" s="118" t="n">
        <f aca="false">ABS(L26)/$P$3</f>
        <v>0</v>
      </c>
      <c r="Y26" s="118" t="n">
        <f aca="false">ABS(M26)/$P$3</f>
        <v>0</v>
      </c>
      <c r="Z26" s="118" t="n">
        <f aca="false">ABS(N26)/$P$3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Data'!$A$2:$B$8,MATCH(WEEKDAY('RAC V@r Total'!A27,3),'Master Data'!$A$2:$A$8,0),2)</f>
        <v>M</v>
      </c>
      <c r="D27" s="118" t="n">
        <v>-314743</v>
      </c>
      <c r="E27" s="118" t="n">
        <v>0</v>
      </c>
      <c r="F27" s="118" t="n">
        <v>-400569</v>
      </c>
      <c r="G27" s="118" t="n">
        <v>-19840</v>
      </c>
      <c r="H27" s="118" t="n">
        <v>-47362</v>
      </c>
      <c r="I27" s="118" t="n">
        <v>-526004</v>
      </c>
      <c r="J27" s="118" t="n">
        <v>-49569</v>
      </c>
      <c r="K27" s="118" t="n">
        <v>-299563</v>
      </c>
      <c r="L27" s="118" t="n">
        <v>0</v>
      </c>
      <c r="M27" s="118" t="n">
        <v>-409944</v>
      </c>
      <c r="N27" s="118" t="n">
        <v>-482746</v>
      </c>
      <c r="P27" s="118" t="n">
        <f aca="false">ABS(D27)/$P$3</f>
        <v>314.743</v>
      </c>
      <c r="Q27" s="118" t="n">
        <f aca="false">ABS(E27)/$P$3</f>
        <v>0</v>
      </c>
      <c r="R27" s="118" t="n">
        <f aca="false">ABS(F27)/$P$3</f>
        <v>400.569</v>
      </c>
      <c r="S27" s="118" t="n">
        <f aca="false">ABS(G27)/$P$3</f>
        <v>19.84</v>
      </c>
      <c r="T27" s="118" t="n">
        <f aca="false">ABS(H27)/$P$3</f>
        <v>47.362</v>
      </c>
      <c r="U27" s="118" t="n">
        <f aca="false">ABS(I27)/$P$3</f>
        <v>526.004</v>
      </c>
      <c r="V27" s="118" t="n">
        <f aca="false">ABS(J27)/$P$3</f>
        <v>49.569</v>
      </c>
      <c r="W27" s="118" t="n">
        <f aca="false">ABS(K27)/$P$3</f>
        <v>299.563</v>
      </c>
      <c r="X27" s="118" t="n">
        <f aca="false">ABS(L27)/$P$3</f>
        <v>0</v>
      </c>
      <c r="Y27" s="118" t="n">
        <f aca="false">ABS(M27)/$P$3</f>
        <v>409.944</v>
      </c>
      <c r="Z27" s="118" t="n">
        <f aca="false">ABS(N27)/$P$3</f>
        <v>482.746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Data'!$A$2:$B$8,MATCH(WEEKDAY('RAC V@r Total'!A28,3),'Master Data'!$A$2:$A$8,0),2)</f>
        <v>T</v>
      </c>
      <c r="D28" s="118" t="n">
        <v>-315549</v>
      </c>
      <c r="E28" s="118" t="n">
        <v>0</v>
      </c>
      <c r="F28" s="118" t="n">
        <v>-397658</v>
      </c>
      <c r="G28" s="118" t="n">
        <v>-18926</v>
      </c>
      <c r="H28" s="118" t="n">
        <v>-47223</v>
      </c>
      <c r="I28" s="118" t="n">
        <v>-524726</v>
      </c>
      <c r="J28" s="118" t="n">
        <v>-49118</v>
      </c>
      <c r="K28" s="118" t="n">
        <v>-301071</v>
      </c>
      <c r="L28" s="118" t="n">
        <v>0</v>
      </c>
      <c r="M28" s="118" t="n">
        <v>-410093</v>
      </c>
      <c r="N28" s="118" t="n">
        <v>-482102</v>
      </c>
      <c r="P28" s="118" t="n">
        <f aca="false">ABS(D28)/$P$3</f>
        <v>315.549</v>
      </c>
      <c r="Q28" s="118" t="n">
        <f aca="false">ABS(E28)/$P$3</f>
        <v>0</v>
      </c>
      <c r="R28" s="118" t="n">
        <f aca="false">ABS(F28)/$P$3</f>
        <v>397.658</v>
      </c>
      <c r="S28" s="118" t="n">
        <f aca="false">ABS(G28)/$P$3</f>
        <v>18.926</v>
      </c>
      <c r="T28" s="118" t="n">
        <f aca="false">ABS(H28)/$P$3</f>
        <v>47.223</v>
      </c>
      <c r="U28" s="118" t="n">
        <f aca="false">ABS(I28)/$P$3</f>
        <v>524.726</v>
      </c>
      <c r="V28" s="118" t="n">
        <f aca="false">ABS(J28)/$P$3</f>
        <v>49.118</v>
      </c>
      <c r="W28" s="118" t="n">
        <f aca="false">ABS(K28)/$P$3</f>
        <v>301.071</v>
      </c>
      <c r="X28" s="118" t="n">
        <f aca="false">ABS(L28)/$P$3</f>
        <v>0</v>
      </c>
      <c r="Y28" s="118" t="n">
        <f aca="false">ABS(M28)/$P$3</f>
        <v>410.093</v>
      </c>
      <c r="Z28" s="118" t="n">
        <f aca="false">ABS(N28)/$P$3</f>
        <v>482.102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Data'!$A$2:$B$8,MATCH(WEEKDAY('RAC V@r Total'!A29,3),'Master Data'!$A$2:$A$8,0),2)</f>
        <v>W</v>
      </c>
      <c r="D29" s="118" t="n">
        <v>-316999</v>
      </c>
      <c r="E29" s="118" t="n">
        <v>0</v>
      </c>
      <c r="F29" s="118" t="n">
        <v>-397760</v>
      </c>
      <c r="G29" s="118" t="n">
        <v>-18008</v>
      </c>
      <c r="H29" s="118" t="n">
        <v>-47218</v>
      </c>
      <c r="I29" s="118" t="n">
        <v>-526685</v>
      </c>
      <c r="J29" s="118" t="n">
        <v>-48855</v>
      </c>
      <c r="K29" s="118" t="n">
        <v>-302631</v>
      </c>
      <c r="L29" s="118" t="n">
        <v>0</v>
      </c>
      <c r="M29" s="118" t="n">
        <v>-406098</v>
      </c>
      <c r="N29" s="118" t="n">
        <v>-485643</v>
      </c>
      <c r="P29" s="118" t="n">
        <f aca="false">ABS(D29)/$P$3</f>
        <v>316.999</v>
      </c>
      <c r="Q29" s="118" t="n">
        <f aca="false">ABS(E29)/$P$3</f>
        <v>0</v>
      </c>
      <c r="R29" s="118" t="n">
        <f aca="false">ABS(F29)/$P$3</f>
        <v>397.76</v>
      </c>
      <c r="S29" s="118" t="n">
        <f aca="false">ABS(G29)/$P$3</f>
        <v>18.008</v>
      </c>
      <c r="T29" s="118" t="n">
        <f aca="false">ABS(H29)/$P$3</f>
        <v>47.218</v>
      </c>
      <c r="U29" s="118" t="n">
        <f aca="false">ABS(I29)/$P$3</f>
        <v>526.685</v>
      </c>
      <c r="V29" s="118" t="n">
        <f aca="false">ABS(J29)/$P$3</f>
        <v>48.855</v>
      </c>
      <c r="W29" s="118" t="n">
        <f aca="false">ABS(K29)/$P$3</f>
        <v>302.631</v>
      </c>
      <c r="X29" s="118" t="n">
        <f aca="false">ABS(L29)/$P$3</f>
        <v>0</v>
      </c>
      <c r="Y29" s="118" t="n">
        <f aca="false">ABS(M29)/$P$3</f>
        <v>406.098</v>
      </c>
      <c r="Z29" s="118" t="n">
        <f aca="false">ABS(N29)/$P$3</f>
        <v>485.643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Data'!$A$2:$B$8,MATCH(WEEKDAY('RAC V@r Total'!A30,3),'Master Data'!$A$2:$A$8,0),2)</f>
        <v>Th</v>
      </c>
      <c r="D30" s="118" t="n">
        <v>-317162</v>
      </c>
      <c r="E30" s="118" t="n">
        <v>0</v>
      </c>
      <c r="F30" s="118" t="n">
        <v>-400911</v>
      </c>
      <c r="G30" s="118" t="n">
        <v>-17091</v>
      </c>
      <c r="H30" s="118" t="n">
        <v>-47376</v>
      </c>
      <c r="I30" s="118" t="n">
        <v>-527870</v>
      </c>
      <c r="J30" s="118" t="n">
        <v>-48847</v>
      </c>
      <c r="K30" s="118" t="n">
        <v>-302933</v>
      </c>
      <c r="L30" s="118" t="n">
        <v>0</v>
      </c>
      <c r="M30" s="118" t="n">
        <v>-411374</v>
      </c>
      <c r="N30" s="118" t="n">
        <v>-487234</v>
      </c>
      <c r="P30" s="118" t="n">
        <f aca="false">ABS(D30)/$P$3</f>
        <v>317.162</v>
      </c>
      <c r="Q30" s="118" t="n">
        <f aca="false">ABS(E30)/$P$3</f>
        <v>0</v>
      </c>
      <c r="R30" s="118" t="n">
        <f aca="false">ABS(F30)/$P$3</f>
        <v>400.911</v>
      </c>
      <c r="S30" s="118" t="n">
        <f aca="false">ABS(G30)/$P$3</f>
        <v>17.091</v>
      </c>
      <c r="T30" s="118" t="n">
        <f aca="false">ABS(H30)/$P$3</f>
        <v>47.376</v>
      </c>
      <c r="U30" s="118" t="n">
        <f aca="false">ABS(I30)/$P$3</f>
        <v>527.87</v>
      </c>
      <c r="V30" s="118" t="n">
        <f aca="false">ABS(J30)/$P$3</f>
        <v>48.847</v>
      </c>
      <c r="W30" s="118" t="n">
        <f aca="false">ABS(K30)/$P$3</f>
        <v>302.933</v>
      </c>
      <c r="X30" s="118" t="n">
        <f aca="false">ABS(L30)/$P$3</f>
        <v>0</v>
      </c>
      <c r="Y30" s="118" t="n">
        <f aca="false">ABS(M30)/$P$3</f>
        <v>411.374</v>
      </c>
      <c r="Z30" s="118" t="n">
        <f aca="false">ABS(N30)/$P$3</f>
        <v>487.234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Data'!$A$2:$B$8,MATCH(WEEKDAY('RAC V@r Total'!A31,3),'Master Data'!$A$2:$A$8,0),2)</f>
        <v>F</v>
      </c>
      <c r="D31" s="118" t="n">
        <v>-318051</v>
      </c>
      <c r="E31" s="118" t="n">
        <v>0</v>
      </c>
      <c r="F31" s="118" t="n">
        <v>-401044</v>
      </c>
      <c r="G31" s="118" t="n">
        <v>-16272</v>
      </c>
      <c r="H31" s="118" t="n">
        <v>-47374</v>
      </c>
      <c r="I31" s="118" t="n">
        <v>-529089</v>
      </c>
      <c r="J31" s="118" t="n">
        <v>-48705</v>
      </c>
      <c r="K31" s="118" t="n">
        <v>-304457</v>
      </c>
      <c r="L31" s="118" t="n">
        <v>0</v>
      </c>
      <c r="M31" s="118" t="n">
        <v>-412923</v>
      </c>
      <c r="N31" s="118" t="n">
        <v>-489865</v>
      </c>
      <c r="P31" s="118" t="n">
        <f aca="false">ABS(D31)/$P$3</f>
        <v>318.051</v>
      </c>
      <c r="Q31" s="118" t="n">
        <f aca="false">ABS(E31)/$P$3</f>
        <v>0</v>
      </c>
      <c r="R31" s="118" t="n">
        <f aca="false">ABS(F31)/$P$3</f>
        <v>401.044</v>
      </c>
      <c r="S31" s="118" t="n">
        <f aca="false">ABS(G31)/$P$3</f>
        <v>16.272</v>
      </c>
      <c r="T31" s="118" t="n">
        <f aca="false">ABS(H31)/$P$3</f>
        <v>47.374</v>
      </c>
      <c r="U31" s="118" t="n">
        <f aca="false">ABS(I31)/$P$3</f>
        <v>529.089</v>
      </c>
      <c r="V31" s="118" t="n">
        <f aca="false">ABS(J31)/$P$3</f>
        <v>48.705</v>
      </c>
      <c r="W31" s="118" t="n">
        <f aca="false">ABS(K31)/$P$3</f>
        <v>304.457</v>
      </c>
      <c r="X31" s="118" t="n">
        <f aca="false">ABS(L31)/$P$3</f>
        <v>0</v>
      </c>
      <c r="Y31" s="118" t="n">
        <f aca="false">ABS(M31)/$P$3</f>
        <v>412.923</v>
      </c>
      <c r="Z31" s="118" t="n">
        <f aca="false">ABS(N31)/$P$3</f>
        <v>489.865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Data'!$A$2:$B$8,MATCH(WEEKDAY('RAC V@r Total'!A32,3),'Master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H32" s="118" t="n">
        <v>0</v>
      </c>
      <c r="I32" s="118" t="n">
        <v>0</v>
      </c>
      <c r="J32" s="118" t="n">
        <v>0</v>
      </c>
      <c r="K32" s="118" t="n">
        <v>0</v>
      </c>
      <c r="L32" s="118" t="n">
        <v>0</v>
      </c>
      <c r="M32" s="118" t="n">
        <v>0</v>
      </c>
      <c r="N32" s="118" t="n">
        <v>0</v>
      </c>
      <c r="P32" s="118" t="n">
        <f aca="false">ABS(D32)/$P$3</f>
        <v>0</v>
      </c>
      <c r="Q32" s="118" t="n">
        <f aca="false">ABS(E32)/$P$3</f>
        <v>0</v>
      </c>
      <c r="R32" s="118" t="n">
        <f aca="false">ABS(F32)/$P$3</f>
        <v>0</v>
      </c>
      <c r="S32" s="118" t="n">
        <f aca="false">ABS(G32)/$P$3</f>
        <v>0</v>
      </c>
      <c r="T32" s="118" t="n">
        <f aca="false">ABS(H32)/$P$3</f>
        <v>0</v>
      </c>
      <c r="U32" s="118" t="n">
        <f aca="false">ABS(I32)/$P$3</f>
        <v>0</v>
      </c>
      <c r="V32" s="118" t="n">
        <f aca="false">ABS(J32)/$P$3</f>
        <v>0</v>
      </c>
      <c r="W32" s="118" t="n">
        <f aca="false">ABS(K32)/$P$3</f>
        <v>0</v>
      </c>
      <c r="X32" s="118" t="n">
        <f aca="false">ABS(L32)/$P$3</f>
        <v>0</v>
      </c>
      <c r="Y32" s="118" t="n">
        <f aca="false">ABS(M32)/$P$3</f>
        <v>0</v>
      </c>
      <c r="Z32" s="118" t="n">
        <f aca="false">ABS(N32)/$P$3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Data'!$A$2:$B$8,MATCH(WEEKDAY('RAC V@r Total'!A33,3),'Master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H33" s="118" t="n">
        <v>0</v>
      </c>
      <c r="I33" s="118" t="n">
        <v>0</v>
      </c>
      <c r="J33" s="118" t="n">
        <v>0</v>
      </c>
      <c r="K33" s="118" t="n">
        <v>0</v>
      </c>
      <c r="L33" s="118" t="n">
        <v>0</v>
      </c>
      <c r="M33" s="118" t="n">
        <v>0</v>
      </c>
      <c r="N33" s="118" t="n">
        <v>0</v>
      </c>
      <c r="P33" s="118" t="n">
        <f aca="false">ABS(D33)/$P$3</f>
        <v>0</v>
      </c>
      <c r="Q33" s="118" t="n">
        <f aca="false">ABS(E33)/$P$3</f>
        <v>0</v>
      </c>
      <c r="R33" s="118" t="n">
        <f aca="false">ABS(F33)/$P$3</f>
        <v>0</v>
      </c>
      <c r="S33" s="118" t="n">
        <f aca="false">ABS(G33)/$P$3</f>
        <v>0</v>
      </c>
      <c r="T33" s="118" t="n">
        <f aca="false">ABS(H33)/$P$3</f>
        <v>0</v>
      </c>
      <c r="U33" s="118" t="n">
        <f aca="false">ABS(I33)/$P$3</f>
        <v>0</v>
      </c>
      <c r="V33" s="118" t="n">
        <f aca="false">ABS(J33)/$P$3</f>
        <v>0</v>
      </c>
      <c r="W33" s="118" t="n">
        <f aca="false">ABS(K33)/$P$3</f>
        <v>0</v>
      </c>
      <c r="X33" s="118" t="n">
        <f aca="false">ABS(L33)/$P$3</f>
        <v>0</v>
      </c>
      <c r="Y33" s="118" t="n">
        <f aca="false">ABS(M33)/$P$3</f>
        <v>0</v>
      </c>
      <c r="Z33" s="118" t="n">
        <f aca="false">ABS(N33)/$P$3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Data'!$A$2:$B$8,MATCH(WEEKDAY('RAC V@r Total'!A34,3),'Master Data'!$A$2:$A$8,0),2)</f>
        <v>M</v>
      </c>
      <c r="D34" s="118" t="n">
        <v>-318542</v>
      </c>
      <c r="E34" s="118" t="n">
        <v>0</v>
      </c>
      <c r="F34" s="118" t="n">
        <v>-401405</v>
      </c>
      <c r="G34" s="118" t="n">
        <v>-13931</v>
      </c>
      <c r="H34" s="118" t="n">
        <v>-47356</v>
      </c>
      <c r="I34" s="118" t="n">
        <v>-529837</v>
      </c>
      <c r="J34" s="118" t="n">
        <v>-47494</v>
      </c>
      <c r="K34" s="118" t="n">
        <v>-307411</v>
      </c>
      <c r="L34" s="118" t="n">
        <v>0</v>
      </c>
      <c r="M34" s="118" t="n">
        <v>-405725</v>
      </c>
      <c r="N34" s="118" t="n">
        <v>-494235</v>
      </c>
      <c r="P34" s="118" t="n">
        <f aca="false">ABS(D34)/$P$3</f>
        <v>318.542</v>
      </c>
      <c r="Q34" s="118" t="n">
        <f aca="false">ABS(E34)/$P$3</f>
        <v>0</v>
      </c>
      <c r="R34" s="118" t="n">
        <f aca="false">ABS(F34)/$P$3</f>
        <v>401.405</v>
      </c>
      <c r="S34" s="118" t="n">
        <f aca="false">ABS(G34)/$P$3</f>
        <v>13.931</v>
      </c>
      <c r="T34" s="118" t="n">
        <f aca="false">ABS(H34)/$P$3</f>
        <v>47.356</v>
      </c>
      <c r="U34" s="118" t="n">
        <f aca="false">ABS(I34)/$P$3</f>
        <v>529.837</v>
      </c>
      <c r="V34" s="118" t="n">
        <f aca="false">ABS(J34)/$P$3</f>
        <v>47.494</v>
      </c>
      <c r="W34" s="118" t="n">
        <f aca="false">ABS(K34)/$P$3</f>
        <v>307.411</v>
      </c>
      <c r="X34" s="118" t="n">
        <f aca="false">ABS(L34)/$P$3</f>
        <v>0</v>
      </c>
      <c r="Y34" s="118" t="n">
        <f aca="false">ABS(M34)/$P$3</f>
        <v>405.725</v>
      </c>
      <c r="Z34" s="118" t="n">
        <f aca="false">ABS(N34)/$P$3</f>
        <v>494.235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Data'!$A$2:$B$8,MATCH(WEEKDAY('RAC V@r Total'!A35,3),'Master Data'!$A$2:$A$8,0),2)</f>
        <v>T</v>
      </c>
      <c r="D35" s="118" t="n">
        <v>-317253</v>
      </c>
      <c r="E35" s="118" t="n">
        <v>0</v>
      </c>
      <c r="F35" s="118" t="n">
        <v>-406758</v>
      </c>
      <c r="G35" s="118" t="n">
        <v>-12991</v>
      </c>
      <c r="H35" s="118" t="n">
        <v>-47632</v>
      </c>
      <c r="I35" s="118" t="n">
        <v>-533541</v>
      </c>
      <c r="J35" s="118" t="n">
        <v>-47748</v>
      </c>
      <c r="K35" s="118" t="n">
        <v>-306225</v>
      </c>
      <c r="L35" s="118" t="n">
        <v>0</v>
      </c>
      <c r="M35" s="118" t="n">
        <v>-409300</v>
      </c>
      <c r="N35" s="118" t="n">
        <v>-493785</v>
      </c>
      <c r="P35" s="118" t="n">
        <f aca="false">ABS(D35)/$P$3</f>
        <v>317.253</v>
      </c>
      <c r="Q35" s="118" t="n">
        <f aca="false">ABS(E35)/$P$3</f>
        <v>0</v>
      </c>
      <c r="R35" s="118" t="n">
        <f aca="false">ABS(F35)/$P$3</f>
        <v>406.758</v>
      </c>
      <c r="S35" s="118" t="n">
        <f aca="false">ABS(G35)/$P$3</f>
        <v>12.991</v>
      </c>
      <c r="T35" s="118" t="n">
        <f aca="false">ABS(H35)/$P$3</f>
        <v>47.632</v>
      </c>
      <c r="U35" s="118" t="n">
        <f aca="false">ABS(I35)/$P$3</f>
        <v>533.541</v>
      </c>
      <c r="V35" s="118" t="n">
        <f aca="false">ABS(J35)/$P$3</f>
        <v>47.748</v>
      </c>
      <c r="W35" s="118" t="n">
        <f aca="false">ABS(K35)/$P$3</f>
        <v>306.225</v>
      </c>
      <c r="X35" s="118" t="n">
        <f aca="false">ABS(L35)/$P$3</f>
        <v>0</v>
      </c>
      <c r="Y35" s="118" t="n">
        <f aca="false">ABS(M35)/$P$3</f>
        <v>409.3</v>
      </c>
      <c r="Z35" s="118" t="n">
        <f aca="false">ABS(N35)/$P$3</f>
        <v>493.785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Data'!$A$2:$B$8,MATCH(WEEKDAY('RAC V@r Total'!A36,3),'Master Data'!$A$2:$A$8,0),2)</f>
        <v>W</v>
      </c>
      <c r="D36" s="118" t="n">
        <v>-317416</v>
      </c>
      <c r="E36" s="118" t="n">
        <v>0</v>
      </c>
      <c r="F36" s="118" t="n">
        <v>-413552</v>
      </c>
      <c r="G36" s="118" t="n">
        <v>-12158</v>
      </c>
      <c r="H36" s="118" t="n">
        <v>-46629</v>
      </c>
      <c r="I36" s="118" t="n">
        <v>-536653</v>
      </c>
      <c r="J36" s="118" t="n">
        <v>-45922</v>
      </c>
      <c r="K36" s="118" t="n">
        <v>-306459</v>
      </c>
      <c r="L36" s="118" t="n">
        <v>0</v>
      </c>
      <c r="M36" s="118" t="n">
        <v>-410004</v>
      </c>
      <c r="N36" s="118" t="n">
        <v>-495223</v>
      </c>
      <c r="P36" s="118" t="n">
        <f aca="false">ABS(D36)/$P$3</f>
        <v>317.416</v>
      </c>
      <c r="Q36" s="118" t="n">
        <f aca="false">ABS(E36)/$P$3</f>
        <v>0</v>
      </c>
      <c r="R36" s="118" t="n">
        <f aca="false">ABS(F36)/$P$3</f>
        <v>413.552</v>
      </c>
      <c r="S36" s="118" t="n">
        <f aca="false">ABS(G36)/$P$3</f>
        <v>12.158</v>
      </c>
      <c r="T36" s="118" t="n">
        <f aca="false">ABS(H36)/$P$3</f>
        <v>46.629</v>
      </c>
      <c r="U36" s="118" t="n">
        <f aca="false">ABS(I36)/$P$3</f>
        <v>536.653</v>
      </c>
      <c r="V36" s="118" t="n">
        <f aca="false">ABS(J36)/$P$3</f>
        <v>45.922</v>
      </c>
      <c r="W36" s="118" t="n">
        <f aca="false">ABS(K36)/$P$3</f>
        <v>306.459</v>
      </c>
      <c r="X36" s="118" t="n">
        <f aca="false">ABS(L36)/$P$3</f>
        <v>0</v>
      </c>
      <c r="Y36" s="118" t="n">
        <f aca="false">ABS(M36)/$P$3</f>
        <v>410.004</v>
      </c>
      <c r="Z36" s="118" t="n">
        <f aca="false">ABS(N36)/$P$3</f>
        <v>495.223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Data'!$A$2:$B$8,MATCH(WEEKDAY('RAC V@r Total'!A37,3),'Master Data'!$A$2:$A$8,0),2)</f>
        <v>Th</v>
      </c>
      <c r="D37" s="118" t="n">
        <v>-330919</v>
      </c>
      <c r="E37" s="118" t="n">
        <v>0</v>
      </c>
      <c r="F37" s="118" t="n">
        <v>-413490</v>
      </c>
      <c r="G37" s="118" t="n">
        <v>-12076</v>
      </c>
      <c r="H37" s="118" t="n">
        <v>-46301</v>
      </c>
      <c r="I37" s="118" t="n">
        <v>-548445</v>
      </c>
      <c r="J37" s="118" t="n">
        <v>-46605</v>
      </c>
      <c r="K37" s="118" t="n">
        <v>-321281</v>
      </c>
      <c r="L37" s="118" t="n">
        <v>0</v>
      </c>
      <c r="M37" s="118" t="n">
        <v>-424060</v>
      </c>
      <c r="N37" s="118" t="n">
        <v>-516463</v>
      </c>
      <c r="P37" s="118" t="n">
        <f aca="false">ABS(D37)/$P$3</f>
        <v>330.919</v>
      </c>
      <c r="Q37" s="118" t="n">
        <f aca="false">ABS(E37)/$P$3</f>
        <v>0</v>
      </c>
      <c r="R37" s="118" t="n">
        <f aca="false">ABS(F37)/$P$3</f>
        <v>413.49</v>
      </c>
      <c r="S37" s="118" t="n">
        <f aca="false">ABS(G37)/$P$3</f>
        <v>12.076</v>
      </c>
      <c r="T37" s="118" t="n">
        <f aca="false">ABS(H37)/$P$3</f>
        <v>46.301</v>
      </c>
      <c r="U37" s="118" t="n">
        <f aca="false">ABS(I37)/$P$3</f>
        <v>548.445</v>
      </c>
      <c r="V37" s="118" t="n">
        <f aca="false">ABS(J37)/$P$3</f>
        <v>46.605</v>
      </c>
      <c r="W37" s="118" t="n">
        <f aca="false">ABS(K37)/$P$3</f>
        <v>321.281</v>
      </c>
      <c r="X37" s="118" t="n">
        <f aca="false">ABS(L37)/$P$3</f>
        <v>0</v>
      </c>
      <c r="Y37" s="118" t="n">
        <f aca="false">ABS(M37)/$P$3</f>
        <v>424.06</v>
      </c>
      <c r="Z37" s="118" t="n">
        <f aca="false">ABS(N37)/$P$3</f>
        <v>516.463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Data'!$A$2:$B$8,MATCH(WEEKDAY('RAC V@r Total'!A38,3),'Master Data'!$A$2:$A$8,0),2)</f>
        <v>F</v>
      </c>
      <c r="D38" s="118" t="n">
        <v>-334423</v>
      </c>
      <c r="E38" s="118" t="n">
        <v>0</v>
      </c>
      <c r="F38" s="118" t="n">
        <v>-613823</v>
      </c>
      <c r="G38" s="118" t="n">
        <v>-12017</v>
      </c>
      <c r="H38" s="118" t="n">
        <v>-46043</v>
      </c>
      <c r="I38" s="118" t="n">
        <v>-720969</v>
      </c>
      <c r="J38" s="118" t="n">
        <v>-46361</v>
      </c>
      <c r="K38" s="118" t="n">
        <v>-325346</v>
      </c>
      <c r="L38" s="118" t="n">
        <v>0</v>
      </c>
      <c r="M38" s="118" t="n">
        <v>-421119</v>
      </c>
      <c r="N38" s="118" t="n">
        <f aca="false">-683512+182978</f>
        <v>-500534</v>
      </c>
      <c r="P38" s="118" t="n">
        <f aca="false">ABS(D38)/$P$3</f>
        <v>334.423</v>
      </c>
      <c r="Q38" s="118" t="n">
        <f aca="false">ABS(E38)/$P$3</f>
        <v>0</v>
      </c>
      <c r="R38" s="118" t="n">
        <f aca="false">ABS(F38)/$P$3</f>
        <v>613.823</v>
      </c>
      <c r="S38" s="118" t="n">
        <f aca="false">ABS(G38)/$P$3</f>
        <v>12.017</v>
      </c>
      <c r="T38" s="118" t="n">
        <f aca="false">ABS(H38)/$P$3</f>
        <v>46.043</v>
      </c>
      <c r="U38" s="118" t="n">
        <f aca="false">ABS(I38)/$P$3</f>
        <v>720.969</v>
      </c>
      <c r="V38" s="118" t="n">
        <f aca="false">ABS(J38)/$P$3</f>
        <v>46.361</v>
      </c>
      <c r="W38" s="118" t="n">
        <f aca="false">ABS(K38)/$P$3</f>
        <v>325.346</v>
      </c>
      <c r="X38" s="118" t="n">
        <f aca="false">ABS(L38)/$P$3</f>
        <v>0</v>
      </c>
      <c r="Y38" s="118" t="n">
        <f aca="false">ABS(M38)/$P$3</f>
        <v>421.119</v>
      </c>
      <c r="Z38" s="118" t="n">
        <f aca="false">ABS(N38)/$P$3</f>
        <v>500.534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Data'!$A$2:$B$8,MATCH(WEEKDAY('RAC V@r Total'!A39,3),'Master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H39" s="118" t="n">
        <v>0</v>
      </c>
      <c r="I39" s="118" t="n">
        <v>0</v>
      </c>
      <c r="J39" s="118" t="n">
        <v>0</v>
      </c>
      <c r="K39" s="118" t="n">
        <v>0</v>
      </c>
      <c r="L39" s="118" t="n">
        <v>0</v>
      </c>
      <c r="M39" s="118" t="n">
        <v>0</v>
      </c>
      <c r="N39" s="118" t="n">
        <v>0</v>
      </c>
      <c r="P39" s="118" t="n">
        <f aca="false">ABS(D39)/$P$3</f>
        <v>0</v>
      </c>
      <c r="Q39" s="118" t="n">
        <f aca="false">ABS(E39)/$P$3</f>
        <v>0</v>
      </c>
      <c r="R39" s="118" t="n">
        <f aca="false">ABS(F39)/$P$3</f>
        <v>0</v>
      </c>
      <c r="S39" s="118" t="n">
        <f aca="false">ABS(G39)/$P$3</f>
        <v>0</v>
      </c>
      <c r="T39" s="118" t="n">
        <f aca="false">ABS(H39)/$P$3</f>
        <v>0</v>
      </c>
      <c r="U39" s="118" t="n">
        <f aca="false">ABS(I39)/$P$3</f>
        <v>0</v>
      </c>
      <c r="V39" s="118" t="n">
        <f aca="false">ABS(J39)/$P$3</f>
        <v>0</v>
      </c>
      <c r="W39" s="118" t="n">
        <f aca="false">ABS(K39)/$P$3</f>
        <v>0</v>
      </c>
      <c r="X39" s="118" t="n">
        <f aca="false">ABS(L39)/$P$3</f>
        <v>0</v>
      </c>
      <c r="Y39" s="118" t="n">
        <f aca="false">ABS(M39)/$P$3</f>
        <v>0</v>
      </c>
      <c r="Z39" s="118" t="n">
        <f aca="false">ABS(N39)/$P$3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Data'!$A$2:$B$8,MATCH(WEEKDAY('RAC V@r Total'!A40,3),'Master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H40" s="118" t="n">
        <v>0</v>
      </c>
      <c r="I40" s="118" t="n">
        <v>0</v>
      </c>
      <c r="J40" s="118" t="n">
        <v>0</v>
      </c>
      <c r="K40" s="118" t="n">
        <v>0</v>
      </c>
      <c r="L40" s="118" t="n">
        <v>0</v>
      </c>
      <c r="M40" s="118" t="n">
        <v>0</v>
      </c>
      <c r="N40" s="118" t="n">
        <v>0</v>
      </c>
      <c r="P40" s="118" t="n">
        <f aca="false">ABS(D40)/$P$3</f>
        <v>0</v>
      </c>
      <c r="Q40" s="118" t="n">
        <f aca="false">ABS(E40)/$P$3</f>
        <v>0</v>
      </c>
      <c r="R40" s="118" t="n">
        <f aca="false">ABS(F40)/$P$3</f>
        <v>0</v>
      </c>
      <c r="S40" s="118" t="n">
        <f aca="false">ABS(G40)/$P$3</f>
        <v>0</v>
      </c>
      <c r="T40" s="118" t="n">
        <f aca="false">ABS(H40)/$P$3</f>
        <v>0</v>
      </c>
      <c r="U40" s="118" t="n">
        <f aca="false">ABS(I40)/$P$3</f>
        <v>0</v>
      </c>
      <c r="V40" s="118" t="n">
        <f aca="false">ABS(J40)/$P$3</f>
        <v>0</v>
      </c>
      <c r="W40" s="118" t="n">
        <f aca="false">ABS(K40)/$P$3</f>
        <v>0</v>
      </c>
      <c r="X40" s="118" t="n">
        <f aca="false">ABS(L40)/$P$3</f>
        <v>0</v>
      </c>
      <c r="Y40" s="118" t="n">
        <f aca="false">ABS(M40)/$P$3</f>
        <v>0</v>
      </c>
      <c r="Z40" s="118" t="n">
        <f aca="false">ABS(N40)/$P$3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Data'!$A$2:$B$8,MATCH(WEEKDAY('RAC V@r Total'!A41,3),'Master Data'!$A$2:$A$8,0),2)</f>
        <v>M</v>
      </c>
      <c r="D41" s="118" t="n">
        <v>-334423</v>
      </c>
      <c r="E41" s="118" t="n">
        <v>0</v>
      </c>
      <c r="F41" s="118" t="n">
        <v>-409275</v>
      </c>
      <c r="G41" s="118" t="n">
        <v>-11903</v>
      </c>
      <c r="H41" s="118" t="n">
        <v>-46005</v>
      </c>
      <c r="I41" s="118" t="n">
        <v>-447208</v>
      </c>
      <c r="J41" s="118" t="n">
        <v>-46406</v>
      </c>
      <c r="K41" s="118" t="n">
        <v>-325346</v>
      </c>
      <c r="L41" s="118" t="n">
        <v>0</v>
      </c>
      <c r="M41" s="118" t="n">
        <v>-421108</v>
      </c>
      <c r="N41" s="118" t="n">
        <v>-413692</v>
      </c>
      <c r="P41" s="118" t="n">
        <f aca="false">ABS(D41)/$P$3</f>
        <v>334.423</v>
      </c>
      <c r="Q41" s="118" t="n">
        <f aca="false">ABS(E41)/$P$3</f>
        <v>0</v>
      </c>
      <c r="R41" s="118" t="n">
        <f aca="false">ABS(F41)/$P$3</f>
        <v>409.275</v>
      </c>
      <c r="S41" s="118" t="n">
        <f aca="false">ABS(G41)/$P$3</f>
        <v>11.903</v>
      </c>
      <c r="T41" s="118" t="n">
        <f aca="false">ABS(H41)/$P$3</f>
        <v>46.005</v>
      </c>
      <c r="U41" s="118" t="n">
        <f aca="false">ABS(I41)/$P$3</f>
        <v>447.208</v>
      </c>
      <c r="V41" s="118" t="n">
        <f aca="false">ABS(J41)/$P$3</f>
        <v>46.406</v>
      </c>
      <c r="W41" s="118" t="n">
        <f aca="false">ABS(K41)/$P$3</f>
        <v>325.346</v>
      </c>
      <c r="X41" s="118" t="n">
        <f aca="false">ABS(L41)/$P$3</f>
        <v>0</v>
      </c>
      <c r="Y41" s="118" t="n">
        <f aca="false">ABS(M41)/$P$3</f>
        <v>421.108</v>
      </c>
      <c r="Z41" s="118" t="n">
        <f aca="false">ABS(N41)/$P$3</f>
        <v>413.692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Data'!$A$2:$B$8,MATCH(WEEKDAY('RAC V@r Total'!A42,3),'Master Data'!$A$2:$A$8,0),2)</f>
        <v>T</v>
      </c>
      <c r="D42" s="118" t="n">
        <v>-336724</v>
      </c>
      <c r="E42" s="118" t="n">
        <v>0</v>
      </c>
      <c r="F42" s="118" t="n">
        <v>-407280</v>
      </c>
      <c r="G42" s="118" t="n">
        <v>-11844</v>
      </c>
      <c r="H42" s="118" t="n">
        <v>-46011</v>
      </c>
      <c r="I42" s="118" t="n">
        <v>-551181</v>
      </c>
      <c r="J42" s="118" t="n">
        <v>-46553</v>
      </c>
      <c r="K42" s="118" t="n">
        <v>-327630</v>
      </c>
      <c r="L42" s="118" t="n">
        <v>0</v>
      </c>
      <c r="M42" s="118" t="n">
        <v>-419122</v>
      </c>
      <c r="N42" s="118" t="n">
        <v>-513581</v>
      </c>
      <c r="P42" s="118" t="n">
        <f aca="false">ABS(D42)/$P$3</f>
        <v>336.724</v>
      </c>
      <c r="Q42" s="118" t="n">
        <f aca="false">ABS(E42)/$P$3</f>
        <v>0</v>
      </c>
      <c r="R42" s="118" t="n">
        <f aca="false">ABS(F42)/$P$3</f>
        <v>407.28</v>
      </c>
      <c r="S42" s="118" t="n">
        <f aca="false">ABS(G42)/$P$3</f>
        <v>11.844</v>
      </c>
      <c r="T42" s="118" t="n">
        <f aca="false">ABS(H42)/$P$3</f>
        <v>46.011</v>
      </c>
      <c r="U42" s="118" t="n">
        <f aca="false">ABS(I42)/$P$3</f>
        <v>551.181</v>
      </c>
      <c r="V42" s="118" t="n">
        <f aca="false">ABS(J42)/$P$3</f>
        <v>46.553</v>
      </c>
      <c r="W42" s="118" t="n">
        <f aca="false">ABS(K42)/$P$3</f>
        <v>327.63</v>
      </c>
      <c r="X42" s="118" t="n">
        <f aca="false">ABS(L42)/$P$3</f>
        <v>0</v>
      </c>
      <c r="Y42" s="118" t="n">
        <f aca="false">ABS(M42)/$P$3</f>
        <v>419.122</v>
      </c>
      <c r="Z42" s="118" t="n">
        <f aca="false">ABS(N42)/$P$3</f>
        <v>513.581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Data'!$A$2:$B$8,MATCH(WEEKDAY('RAC V@r Total'!A43,3),'Master Data'!$A$2:$A$8,0),2)</f>
        <v>W</v>
      </c>
      <c r="D43" s="118" t="n">
        <v>-336338</v>
      </c>
      <c r="E43" s="118" t="n">
        <v>0</v>
      </c>
      <c r="F43" s="118" t="n">
        <v>-409549</v>
      </c>
      <c r="G43" s="118" t="n">
        <v>-11794</v>
      </c>
      <c r="H43" s="118" t="n">
        <v>-46225</v>
      </c>
      <c r="I43" s="118" t="n">
        <v>-551373</v>
      </c>
      <c r="J43" s="118" t="n">
        <v>-46818</v>
      </c>
      <c r="K43" s="118" t="n">
        <v>-327252</v>
      </c>
      <c r="L43" s="118" t="n">
        <v>0</v>
      </c>
      <c r="M43" s="118" t="n">
        <v>-428771</v>
      </c>
      <c r="N43" s="118" t="n">
        <v>-515743</v>
      </c>
      <c r="P43" s="118" t="n">
        <f aca="false">ABS(D43)/$P$3</f>
        <v>336.338</v>
      </c>
      <c r="Q43" s="118" t="n">
        <f aca="false">ABS(E43)/$P$3</f>
        <v>0</v>
      </c>
      <c r="R43" s="118" t="n">
        <f aca="false">ABS(F43)/$P$3</f>
        <v>409.549</v>
      </c>
      <c r="S43" s="118" t="n">
        <f aca="false">ABS(G43)/$P$3</f>
        <v>11.794</v>
      </c>
      <c r="T43" s="118" t="n">
        <f aca="false">ABS(H43)/$P$3</f>
        <v>46.225</v>
      </c>
      <c r="U43" s="118" t="n">
        <f aca="false">ABS(I43)/$P$3</f>
        <v>551.373</v>
      </c>
      <c r="V43" s="118" t="n">
        <f aca="false">ABS(J43)/$P$3</f>
        <v>46.818</v>
      </c>
      <c r="W43" s="118" t="n">
        <f aca="false">ABS(K43)/$P$3</f>
        <v>327.252</v>
      </c>
      <c r="X43" s="118" t="n">
        <f aca="false">ABS(L43)/$P$3</f>
        <v>0</v>
      </c>
      <c r="Y43" s="118" t="n">
        <f aca="false">ABS(M43)/$P$3</f>
        <v>428.771</v>
      </c>
      <c r="Z43" s="118" t="n">
        <f aca="false">ABS(N43)/$P$3</f>
        <v>515.743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Data'!$A$2:$B$8,MATCH(WEEKDAY('RAC V@r Total'!A44,3),'Master Data'!$A$2:$A$8,0),2)</f>
        <v>Th</v>
      </c>
      <c r="D44" s="118" t="n">
        <v>-336528</v>
      </c>
      <c r="E44" s="118" t="n">
        <v>0</v>
      </c>
      <c r="F44" s="118" t="n">
        <v>-409856</v>
      </c>
      <c r="G44" s="118" t="n">
        <v>-11745</v>
      </c>
      <c r="H44" s="118" t="n">
        <v>-46175</v>
      </c>
      <c r="I44" s="118" t="n">
        <v>-551682</v>
      </c>
      <c r="J44" s="118" t="n">
        <v>-46793</v>
      </c>
      <c r="K44" s="118" t="n">
        <v>-327442</v>
      </c>
      <c r="L44" s="118" t="n">
        <v>0</v>
      </c>
      <c r="M44" s="118" t="n">
        <v>-429553</v>
      </c>
      <c r="N44" s="118" t="n">
        <v>-516081</v>
      </c>
      <c r="P44" s="118" t="n">
        <f aca="false">ABS(D44)/$P$3</f>
        <v>336.528</v>
      </c>
      <c r="Q44" s="118" t="n">
        <f aca="false">ABS(E44)/$P$3</f>
        <v>0</v>
      </c>
      <c r="R44" s="118" t="n">
        <f aca="false">ABS(F44)/$P$3</f>
        <v>409.856</v>
      </c>
      <c r="S44" s="118" t="n">
        <f aca="false">ABS(G44)/$P$3</f>
        <v>11.745</v>
      </c>
      <c r="T44" s="118" t="n">
        <f aca="false">ABS(H44)/$P$3</f>
        <v>46.175</v>
      </c>
      <c r="U44" s="118" t="n">
        <f aca="false">ABS(I44)/$P$3</f>
        <v>551.682</v>
      </c>
      <c r="V44" s="118" t="n">
        <f aca="false">ABS(J44)/$P$3</f>
        <v>46.793</v>
      </c>
      <c r="W44" s="118" t="n">
        <f aca="false">ABS(K44)/$P$3</f>
        <v>327.442</v>
      </c>
      <c r="X44" s="118" t="n">
        <f aca="false">ABS(L44)/$P$3</f>
        <v>0</v>
      </c>
      <c r="Y44" s="118" t="n">
        <f aca="false">ABS(M44)/$P$3</f>
        <v>429.553</v>
      </c>
      <c r="Z44" s="118" t="n">
        <f aca="false">ABS(N44)/$P$3</f>
        <v>516.081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Data'!$A$2:$B$8,MATCH(WEEKDAY('RAC V@r Total'!A45,3),'Master Data'!$A$2:$A$8,0),2)</f>
        <v>F</v>
      </c>
      <c r="D45" s="118" t="n">
        <v>-1998304</v>
      </c>
      <c r="E45" s="118" t="n">
        <v>0</v>
      </c>
      <c r="F45" s="118" t="n">
        <v>-413241</v>
      </c>
      <c r="G45" s="118" t="n">
        <v>-11631</v>
      </c>
      <c r="H45" s="118" t="n">
        <v>-46352</v>
      </c>
      <c r="I45" s="118" t="n">
        <v>-2037856</v>
      </c>
      <c r="J45" s="118" t="n">
        <v>-46875</v>
      </c>
      <c r="K45" s="118" t="n">
        <v>-1991088</v>
      </c>
      <c r="L45" s="118" t="n">
        <v>0</v>
      </c>
      <c r="M45" s="118" t="n">
        <v>-431069</v>
      </c>
      <c r="N45" s="118" t="n">
        <v>-2026168</v>
      </c>
      <c r="P45" s="118" t="n">
        <f aca="false">ABS(D45)/$P$3</f>
        <v>1998.304</v>
      </c>
      <c r="Q45" s="118" t="n">
        <f aca="false">ABS(E45)/$P$3</f>
        <v>0</v>
      </c>
      <c r="R45" s="118" t="n">
        <f aca="false">ABS(F45)/$P$3</f>
        <v>413.241</v>
      </c>
      <c r="S45" s="118" t="n">
        <f aca="false">ABS(G45)/$P$3</f>
        <v>11.631</v>
      </c>
      <c r="T45" s="118" t="n">
        <f aca="false">ABS(H45)/$P$3</f>
        <v>46.352</v>
      </c>
      <c r="U45" s="118" t="n">
        <f aca="false">ABS(I45)/$P$3</f>
        <v>2037.856</v>
      </c>
      <c r="V45" s="118" t="n">
        <f aca="false">ABS(J45)/$P$3</f>
        <v>46.875</v>
      </c>
      <c r="W45" s="118" t="n">
        <f aca="false">ABS(K45)/$P$3</f>
        <v>1991.088</v>
      </c>
      <c r="X45" s="118" t="n">
        <f aca="false">ABS(L45)/$P$3</f>
        <v>0</v>
      </c>
      <c r="Y45" s="118" t="n">
        <f aca="false">ABS(M45)/$P$3</f>
        <v>431.069</v>
      </c>
      <c r="Z45" s="118" t="n">
        <f aca="false">ABS(N45)/$P$3</f>
        <v>2026.168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Data'!$A$2:$B$8,MATCH(WEEKDAY('RAC V@r Total'!A46,3),'Master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H46" s="118" t="n">
        <v>0</v>
      </c>
      <c r="I46" s="118" t="n">
        <v>0</v>
      </c>
      <c r="J46" s="118" t="n">
        <v>0</v>
      </c>
      <c r="K46" s="118" t="n">
        <v>0</v>
      </c>
      <c r="L46" s="118" t="n">
        <v>0</v>
      </c>
      <c r="M46" s="118" t="n">
        <v>0</v>
      </c>
      <c r="N46" s="118" t="n">
        <v>0</v>
      </c>
      <c r="P46" s="118" t="n">
        <f aca="false">ABS(D46)/$P$3</f>
        <v>0</v>
      </c>
      <c r="Q46" s="118" t="n">
        <f aca="false">ABS(E46)/$P$3</f>
        <v>0</v>
      </c>
      <c r="R46" s="118" t="n">
        <f aca="false">ABS(F46)/$P$3</f>
        <v>0</v>
      </c>
      <c r="S46" s="118" t="n">
        <f aca="false">ABS(G46)/$P$3</f>
        <v>0</v>
      </c>
      <c r="T46" s="118" t="n">
        <f aca="false">ABS(H46)/$P$3</f>
        <v>0</v>
      </c>
      <c r="U46" s="118" t="n">
        <f aca="false">ABS(I46)/$P$3</f>
        <v>0</v>
      </c>
      <c r="V46" s="118" t="n">
        <f aca="false">ABS(J46)/$P$3</f>
        <v>0</v>
      </c>
      <c r="W46" s="118" t="n">
        <f aca="false">ABS(K46)/$P$3</f>
        <v>0</v>
      </c>
      <c r="X46" s="118" t="n">
        <f aca="false">ABS(L46)/$P$3</f>
        <v>0</v>
      </c>
      <c r="Y46" s="118" t="n">
        <f aca="false">ABS(M46)/$P$3</f>
        <v>0</v>
      </c>
      <c r="Z46" s="118" t="n">
        <f aca="false">ABS(N46)/$P$3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Data'!$A$2:$B$8,MATCH(WEEKDAY('RAC V@r Total'!A47,3),'Master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H47" s="118" t="n">
        <v>0</v>
      </c>
      <c r="I47" s="118" t="n">
        <v>0</v>
      </c>
      <c r="J47" s="118" t="n">
        <v>0</v>
      </c>
      <c r="K47" s="118" t="n">
        <v>0</v>
      </c>
      <c r="L47" s="118" t="n">
        <v>0</v>
      </c>
      <c r="M47" s="118" t="n">
        <v>0</v>
      </c>
      <c r="N47" s="118" t="n">
        <v>0</v>
      </c>
      <c r="P47" s="118" t="n">
        <f aca="false">ABS(D47)/$P$3</f>
        <v>0</v>
      </c>
      <c r="Q47" s="118" t="n">
        <f aca="false">ABS(E47)/$P$3</f>
        <v>0</v>
      </c>
      <c r="R47" s="118" t="n">
        <f aca="false">ABS(F47)/$P$3</f>
        <v>0</v>
      </c>
      <c r="S47" s="118" t="n">
        <f aca="false">ABS(G47)/$P$3</f>
        <v>0</v>
      </c>
      <c r="T47" s="118" t="n">
        <f aca="false">ABS(H47)/$P$3</f>
        <v>0</v>
      </c>
      <c r="U47" s="118" t="n">
        <f aca="false">ABS(I47)/$P$3</f>
        <v>0</v>
      </c>
      <c r="V47" s="118" t="n">
        <f aca="false">ABS(J47)/$P$3</f>
        <v>0</v>
      </c>
      <c r="W47" s="118" t="n">
        <f aca="false">ABS(K47)/$P$3</f>
        <v>0</v>
      </c>
      <c r="X47" s="118" t="n">
        <f aca="false">ABS(L47)/$P$3</f>
        <v>0</v>
      </c>
      <c r="Y47" s="118" t="n">
        <f aca="false">ABS(M47)/$P$3</f>
        <v>0</v>
      </c>
      <c r="Z47" s="118" t="n">
        <f aca="false">ABS(N47)/$P$3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Data'!$A$2:$B$8,MATCH(WEEKDAY('RAC V@r Total'!A48,3),'Master Data'!$A$2:$A$8,0),2)</f>
        <v>M</v>
      </c>
      <c r="D48" s="118" t="n">
        <v>-2001504</v>
      </c>
      <c r="E48" s="118" t="n">
        <v>0</v>
      </c>
      <c r="F48" s="118" t="n">
        <v>-413800</v>
      </c>
      <c r="G48" s="118" t="n">
        <v>-11545</v>
      </c>
      <c r="H48" s="118" t="n">
        <v>-46193</v>
      </c>
      <c r="I48" s="118" t="n">
        <v>-2041358</v>
      </c>
      <c r="J48" s="118" t="n">
        <v>-46670</v>
      </c>
      <c r="K48" s="118" t="n">
        <v>-1994319</v>
      </c>
      <c r="L48" s="118" t="n">
        <v>0</v>
      </c>
      <c r="M48" s="118" t="n">
        <v>-433116</v>
      </c>
      <c r="N48" s="118" t="n">
        <v>-2029265</v>
      </c>
      <c r="P48" s="118" t="n">
        <f aca="false">ABS(D48)/$P$3</f>
        <v>2001.504</v>
      </c>
      <c r="Q48" s="118" t="n">
        <f aca="false">ABS(E48)/$P$3</f>
        <v>0</v>
      </c>
      <c r="R48" s="118" t="n">
        <f aca="false">ABS(F48)/$P$3</f>
        <v>413.8</v>
      </c>
      <c r="S48" s="118" t="n">
        <f aca="false">ABS(G48)/$P$3</f>
        <v>11.545</v>
      </c>
      <c r="T48" s="118" t="n">
        <f aca="false">ABS(H48)/$P$3</f>
        <v>46.193</v>
      </c>
      <c r="U48" s="118" t="n">
        <f aca="false">ABS(I48)/$P$3</f>
        <v>2041.358</v>
      </c>
      <c r="V48" s="118" t="n">
        <f aca="false">ABS(J48)/$P$3</f>
        <v>46.67</v>
      </c>
      <c r="W48" s="118" t="n">
        <f aca="false">ABS(K48)/$P$3</f>
        <v>1994.319</v>
      </c>
      <c r="X48" s="118" t="n">
        <f aca="false">ABS(L48)/$P$3</f>
        <v>0</v>
      </c>
      <c r="Y48" s="118" t="n">
        <f aca="false">ABS(M48)/$P$3</f>
        <v>433.116</v>
      </c>
      <c r="Z48" s="118" t="n">
        <f aca="false">ABS(N48)/$P$3</f>
        <v>2029.265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Data'!$A$2:$B$8,MATCH(WEEKDAY('RAC V@r Total'!A49,3),'Master Data'!$A$2:$A$8,0),2)</f>
        <v>T</v>
      </c>
      <c r="D49" s="118" t="n">
        <v>-2005044</v>
      </c>
      <c r="E49" s="118" t="n">
        <v>0</v>
      </c>
      <c r="F49" s="118" t="n">
        <v>-413172</v>
      </c>
      <c r="G49" s="118" t="n">
        <v>-11500</v>
      </c>
      <c r="H49" s="118" t="n">
        <v>-46269</v>
      </c>
      <c r="I49" s="118" t="n">
        <v>-2046200</v>
      </c>
      <c r="J49" s="118" t="n">
        <v>-46465</v>
      </c>
      <c r="K49" s="118" t="n">
        <v>-1997876</v>
      </c>
      <c r="L49" s="118" t="n">
        <v>0</v>
      </c>
      <c r="M49" s="118" t="n">
        <v>-430553</v>
      </c>
      <c r="N49" s="118" t="n">
        <v>-2032697</v>
      </c>
      <c r="P49" s="118" t="n">
        <f aca="false">ABS(D49)/$P$3</f>
        <v>2005.044</v>
      </c>
      <c r="Q49" s="118" t="n">
        <f aca="false">ABS(E49)/$P$3</f>
        <v>0</v>
      </c>
      <c r="R49" s="118" t="n">
        <f aca="false">ABS(F49)/$P$3</f>
        <v>413.172</v>
      </c>
      <c r="S49" s="118" t="n">
        <f aca="false">ABS(G49)/$P$3</f>
        <v>11.5</v>
      </c>
      <c r="T49" s="118" t="n">
        <f aca="false">ABS(H49)/$P$3</f>
        <v>46.269</v>
      </c>
      <c r="U49" s="118" t="n">
        <f aca="false">ABS(I49)/$P$3</f>
        <v>2046.2</v>
      </c>
      <c r="V49" s="118" t="n">
        <f aca="false">ABS(J49)/$P$3</f>
        <v>46.465</v>
      </c>
      <c r="W49" s="118" t="n">
        <f aca="false">ABS(K49)/$P$3</f>
        <v>1997.876</v>
      </c>
      <c r="X49" s="118" t="n">
        <f aca="false">ABS(L49)/$P$3</f>
        <v>0</v>
      </c>
      <c r="Y49" s="118" t="n">
        <f aca="false">ABS(M49)/$P$3</f>
        <v>430.553</v>
      </c>
      <c r="Z49" s="118" t="n">
        <f aca="false">ABS(N49)/$P$3</f>
        <v>2032.697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Data'!$A$2:$B$8,MATCH(WEEKDAY('RAC V@r Total'!A50,3),'Master Data'!$A$2:$A$8,0),2)</f>
        <v>W</v>
      </c>
      <c r="D50" s="118" t="n">
        <v>-2005044</v>
      </c>
      <c r="E50" s="118" t="n">
        <v>0</v>
      </c>
      <c r="F50" s="118" t="n">
        <v>-409082</v>
      </c>
      <c r="G50" s="118" t="n">
        <v>-11742</v>
      </c>
      <c r="H50" s="118" t="n">
        <v>-46005</v>
      </c>
      <c r="I50" s="118" t="n">
        <v>-2046200</v>
      </c>
      <c r="J50" s="118" t="n">
        <v>-46582</v>
      </c>
      <c r="K50" s="118" t="n">
        <v>-1997876</v>
      </c>
      <c r="L50" s="118" t="n">
        <v>0</v>
      </c>
      <c r="M50" s="118" t="n">
        <v>-410595</v>
      </c>
      <c r="N50" s="118" t="n">
        <v>-2032697</v>
      </c>
      <c r="P50" s="118" t="n">
        <f aca="false">ABS(D50)/$P$3</f>
        <v>2005.044</v>
      </c>
      <c r="Q50" s="118" t="n">
        <f aca="false">ABS(E50)/$P$3</f>
        <v>0</v>
      </c>
      <c r="R50" s="118" t="n">
        <f aca="false">ABS(F50)/$P$3</f>
        <v>409.082</v>
      </c>
      <c r="S50" s="118" t="n">
        <f aca="false">ABS(G50)/$P$3</f>
        <v>11.742</v>
      </c>
      <c r="T50" s="118" t="n">
        <f aca="false">ABS(H50)/$P$3</f>
        <v>46.005</v>
      </c>
      <c r="U50" s="118" t="n">
        <f aca="false">ABS(I50)/$P$3</f>
        <v>2046.2</v>
      </c>
      <c r="V50" s="118" t="n">
        <f aca="false">ABS(J50)/$P$3</f>
        <v>46.582</v>
      </c>
      <c r="W50" s="118" t="n">
        <f aca="false">ABS(K50)/$P$3</f>
        <v>1997.876</v>
      </c>
      <c r="X50" s="118" t="n">
        <f aca="false">ABS(L50)/$P$3</f>
        <v>0</v>
      </c>
      <c r="Y50" s="118" t="n">
        <f aca="false">ABS(M50)/$P$3</f>
        <v>410.595</v>
      </c>
      <c r="Z50" s="118" t="n">
        <f aca="false">ABS(N50)/$P$3</f>
        <v>2032.697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Data'!$A$2:$B$8,MATCH(WEEKDAY('RAC V@r Total'!A51,3),'Master Data'!$A$2:$A$8,0),2)</f>
        <v>Th</v>
      </c>
      <c r="D51" s="118" t="n">
        <v>-2005044</v>
      </c>
      <c r="E51" s="118" t="n">
        <v>0</v>
      </c>
      <c r="F51" s="118" t="n">
        <v>-409082</v>
      </c>
      <c r="G51" s="118" t="n">
        <v>-11742</v>
      </c>
      <c r="H51" s="118" t="n">
        <v>-57596</v>
      </c>
      <c r="I51" s="118" t="n">
        <v>-2046200</v>
      </c>
      <c r="J51" s="118" t="n">
        <v>-57596</v>
      </c>
      <c r="K51" s="118" t="n">
        <v>-1997876</v>
      </c>
      <c r="L51" s="118" t="n">
        <v>0</v>
      </c>
      <c r="M51" s="118" t="n">
        <v>-401519</v>
      </c>
      <c r="N51" s="118" t="n">
        <v>-2032697</v>
      </c>
      <c r="P51" s="118" t="n">
        <f aca="false">ABS(D51)/$P$3</f>
        <v>2005.044</v>
      </c>
      <c r="Q51" s="118" t="n">
        <f aca="false">ABS(E51)/$P$3</f>
        <v>0</v>
      </c>
      <c r="R51" s="118" t="n">
        <f aca="false">ABS(F51)/$P$3</f>
        <v>409.082</v>
      </c>
      <c r="S51" s="118" t="n">
        <f aca="false">ABS(G51)/$P$3</f>
        <v>11.742</v>
      </c>
      <c r="T51" s="118" t="n">
        <f aca="false">ABS(H51)/$P$3</f>
        <v>57.596</v>
      </c>
      <c r="U51" s="118" t="n">
        <f aca="false">ABS(I51)/$P$3</f>
        <v>2046.2</v>
      </c>
      <c r="V51" s="118" t="n">
        <f aca="false">ABS(J51)/$P$3</f>
        <v>57.596</v>
      </c>
      <c r="W51" s="118" t="n">
        <f aca="false">ABS(K51)/$P$3</f>
        <v>1997.876</v>
      </c>
      <c r="X51" s="118" t="n">
        <f aca="false">ABS(L51)/$P$3</f>
        <v>0</v>
      </c>
      <c r="Y51" s="118" t="n">
        <f aca="false">ABS(M51)/$P$3</f>
        <v>401.519</v>
      </c>
      <c r="Z51" s="118" t="n">
        <f aca="false">ABS(N51)/$P$3</f>
        <v>2032.697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Data'!$A$2:$B$8,MATCH(WEEKDAY('RAC V@r Total'!A52,3),'Master Data'!$A$2:$A$8,0),2)</f>
        <v>F</v>
      </c>
      <c r="D52" s="119" t="n">
        <v>-2005044</v>
      </c>
      <c r="E52" s="118" t="n">
        <v>0</v>
      </c>
      <c r="F52" s="118" t="n">
        <v>-412135</v>
      </c>
      <c r="G52" s="118" t="n">
        <v>-11597</v>
      </c>
      <c r="H52" s="118" t="n">
        <v>-57794</v>
      </c>
      <c r="I52" s="119" t="n">
        <v>-2046200</v>
      </c>
      <c r="J52" s="118" t="n">
        <v>-57221</v>
      </c>
      <c r="K52" s="119" t="n">
        <v>-1997876</v>
      </c>
      <c r="L52" s="118" t="n">
        <v>0</v>
      </c>
      <c r="M52" s="118" t="n">
        <v>-406760</v>
      </c>
      <c r="N52" s="119" t="n">
        <v>-2032697</v>
      </c>
      <c r="P52" s="118" t="n">
        <f aca="false">ABS(D52)/$P$3</f>
        <v>2005.044</v>
      </c>
      <c r="Q52" s="118" t="n">
        <f aca="false">ABS(E52)/$P$3</f>
        <v>0</v>
      </c>
      <c r="R52" s="118" t="n">
        <f aca="false">ABS(F52)/$P$3</f>
        <v>412.135</v>
      </c>
      <c r="S52" s="118" t="n">
        <f aca="false">ABS(G52)/$P$3</f>
        <v>11.597</v>
      </c>
      <c r="T52" s="118" t="n">
        <f aca="false">ABS(H52)/$P$3</f>
        <v>57.794</v>
      </c>
      <c r="U52" s="118" t="n">
        <f aca="false">ABS(I52)/$P$3</f>
        <v>2046.2</v>
      </c>
      <c r="V52" s="118" t="n">
        <f aca="false">ABS(J52)/$P$3</f>
        <v>57.221</v>
      </c>
      <c r="W52" s="118" t="n">
        <f aca="false">ABS(K52)/$P$3</f>
        <v>1997.876</v>
      </c>
      <c r="X52" s="118" t="n">
        <f aca="false">ABS(L52)/$P$3</f>
        <v>0</v>
      </c>
      <c r="Y52" s="118" t="n">
        <f aca="false">ABS(M52)/$P$3</f>
        <v>406.76</v>
      </c>
      <c r="Z52" s="118" t="n">
        <f aca="false">ABS(N52)/$P$3</f>
        <v>2032.697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Data'!$A$2:$B$8,MATCH(WEEKDAY('RAC V@r Total'!A53,3),'Master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H53" s="118" t="n">
        <v>0</v>
      </c>
      <c r="I53" s="118" t="n">
        <v>0</v>
      </c>
      <c r="J53" s="118" t="n">
        <v>0</v>
      </c>
      <c r="K53" s="118" t="n">
        <v>0</v>
      </c>
      <c r="L53" s="118" t="n">
        <v>0</v>
      </c>
      <c r="M53" s="118" t="n">
        <v>0</v>
      </c>
      <c r="N53" s="118" t="n">
        <v>0</v>
      </c>
      <c r="P53" s="118" t="n">
        <f aca="false">ABS(D53)/$P$3</f>
        <v>0</v>
      </c>
      <c r="Q53" s="118" t="n">
        <f aca="false">ABS(E53)/$P$3</f>
        <v>0</v>
      </c>
      <c r="R53" s="118" t="n">
        <f aca="false">ABS(F53)/$P$3</f>
        <v>0</v>
      </c>
      <c r="S53" s="118" t="n">
        <f aca="false">ABS(G53)/$P$3</f>
        <v>0</v>
      </c>
      <c r="T53" s="118" t="n">
        <f aca="false">ABS(H53)/$P$3</f>
        <v>0</v>
      </c>
      <c r="U53" s="118" t="n">
        <f aca="false">ABS(I53)/$P$3</f>
        <v>0</v>
      </c>
      <c r="V53" s="118" t="n">
        <f aca="false">ABS(J53)/$P$3</f>
        <v>0</v>
      </c>
      <c r="W53" s="118" t="n">
        <f aca="false">ABS(K53)/$P$3</f>
        <v>0</v>
      </c>
      <c r="X53" s="118" t="n">
        <f aca="false">ABS(L53)/$P$3</f>
        <v>0</v>
      </c>
      <c r="Y53" s="118" t="n">
        <f aca="false">ABS(M53)/$P$3</f>
        <v>0</v>
      </c>
      <c r="Z53" s="118" t="n">
        <f aca="false">ABS(N53)/$P$3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Data'!$A$2:$B$8,MATCH(WEEKDAY('RAC V@r Total'!A54,3),'Master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H54" s="118" t="n">
        <v>0</v>
      </c>
      <c r="I54" s="118" t="n">
        <v>0</v>
      </c>
      <c r="J54" s="118" t="n">
        <v>0</v>
      </c>
      <c r="K54" s="118" t="n">
        <v>0</v>
      </c>
      <c r="L54" s="118" t="n">
        <v>0</v>
      </c>
      <c r="M54" s="118" t="n">
        <v>0</v>
      </c>
      <c r="N54" s="118" t="n">
        <v>0</v>
      </c>
      <c r="P54" s="118" t="n">
        <f aca="false">ABS(D54)/$P$3</f>
        <v>0</v>
      </c>
      <c r="Q54" s="118" t="n">
        <f aca="false">ABS(E54)/$P$3</f>
        <v>0</v>
      </c>
      <c r="R54" s="118" t="n">
        <f aca="false">ABS(F54)/$P$3</f>
        <v>0</v>
      </c>
      <c r="S54" s="118" t="n">
        <f aca="false">ABS(G54)/$P$3</f>
        <v>0</v>
      </c>
      <c r="T54" s="118" t="n">
        <f aca="false">ABS(H54)/$P$3</f>
        <v>0</v>
      </c>
      <c r="U54" s="118" t="n">
        <f aca="false">ABS(I54)/$P$3</f>
        <v>0</v>
      </c>
      <c r="V54" s="118" t="n">
        <f aca="false">ABS(J54)/$P$3</f>
        <v>0</v>
      </c>
      <c r="W54" s="118" t="n">
        <f aca="false">ABS(K54)/$P$3</f>
        <v>0</v>
      </c>
      <c r="X54" s="118" t="n">
        <f aca="false">ABS(L54)/$P$3</f>
        <v>0</v>
      </c>
      <c r="Y54" s="118" t="n">
        <f aca="false">ABS(M54)/$P$3</f>
        <v>0</v>
      </c>
      <c r="Z54" s="118" t="n">
        <f aca="false">ABS(N54)/$P$3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Data'!$A$2:$B$8,MATCH(WEEKDAY('RAC V@r Total'!A55,3),'Master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H55" s="118" t="n">
        <v>0</v>
      </c>
      <c r="I55" s="118" t="n">
        <v>0</v>
      </c>
      <c r="J55" s="118" t="n">
        <v>0</v>
      </c>
      <c r="K55" s="118" t="n">
        <v>0</v>
      </c>
      <c r="L55" s="118" t="n">
        <v>0</v>
      </c>
      <c r="M55" s="118" t="n">
        <v>0</v>
      </c>
      <c r="N55" s="118" t="n">
        <v>0</v>
      </c>
      <c r="P55" s="118" t="n">
        <f aca="false">ABS(D55)/$P$3</f>
        <v>0</v>
      </c>
      <c r="Q55" s="118" t="n">
        <f aca="false">ABS(E55)/$P$3</f>
        <v>0</v>
      </c>
      <c r="R55" s="118" t="n">
        <f aca="false">ABS(F55)/$P$3</f>
        <v>0</v>
      </c>
      <c r="S55" s="118" t="n">
        <f aca="false">ABS(G55)/$P$3</f>
        <v>0</v>
      </c>
      <c r="T55" s="118" t="n">
        <f aca="false">ABS(H55)/$P$3</f>
        <v>0</v>
      </c>
      <c r="U55" s="118" t="n">
        <f aca="false">ABS(I55)/$P$3</f>
        <v>0</v>
      </c>
      <c r="V55" s="118" t="n">
        <f aca="false">ABS(J55)/$P$3</f>
        <v>0</v>
      </c>
      <c r="W55" s="118" t="n">
        <f aca="false">ABS(K55)/$P$3</f>
        <v>0</v>
      </c>
      <c r="X55" s="118" t="n">
        <f aca="false">ABS(L55)/$P$3</f>
        <v>0</v>
      </c>
      <c r="Y55" s="118" t="n">
        <f aca="false">ABS(M55)/$P$3</f>
        <v>0</v>
      </c>
      <c r="Z55" s="118" t="n">
        <f aca="false">ABS(N55)/$P$3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Data'!$A$2:$B$8,MATCH(WEEKDAY('RAC V@r Total'!A56,3),'Master Data'!$A$2:$A$8,0),2)</f>
        <v>T</v>
      </c>
      <c r="D56" s="119" t="n">
        <v>-2005044</v>
      </c>
      <c r="E56" s="118" t="n">
        <v>0</v>
      </c>
      <c r="F56" s="118" t="n">
        <v>-414238</v>
      </c>
      <c r="G56" s="118" t="n">
        <v>-17003</v>
      </c>
      <c r="H56" s="118" t="n">
        <v>-57787</v>
      </c>
      <c r="I56" s="119" t="n">
        <v>-2046200</v>
      </c>
      <c r="J56" s="118" t="n">
        <v>-57940</v>
      </c>
      <c r="K56" s="119" t="n">
        <v>-1997876</v>
      </c>
      <c r="L56" s="118" t="n">
        <v>0</v>
      </c>
      <c r="M56" s="118" t="n">
        <v>-408769</v>
      </c>
      <c r="N56" s="119" t="n">
        <v>-2032697</v>
      </c>
      <c r="P56" s="118" t="n">
        <f aca="false">ABS(D56)/$P$3</f>
        <v>2005.044</v>
      </c>
      <c r="Q56" s="118" t="n">
        <f aca="false">ABS(E56)/$P$3</f>
        <v>0</v>
      </c>
      <c r="R56" s="118" t="n">
        <f aca="false">ABS(F56)/$P$3</f>
        <v>414.238</v>
      </c>
      <c r="S56" s="118" t="n">
        <f aca="false">ABS(G56)/$P$3</f>
        <v>17.003</v>
      </c>
      <c r="T56" s="118" t="n">
        <f aca="false">ABS(H56)/$P$3</f>
        <v>57.787</v>
      </c>
      <c r="U56" s="118" t="n">
        <f aca="false">ABS(I56)/$P$3</f>
        <v>2046.2</v>
      </c>
      <c r="V56" s="118" t="n">
        <f aca="false">ABS(J56)/$P$3</f>
        <v>57.94</v>
      </c>
      <c r="W56" s="118" t="n">
        <f aca="false">ABS(K56)/$P$3</f>
        <v>1997.876</v>
      </c>
      <c r="X56" s="118" t="n">
        <f aca="false">ABS(L56)/$P$3</f>
        <v>0</v>
      </c>
      <c r="Y56" s="118" t="n">
        <f aca="false">ABS(M56)/$P$3</f>
        <v>408.769</v>
      </c>
      <c r="Z56" s="118" t="n">
        <f aca="false">ABS(N56)/$P$3</f>
        <v>2032.697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Data'!$A$2:$B$8,MATCH(WEEKDAY('RAC V@r Total'!A57,3),'Master Data'!$A$2:$A$8,0),2)</f>
        <v>W</v>
      </c>
      <c r="D57" s="118" t="n">
        <v>-3596056</v>
      </c>
      <c r="E57" s="118" t="n">
        <v>0</v>
      </c>
      <c r="F57" s="118" t="n">
        <v>-377866</v>
      </c>
      <c r="G57" s="118" t="n">
        <v>-15809</v>
      </c>
      <c r="H57" s="118" t="n">
        <v>-53743</v>
      </c>
      <c r="I57" s="118" t="n">
        <v>-3588289</v>
      </c>
      <c r="J57" s="118" t="n">
        <v>-56379</v>
      </c>
      <c r="K57" s="118" t="n">
        <v>-3583239</v>
      </c>
      <c r="L57" s="118" t="n">
        <v>0</v>
      </c>
      <c r="M57" s="118" t="n">
        <v>-440898</v>
      </c>
      <c r="N57" s="118" t="n">
        <v>-3604626</v>
      </c>
      <c r="P57" s="118" t="n">
        <f aca="false">ABS(D57)/$P$3</f>
        <v>3596.056</v>
      </c>
      <c r="Q57" s="118" t="n">
        <f aca="false">ABS(E57)/$P$3</f>
        <v>0</v>
      </c>
      <c r="R57" s="118" t="n">
        <f aca="false">ABS(F57)/$P$3</f>
        <v>377.866</v>
      </c>
      <c r="S57" s="118" t="n">
        <f aca="false">ABS(G57)/$P$3</f>
        <v>15.809</v>
      </c>
      <c r="T57" s="118" t="n">
        <f aca="false">ABS(H57)/$P$3</f>
        <v>53.743</v>
      </c>
      <c r="U57" s="118" t="n">
        <f aca="false">ABS(I57)/$P$3</f>
        <v>3588.289</v>
      </c>
      <c r="V57" s="118" t="n">
        <f aca="false">ABS(J57)/$P$3</f>
        <v>56.379</v>
      </c>
      <c r="W57" s="118" t="n">
        <f aca="false">ABS(K57)/$P$3</f>
        <v>3583.239</v>
      </c>
      <c r="X57" s="118" t="n">
        <f aca="false">ABS(L57)/$P$3</f>
        <v>0</v>
      </c>
      <c r="Y57" s="118" t="n">
        <f aca="false">ABS(M57)/$P$3</f>
        <v>440.898</v>
      </c>
      <c r="Z57" s="118" t="n">
        <f aca="false">ABS(N57)/$P$3</f>
        <v>3604.626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Data'!$A$2:$B$8,MATCH(WEEKDAY('RAC V@r Total'!A58,3),'Master Data'!$A$2:$A$8,0),2)</f>
        <v>Th</v>
      </c>
      <c r="D58" s="118" t="n">
        <v>-3558042</v>
      </c>
      <c r="E58" s="118" t="n">
        <v>0</v>
      </c>
      <c r="F58" s="118" t="n">
        <v>-376577</v>
      </c>
      <c r="G58" s="118" t="n">
        <v>-15315</v>
      </c>
      <c r="H58" s="118" t="n">
        <v>-53805</v>
      </c>
      <c r="I58" s="118" t="n">
        <v>-3547003</v>
      </c>
      <c r="J58" s="118" t="n">
        <v>-55980</v>
      </c>
      <c r="K58" s="118" t="n">
        <v>-3545555</v>
      </c>
      <c r="L58" s="118" t="n">
        <v>0</v>
      </c>
      <c r="M58" s="118" t="n">
        <v>-441699</v>
      </c>
      <c r="N58" s="118" t="n">
        <v>-3555708</v>
      </c>
      <c r="P58" s="118" t="n">
        <f aca="false">ABS(D58)/$P$3</f>
        <v>3558.042</v>
      </c>
      <c r="Q58" s="118" t="n">
        <f aca="false">ABS(E58)/$P$3</f>
        <v>0</v>
      </c>
      <c r="R58" s="118" t="n">
        <f aca="false">ABS(F58)/$P$3</f>
        <v>376.577</v>
      </c>
      <c r="S58" s="118" t="n">
        <f aca="false">ABS(G58)/$P$3</f>
        <v>15.315</v>
      </c>
      <c r="T58" s="118" t="n">
        <f aca="false">ABS(H58)/$P$3</f>
        <v>53.805</v>
      </c>
      <c r="U58" s="118" t="n">
        <f aca="false">ABS(I58)/$P$3</f>
        <v>3547.003</v>
      </c>
      <c r="V58" s="118" t="n">
        <f aca="false">ABS(J58)/$P$3</f>
        <v>55.98</v>
      </c>
      <c r="W58" s="118" t="n">
        <f aca="false">ABS(K58)/$P$3</f>
        <v>3545.555</v>
      </c>
      <c r="X58" s="118" t="n">
        <f aca="false">ABS(L58)/$P$3</f>
        <v>0</v>
      </c>
      <c r="Y58" s="118" t="n">
        <f aca="false">ABS(M58)/$P$3</f>
        <v>441.699</v>
      </c>
      <c r="Z58" s="118" t="n">
        <f aca="false">ABS(N58)/$P$3</f>
        <v>3555.708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Data'!$A$2:$B$8,MATCH(WEEKDAY('RAC V@r Total'!A59,3),'Master Data'!$A$2:$A$8,0),2)</f>
        <v>F</v>
      </c>
      <c r="D59" s="118" t="n">
        <v>-3546183</v>
      </c>
      <c r="E59" s="118" t="n">
        <v>0</v>
      </c>
      <c r="F59" s="118" t="n">
        <v>-379083</v>
      </c>
      <c r="G59" s="118" t="n">
        <v>-15081</v>
      </c>
      <c r="H59" s="118" t="n">
        <v>-53925</v>
      </c>
      <c r="I59" s="118" t="n">
        <v>-3534271</v>
      </c>
      <c r="J59" s="118" t="n">
        <v>-56171</v>
      </c>
      <c r="K59" s="118" t="n">
        <v>-3533827</v>
      </c>
      <c r="L59" s="118" t="n">
        <v>0</v>
      </c>
      <c r="M59" s="118" t="n">
        <v>-445099</v>
      </c>
      <c r="N59" s="118" t="n">
        <v>-3537134</v>
      </c>
      <c r="P59" s="118" t="n">
        <f aca="false">ABS(D59)/$P$3</f>
        <v>3546.183</v>
      </c>
      <c r="Q59" s="118" t="n">
        <f aca="false">ABS(E59)/$P$3</f>
        <v>0</v>
      </c>
      <c r="R59" s="118" t="n">
        <f aca="false">ABS(F59)/$P$3</f>
        <v>379.083</v>
      </c>
      <c r="S59" s="118" t="n">
        <f aca="false">ABS(G59)/$P$3</f>
        <v>15.081</v>
      </c>
      <c r="T59" s="118" t="n">
        <f aca="false">ABS(H59)/$P$3</f>
        <v>53.925</v>
      </c>
      <c r="U59" s="118" t="n">
        <f aca="false">ABS(I59)/$P$3</f>
        <v>3534.271</v>
      </c>
      <c r="V59" s="118" t="n">
        <f aca="false">ABS(J59)/$P$3</f>
        <v>56.171</v>
      </c>
      <c r="W59" s="118" t="n">
        <f aca="false">ABS(K59)/$P$3</f>
        <v>3533.827</v>
      </c>
      <c r="X59" s="118" t="n">
        <f aca="false">ABS(L59)/$P$3</f>
        <v>0</v>
      </c>
      <c r="Y59" s="118" t="n">
        <f aca="false">ABS(M59)/$P$3</f>
        <v>445.099</v>
      </c>
      <c r="Z59" s="118" t="n">
        <f aca="false">ABS(N59)/$P$3</f>
        <v>3537.134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Data'!$A$2:$B$8,MATCH(WEEKDAY('RAC V@r Total'!A60,3),'Master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H60" s="118" t="n">
        <v>0</v>
      </c>
      <c r="I60" s="118" t="n">
        <v>0</v>
      </c>
      <c r="J60" s="118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8" t="n">
        <f aca="false">ABS(D60)/$P$3</f>
        <v>0</v>
      </c>
      <c r="Q60" s="118" t="n">
        <f aca="false">ABS(E60)/$P$3</f>
        <v>0</v>
      </c>
      <c r="R60" s="118" t="n">
        <f aca="false">ABS(F60)/$P$3</f>
        <v>0</v>
      </c>
      <c r="S60" s="118" t="n">
        <f aca="false">ABS(G60)/$P$3</f>
        <v>0</v>
      </c>
      <c r="T60" s="118" t="n">
        <f aca="false">ABS(H60)/$P$3</f>
        <v>0</v>
      </c>
      <c r="U60" s="118" t="n">
        <f aca="false">ABS(I60)/$P$3</f>
        <v>0</v>
      </c>
      <c r="V60" s="118" t="n">
        <f aca="false">ABS(J60)/$P$3</f>
        <v>0</v>
      </c>
      <c r="W60" s="118" t="n">
        <f aca="false">ABS(K60)/$P$3</f>
        <v>0</v>
      </c>
      <c r="X60" s="118" t="n">
        <f aca="false">ABS(L60)/$P$3</f>
        <v>0</v>
      </c>
      <c r="Y60" s="118" t="n">
        <f aca="false">ABS(M60)/$P$3</f>
        <v>0</v>
      </c>
      <c r="Z60" s="118" t="n">
        <f aca="false">ABS(N60)/$P$3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Data'!$A$2:$B$8,MATCH(WEEKDAY('RAC V@r Total'!A61,3),'Master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H61" s="118" t="n">
        <v>0</v>
      </c>
      <c r="I61" s="118" t="n">
        <v>0</v>
      </c>
      <c r="J61" s="118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8" t="n">
        <f aca="false">ABS(D61)/$P$3</f>
        <v>0</v>
      </c>
      <c r="Q61" s="118" t="n">
        <f aca="false">ABS(E61)/$P$3</f>
        <v>0</v>
      </c>
      <c r="R61" s="118" t="n">
        <f aca="false">ABS(F61)/$P$3</f>
        <v>0</v>
      </c>
      <c r="S61" s="118" t="n">
        <f aca="false">ABS(G61)/$P$3</f>
        <v>0</v>
      </c>
      <c r="T61" s="118" t="n">
        <f aca="false">ABS(H61)/$P$3</f>
        <v>0</v>
      </c>
      <c r="U61" s="118" t="n">
        <f aca="false">ABS(I61)/$P$3</f>
        <v>0</v>
      </c>
      <c r="V61" s="118" t="n">
        <f aca="false">ABS(J61)/$P$3</f>
        <v>0</v>
      </c>
      <c r="W61" s="118" t="n">
        <f aca="false">ABS(K61)/$P$3</f>
        <v>0</v>
      </c>
      <c r="X61" s="118" t="n">
        <f aca="false">ABS(L61)/$P$3</f>
        <v>0</v>
      </c>
      <c r="Y61" s="118" t="n">
        <f aca="false">ABS(M61)/$P$3</f>
        <v>0</v>
      </c>
      <c r="Z61" s="118" t="n">
        <f aca="false">ABS(N61)/$P$3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Data'!$A$2:$B$8,MATCH(WEEKDAY('RAC V@r Total'!A62,3),'Master Data'!$A$2:$A$8,0),2)</f>
        <v>M</v>
      </c>
      <c r="D62" s="118" t="n">
        <v>-3542291</v>
      </c>
      <c r="E62" s="118" t="n">
        <v>0</v>
      </c>
      <c r="F62" s="118" t="n">
        <v>-382371</v>
      </c>
      <c r="G62" s="118" t="n">
        <v>-14640</v>
      </c>
      <c r="H62" s="118" t="n">
        <v>-53998</v>
      </c>
      <c r="I62" s="118" t="n">
        <v>-3525710</v>
      </c>
      <c r="J62" s="118" t="n">
        <v>-56462</v>
      </c>
      <c r="K62" s="118" t="n">
        <v>-3530220</v>
      </c>
      <c r="L62" s="118" t="n">
        <v>0</v>
      </c>
      <c r="M62" s="118" t="n">
        <v>-446645</v>
      </c>
      <c r="N62" s="118" t="n">
        <v>-3524460</v>
      </c>
      <c r="P62" s="118" t="n">
        <f aca="false">ABS(D62)/$P$3</f>
        <v>3542.291</v>
      </c>
      <c r="Q62" s="118" t="n">
        <f aca="false">ABS(E62)/$P$3</f>
        <v>0</v>
      </c>
      <c r="R62" s="118" t="n">
        <f aca="false">ABS(F62)/$P$3</f>
        <v>382.371</v>
      </c>
      <c r="S62" s="118" t="n">
        <f aca="false">ABS(G62)/$P$3</f>
        <v>14.64</v>
      </c>
      <c r="T62" s="118" t="n">
        <f aca="false">ABS(H62)/$P$3</f>
        <v>53.998</v>
      </c>
      <c r="U62" s="118" t="n">
        <f aca="false">ABS(I62)/$P$3</f>
        <v>3525.71</v>
      </c>
      <c r="V62" s="118" t="n">
        <f aca="false">ABS(J62)/$P$3</f>
        <v>56.462</v>
      </c>
      <c r="W62" s="118" t="n">
        <f aca="false">ABS(K62)/$P$3</f>
        <v>3530.22</v>
      </c>
      <c r="X62" s="118" t="n">
        <f aca="false">ABS(L62)/$P$3</f>
        <v>0</v>
      </c>
      <c r="Y62" s="118" t="n">
        <f aca="false">ABS(M62)/$P$3</f>
        <v>446.645</v>
      </c>
      <c r="Z62" s="118" t="n">
        <f aca="false">ABS(N62)/$P$3</f>
        <v>3524.46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Data'!$A$2:$B$8,MATCH(WEEKDAY('RAC V@r Total'!A63,3),'Master Data'!$A$2:$A$8,0),2)</f>
        <v>T</v>
      </c>
      <c r="D63" s="118" t="n">
        <v>-3536667</v>
      </c>
      <c r="E63" s="118" t="n">
        <v>0</v>
      </c>
      <c r="F63" s="118" t="n">
        <v>-386814</v>
      </c>
      <c r="G63" s="118" t="n">
        <v>-14509</v>
      </c>
      <c r="H63" s="118" t="n">
        <v>-54155</v>
      </c>
      <c r="I63" s="118" t="n">
        <v>-3521023</v>
      </c>
      <c r="J63" s="118" t="n">
        <v>-56787</v>
      </c>
      <c r="K63" s="118" t="n">
        <v>-3524687</v>
      </c>
      <c r="L63" s="118" t="n">
        <v>0</v>
      </c>
      <c r="M63" s="118" t="n">
        <v>-450315</v>
      </c>
      <c r="N63" s="118" t="n">
        <v>-3514920</v>
      </c>
      <c r="P63" s="118" t="n">
        <f aca="false">ABS(D63)/$P$3</f>
        <v>3536.667</v>
      </c>
      <c r="Q63" s="118" t="n">
        <f aca="false">ABS(E63)/$P$3</f>
        <v>0</v>
      </c>
      <c r="R63" s="118" t="n">
        <f aca="false">ABS(F63)/$P$3</f>
        <v>386.814</v>
      </c>
      <c r="S63" s="118" t="n">
        <f aca="false">ABS(G63)/$P$3</f>
        <v>14.509</v>
      </c>
      <c r="T63" s="118" t="n">
        <f aca="false">ABS(H63)/$P$3</f>
        <v>54.155</v>
      </c>
      <c r="U63" s="118" t="n">
        <f aca="false">ABS(I63)/$P$3</f>
        <v>3521.023</v>
      </c>
      <c r="V63" s="118" t="n">
        <f aca="false">ABS(J63)/$P$3</f>
        <v>56.787</v>
      </c>
      <c r="W63" s="118" t="n">
        <f aca="false">ABS(K63)/$P$3</f>
        <v>3524.687</v>
      </c>
      <c r="X63" s="118" t="n">
        <f aca="false">ABS(L63)/$P$3</f>
        <v>0</v>
      </c>
      <c r="Y63" s="118" t="n">
        <f aca="false">ABS(M63)/$P$3</f>
        <v>450.315</v>
      </c>
      <c r="Z63" s="118" t="n">
        <f aca="false">ABS(N63)/$P$3</f>
        <v>3514.92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Data'!$A$2:$B$8,MATCH(WEEKDAY('RAC V@r Total'!A64,3),'Master Data'!$A$2:$A$8,0),2)</f>
        <v>W</v>
      </c>
      <c r="D64" s="118" t="n">
        <v>-2795323</v>
      </c>
      <c r="E64" s="118" t="n">
        <v>0</v>
      </c>
      <c r="F64" s="118" t="n">
        <v>-367604</v>
      </c>
      <c r="G64" s="118" t="n">
        <v>-10901</v>
      </c>
      <c r="H64" s="118" t="n">
        <v>-52966</v>
      </c>
      <c r="I64" s="118" t="n">
        <v>-2739290</v>
      </c>
      <c r="J64" s="118" t="n">
        <v>-54608</v>
      </c>
      <c r="K64" s="118" t="n">
        <v>-2787247</v>
      </c>
      <c r="L64" s="118" t="n">
        <v>0</v>
      </c>
      <c r="M64" s="118" t="n">
        <v>-427875</v>
      </c>
      <c r="N64" s="118" t="n">
        <v>-2748149</v>
      </c>
      <c r="P64" s="118" t="n">
        <f aca="false">ABS(D64)/$P$3</f>
        <v>2795.323</v>
      </c>
      <c r="Q64" s="118" t="n">
        <f aca="false">ABS(E64)/$P$3</f>
        <v>0</v>
      </c>
      <c r="R64" s="118" t="n">
        <f aca="false">ABS(F64)/$P$3</f>
        <v>367.604</v>
      </c>
      <c r="S64" s="118" t="n">
        <f aca="false">ABS(G64)/$P$3</f>
        <v>10.901</v>
      </c>
      <c r="T64" s="118" t="n">
        <f aca="false">ABS(H64)/$P$3</f>
        <v>52.966</v>
      </c>
      <c r="U64" s="118" t="n">
        <f aca="false">ABS(I64)/$P$3</f>
        <v>2739.29</v>
      </c>
      <c r="V64" s="118" t="n">
        <f aca="false">ABS(J64)/$P$3</f>
        <v>54.608</v>
      </c>
      <c r="W64" s="118" t="n">
        <f aca="false">ABS(K64)/$P$3</f>
        <v>2787.247</v>
      </c>
      <c r="X64" s="118" t="n">
        <f aca="false">ABS(L64)/$P$3</f>
        <v>0</v>
      </c>
      <c r="Y64" s="118" t="n">
        <f aca="false">ABS(M64)/$P$3</f>
        <v>427.875</v>
      </c>
      <c r="Z64" s="118" t="n">
        <f aca="false">ABS(N64)/$P$3</f>
        <v>2748.149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Data'!$A$2:$B$8,MATCH(WEEKDAY('RAC V@r Total'!A65,3),'Master Data'!$A$2:$A$8,0),2)</f>
        <v>Th</v>
      </c>
      <c r="D65" s="118" t="n">
        <v>-2628932</v>
      </c>
      <c r="E65" s="118" t="n">
        <v>0</v>
      </c>
      <c r="F65" s="118" t="n">
        <v>-381011</v>
      </c>
      <c r="G65" s="118" t="n">
        <v>-10632</v>
      </c>
      <c r="H65" s="118" t="n">
        <v>-50190</v>
      </c>
      <c r="I65" s="118" t="n">
        <v>-2625334</v>
      </c>
      <c r="J65" s="118" t="n">
        <v>-52437</v>
      </c>
      <c r="K65" s="118" t="n">
        <v>-2622788</v>
      </c>
      <c r="L65" s="118" t="n">
        <v>0</v>
      </c>
      <c r="M65" s="118" t="n">
        <v>-453224</v>
      </c>
      <c r="N65" s="118" t="n">
        <v>-2610725</v>
      </c>
      <c r="P65" s="118" t="n">
        <f aca="false">ABS(D65)/$P$3</f>
        <v>2628.932</v>
      </c>
      <c r="Q65" s="118" t="n">
        <f aca="false">ABS(E65)/$P$3</f>
        <v>0</v>
      </c>
      <c r="R65" s="118" t="n">
        <f aca="false">ABS(F65)/$P$3</f>
        <v>381.011</v>
      </c>
      <c r="S65" s="118" t="n">
        <f aca="false">ABS(G65)/$P$3</f>
        <v>10.632</v>
      </c>
      <c r="T65" s="118" t="n">
        <f aca="false">ABS(H65)/$P$3</f>
        <v>50.19</v>
      </c>
      <c r="U65" s="118" t="n">
        <f aca="false">ABS(I65)/$P$3</f>
        <v>2625.334</v>
      </c>
      <c r="V65" s="118" t="n">
        <f aca="false">ABS(J65)/$P$3</f>
        <v>52.437</v>
      </c>
      <c r="W65" s="118" t="n">
        <f aca="false">ABS(K65)/$P$3</f>
        <v>2622.788</v>
      </c>
      <c r="X65" s="118" t="n">
        <f aca="false">ABS(L65)/$P$3</f>
        <v>0</v>
      </c>
      <c r="Y65" s="118" t="n">
        <f aca="false">ABS(M65)/$P$3</f>
        <v>453.224</v>
      </c>
      <c r="Z65" s="118" t="n">
        <f aca="false">ABS(N65)/$P$3</f>
        <v>2610.725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Data'!$A$2:$B$8,MATCH(WEEKDAY('RAC V@r Total'!A66,3),'Master Data'!$A$2:$A$8,0),2)</f>
        <v>F</v>
      </c>
      <c r="D66" s="118" t="n">
        <v>-2630170</v>
      </c>
      <c r="E66" s="118" t="n">
        <v>0</v>
      </c>
      <c r="F66" s="118" t="n">
        <v>-378349</v>
      </c>
      <c r="G66" s="118" t="n">
        <v>-10577</v>
      </c>
      <c r="H66" s="118" t="n">
        <v>-50073</v>
      </c>
      <c r="I66" s="118" t="n">
        <v>-2623878</v>
      </c>
      <c r="J66" s="118" t="n">
        <v>-52276</v>
      </c>
      <c r="K66" s="118" t="n">
        <v>-2624042</v>
      </c>
      <c r="L66" s="118" t="n">
        <v>0</v>
      </c>
      <c r="M66" s="118" t="n">
        <v>-448939</v>
      </c>
      <c r="N66" s="118" t="n">
        <v>-2612377</v>
      </c>
      <c r="P66" s="118" t="n">
        <f aca="false">ABS(D66)/$P$3</f>
        <v>2630.17</v>
      </c>
      <c r="Q66" s="118" t="n">
        <f aca="false">ABS(E66)/$P$3</f>
        <v>0</v>
      </c>
      <c r="R66" s="118" t="n">
        <f aca="false">ABS(F66)/$P$3</f>
        <v>378.349</v>
      </c>
      <c r="S66" s="118" t="n">
        <f aca="false">ABS(G66)/$P$3</f>
        <v>10.577</v>
      </c>
      <c r="T66" s="118" t="n">
        <f aca="false">ABS(H66)/$P$3</f>
        <v>50.073</v>
      </c>
      <c r="U66" s="118" t="n">
        <f aca="false">ABS(I66)/$P$3</f>
        <v>2623.878</v>
      </c>
      <c r="V66" s="118" t="n">
        <f aca="false">ABS(J66)/$P$3</f>
        <v>52.276</v>
      </c>
      <c r="W66" s="118" t="n">
        <f aca="false">ABS(K66)/$P$3</f>
        <v>2624.042</v>
      </c>
      <c r="X66" s="118" t="n">
        <f aca="false">ABS(L66)/$P$3</f>
        <v>0</v>
      </c>
      <c r="Y66" s="118" t="n">
        <f aca="false">ABS(M66)/$P$3</f>
        <v>448.939</v>
      </c>
      <c r="Z66" s="118" t="n">
        <f aca="false">ABS(N66)/$P$3</f>
        <v>2612.377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Data'!$A$2:$B$8,MATCH(WEEKDAY('RAC V@r Total'!A67,3),'Master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H67" s="118" t="n">
        <v>0</v>
      </c>
      <c r="I67" s="118" t="n">
        <v>0</v>
      </c>
      <c r="J67" s="118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8" t="n">
        <f aca="false">ABS(D67)/$P$3</f>
        <v>0</v>
      </c>
      <c r="Q67" s="118" t="n">
        <f aca="false">ABS(E67)/$P$3</f>
        <v>0</v>
      </c>
      <c r="R67" s="118" t="n">
        <f aca="false">ABS(F67)/$P$3</f>
        <v>0</v>
      </c>
      <c r="S67" s="118" t="n">
        <f aca="false">ABS(G67)/$P$3</f>
        <v>0</v>
      </c>
      <c r="T67" s="118" t="n">
        <f aca="false">ABS(H67)/$P$3</f>
        <v>0</v>
      </c>
      <c r="U67" s="118" t="n">
        <f aca="false">ABS(I67)/$P$3</f>
        <v>0</v>
      </c>
      <c r="V67" s="118" t="n">
        <f aca="false">ABS(J67)/$P$3</f>
        <v>0</v>
      </c>
      <c r="W67" s="118" t="n">
        <f aca="false">ABS(K67)/$P$3</f>
        <v>0</v>
      </c>
      <c r="X67" s="118" t="n">
        <f aca="false">ABS(L67)/$P$3</f>
        <v>0</v>
      </c>
      <c r="Y67" s="118" t="n">
        <f aca="false">ABS(M67)/$P$3</f>
        <v>0</v>
      </c>
      <c r="Z67" s="118" t="n">
        <f aca="false">ABS(N67)/$P$3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Data'!$A$2:$B$8,MATCH(WEEKDAY('RAC V@r Total'!A68,3),'Master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H68" s="118" t="n">
        <v>0</v>
      </c>
      <c r="I68" s="118" t="n">
        <v>0</v>
      </c>
      <c r="J68" s="118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8" t="n">
        <f aca="false">ABS(D68)/$P$3</f>
        <v>0</v>
      </c>
      <c r="Q68" s="118" t="n">
        <f aca="false">ABS(E68)/$P$3</f>
        <v>0</v>
      </c>
      <c r="R68" s="118" t="n">
        <f aca="false">ABS(F68)/$P$3</f>
        <v>0</v>
      </c>
      <c r="S68" s="118" t="n">
        <f aca="false">ABS(G68)/$P$3</f>
        <v>0</v>
      </c>
      <c r="T68" s="118" t="n">
        <f aca="false">ABS(H68)/$P$3</f>
        <v>0</v>
      </c>
      <c r="U68" s="118" t="n">
        <f aca="false">ABS(I68)/$P$3</f>
        <v>0</v>
      </c>
      <c r="V68" s="118" t="n">
        <f aca="false">ABS(J68)/$P$3</f>
        <v>0</v>
      </c>
      <c r="W68" s="118" t="n">
        <f aca="false">ABS(K68)/$P$3</f>
        <v>0</v>
      </c>
      <c r="X68" s="118" t="n">
        <f aca="false">ABS(L68)/$P$3</f>
        <v>0</v>
      </c>
      <c r="Y68" s="118" t="n">
        <f aca="false">ABS(M68)/$P$3</f>
        <v>0</v>
      </c>
      <c r="Z68" s="118" t="n">
        <f aca="false">ABS(N68)/$P$3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Data'!$A$2:$B$8,MATCH(WEEKDAY('RAC V@r Total'!A69,3),'Master Data'!$A$2:$A$8,0),2)</f>
        <v>M</v>
      </c>
      <c r="D69" s="118" t="n">
        <v>-2609358</v>
      </c>
      <c r="E69" s="118" t="n">
        <v>0</v>
      </c>
      <c r="F69" s="118" t="n">
        <v>-379994</v>
      </c>
      <c r="G69" s="118" t="n">
        <v>-10472</v>
      </c>
      <c r="H69" s="118" t="n">
        <v>-44209</v>
      </c>
      <c r="I69" s="118" t="n">
        <v>-2607120</v>
      </c>
      <c r="J69" s="118" t="n">
        <v>-44308</v>
      </c>
      <c r="K69" s="118" t="n">
        <v>-2603261</v>
      </c>
      <c r="L69" s="118" t="n">
        <v>0</v>
      </c>
      <c r="M69" s="118" t="n">
        <v>-455624</v>
      </c>
      <c r="N69" s="118" t="n">
        <v>-2586960</v>
      </c>
      <c r="P69" s="118" t="n">
        <f aca="false">ABS(D69)/$P$3</f>
        <v>2609.358</v>
      </c>
      <c r="Q69" s="118" t="n">
        <f aca="false">ABS(E69)/$P$3</f>
        <v>0</v>
      </c>
      <c r="R69" s="118" t="n">
        <f aca="false">ABS(F69)/$P$3</f>
        <v>379.994</v>
      </c>
      <c r="S69" s="118" t="n">
        <f aca="false">ABS(G69)/$P$3</f>
        <v>10.472</v>
      </c>
      <c r="T69" s="118" t="n">
        <f aca="false">ABS(H69)/$P$3</f>
        <v>44.209</v>
      </c>
      <c r="U69" s="118" t="n">
        <f aca="false">ABS(I69)/$P$3</f>
        <v>2607.12</v>
      </c>
      <c r="V69" s="118" t="n">
        <f aca="false">ABS(J69)/$P$3</f>
        <v>44.308</v>
      </c>
      <c r="W69" s="118" t="n">
        <f aca="false">ABS(K69)/$P$3</f>
        <v>2603.261</v>
      </c>
      <c r="X69" s="118" t="n">
        <f aca="false">ABS(L69)/$P$3</f>
        <v>0</v>
      </c>
      <c r="Y69" s="118" t="n">
        <f aca="false">ABS(M69)/$P$3</f>
        <v>455.624</v>
      </c>
      <c r="Z69" s="118" t="n">
        <f aca="false">ABS(N69)/$P$3</f>
        <v>2586.96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Data'!$A$2:$B$8,MATCH(WEEKDAY('RAC V@r Total'!A70,3),'Master Data'!$A$2:$A$8,0),2)</f>
        <v>T</v>
      </c>
      <c r="D70" s="118" t="n">
        <v>-2610585</v>
      </c>
      <c r="E70" s="118" t="n">
        <v>0</v>
      </c>
      <c r="F70" s="118" t="n">
        <v>-366491</v>
      </c>
      <c r="G70" s="118" t="n">
        <v>-10418</v>
      </c>
      <c r="H70" s="118" t="n">
        <v>-44113</v>
      </c>
      <c r="I70" s="118" t="n">
        <v>-2598757</v>
      </c>
      <c r="J70" s="118" t="n">
        <v>-44181</v>
      </c>
      <c r="K70" s="118" t="n">
        <v>-2604504</v>
      </c>
      <c r="L70" s="118" t="n">
        <v>0</v>
      </c>
      <c r="M70" s="118" t="n">
        <v>-441546</v>
      </c>
      <c r="N70" s="118" t="n">
        <v>-2589220</v>
      </c>
      <c r="P70" s="118" t="n">
        <f aca="false">ABS(D70)/$P$3</f>
        <v>2610.585</v>
      </c>
      <c r="Q70" s="118" t="n">
        <f aca="false">ABS(E70)/$P$3</f>
        <v>0</v>
      </c>
      <c r="R70" s="118" t="n">
        <f aca="false">ABS(F70)/$P$3</f>
        <v>366.491</v>
      </c>
      <c r="S70" s="118" t="n">
        <f aca="false">ABS(G70)/$P$3</f>
        <v>10.418</v>
      </c>
      <c r="T70" s="118" t="n">
        <f aca="false">ABS(H70)/$P$3</f>
        <v>44.113</v>
      </c>
      <c r="U70" s="118" t="n">
        <f aca="false">ABS(I70)/$P$3</f>
        <v>2598.757</v>
      </c>
      <c r="V70" s="118" t="n">
        <f aca="false">ABS(J70)/$P$3</f>
        <v>44.181</v>
      </c>
      <c r="W70" s="118" t="n">
        <f aca="false">ABS(K70)/$P$3</f>
        <v>2604.504</v>
      </c>
      <c r="X70" s="118" t="n">
        <f aca="false">ABS(L70)/$P$3</f>
        <v>0</v>
      </c>
      <c r="Y70" s="118" t="n">
        <f aca="false">ABS(M70)/$P$3</f>
        <v>441.546</v>
      </c>
      <c r="Z70" s="118" t="n">
        <f aca="false">ABS(N70)/$P$3</f>
        <v>2589.22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Data'!$A$2:$B$8,MATCH(WEEKDAY('RAC V@r Total'!A71,3),'Master Data'!$A$2:$A$8,0),2)</f>
        <v>W</v>
      </c>
      <c r="D71" s="118" t="n">
        <v>-2635715</v>
      </c>
      <c r="E71" s="118" t="n">
        <v>0</v>
      </c>
      <c r="F71" s="118" t="n">
        <v>-367340</v>
      </c>
      <c r="G71" s="118" t="n">
        <v>-10364</v>
      </c>
      <c r="H71" s="118" t="n">
        <v>-44234</v>
      </c>
      <c r="I71" s="118" t="n">
        <v>-2625601</v>
      </c>
      <c r="J71" s="118" t="n">
        <v>-44340</v>
      </c>
      <c r="K71" s="118" t="n">
        <v>-2629650</v>
      </c>
      <c r="L71" s="118" t="n">
        <v>0</v>
      </c>
      <c r="M71" s="118" t="n">
        <v>-448140</v>
      </c>
      <c r="N71" s="118" t="n">
        <v>-2614582</v>
      </c>
      <c r="P71" s="118" t="n">
        <f aca="false">ABS(D71)/$P$3</f>
        <v>2635.715</v>
      </c>
      <c r="Q71" s="118" t="n">
        <f aca="false">ABS(E71)/$P$3</f>
        <v>0</v>
      </c>
      <c r="R71" s="118" t="n">
        <f aca="false">ABS(F71)/$P$3</f>
        <v>367.34</v>
      </c>
      <c r="S71" s="118" t="n">
        <f aca="false">ABS(G71)/$P$3</f>
        <v>10.364</v>
      </c>
      <c r="T71" s="118" t="n">
        <f aca="false">ABS(H71)/$P$3</f>
        <v>44.234</v>
      </c>
      <c r="U71" s="118" t="n">
        <f aca="false">ABS(I71)/$P$3</f>
        <v>2625.601</v>
      </c>
      <c r="V71" s="118" t="n">
        <f aca="false">ABS(J71)/$P$3</f>
        <v>44.34</v>
      </c>
      <c r="W71" s="118" t="n">
        <f aca="false">ABS(K71)/$P$3</f>
        <v>2629.65</v>
      </c>
      <c r="X71" s="118" t="n">
        <f aca="false">ABS(L71)/$P$3</f>
        <v>0</v>
      </c>
      <c r="Y71" s="118" t="n">
        <f aca="false">ABS(M71)/$P$3</f>
        <v>448.14</v>
      </c>
      <c r="Z71" s="118" t="n">
        <f aca="false">ABS(N71)/$P$3</f>
        <v>2614.582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Data'!$A$2:$B$8,MATCH(WEEKDAY('RAC V@r Total'!A72,3),'Master Data'!$A$2:$A$8,0),2)</f>
        <v>Th</v>
      </c>
      <c r="D72" s="118" t="n">
        <v>-1292624</v>
      </c>
      <c r="E72" s="118" t="n">
        <v>0</v>
      </c>
      <c r="F72" s="118" t="n">
        <v>-368774</v>
      </c>
      <c r="G72" s="118" t="n">
        <v>-10310</v>
      </c>
      <c r="H72" s="118" t="n">
        <v>-44264</v>
      </c>
      <c r="I72" s="118" t="n">
        <v>-1364282</v>
      </c>
      <c r="J72" s="118" t="n">
        <v>-44293</v>
      </c>
      <c r="K72" s="118" t="n">
        <v>-1285927</v>
      </c>
      <c r="L72" s="118" t="n">
        <v>0</v>
      </c>
      <c r="M72" s="118" t="n">
        <v>-444577</v>
      </c>
      <c r="N72" s="118" t="n">
        <v>-1320638</v>
      </c>
      <c r="P72" s="118" t="n">
        <f aca="false">ABS(D72)/$P$3</f>
        <v>1292.624</v>
      </c>
      <c r="Q72" s="118" t="n">
        <f aca="false">ABS(E72)/$P$3</f>
        <v>0</v>
      </c>
      <c r="R72" s="118" t="n">
        <f aca="false">ABS(F72)/$P$3</f>
        <v>368.774</v>
      </c>
      <c r="S72" s="118" t="n">
        <f aca="false">ABS(G72)/$P$3</f>
        <v>10.31</v>
      </c>
      <c r="T72" s="118" t="n">
        <f aca="false">ABS(H72)/$P$3</f>
        <v>44.264</v>
      </c>
      <c r="U72" s="118" t="n">
        <f aca="false">ABS(I72)/$P$3</f>
        <v>1364.282</v>
      </c>
      <c r="V72" s="118" t="n">
        <f aca="false">ABS(J72)/$P$3</f>
        <v>44.293</v>
      </c>
      <c r="W72" s="118" t="n">
        <f aca="false">ABS(K72)/$P$3</f>
        <v>1285.927</v>
      </c>
      <c r="X72" s="118" t="n">
        <f aca="false">ABS(L72)/$P$3</f>
        <v>0</v>
      </c>
      <c r="Y72" s="118" t="n">
        <f aca="false">ABS(M72)/$P$3</f>
        <v>444.577</v>
      </c>
      <c r="Z72" s="118" t="n">
        <f aca="false">ABS(N72)/$P$3</f>
        <v>1320.638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Data'!$A$2:$B$8,MATCH(WEEKDAY('RAC V@r Total'!A73,3),'Master Data'!$A$2:$A$8,0),2)</f>
        <v>F</v>
      </c>
      <c r="D73" s="118" t="n">
        <v>-1292624</v>
      </c>
      <c r="E73" s="118" t="n">
        <v>0</v>
      </c>
      <c r="F73" s="118" t="n">
        <v>-368774</v>
      </c>
      <c r="G73" s="118" t="n">
        <v>-10310</v>
      </c>
      <c r="H73" s="118" t="n">
        <v>-44264</v>
      </c>
      <c r="I73" s="118" t="n">
        <v>-1364282</v>
      </c>
      <c r="J73" s="118" t="n">
        <v>-44293</v>
      </c>
      <c r="K73" s="118" t="n">
        <v>-1285927</v>
      </c>
      <c r="L73" s="118" t="n">
        <v>0</v>
      </c>
      <c r="M73" s="118" t="n">
        <v>-444577</v>
      </c>
      <c r="N73" s="118" t="n">
        <v>-1320638</v>
      </c>
      <c r="P73" s="118" t="n">
        <f aca="false">ABS(D73)/$P$3</f>
        <v>1292.624</v>
      </c>
      <c r="Q73" s="118" t="n">
        <f aca="false">ABS(E73)/$P$3</f>
        <v>0</v>
      </c>
      <c r="R73" s="118" t="n">
        <f aca="false">ABS(F73)/$P$3</f>
        <v>368.774</v>
      </c>
      <c r="S73" s="118" t="n">
        <f aca="false">ABS(G73)/$P$3</f>
        <v>10.31</v>
      </c>
      <c r="T73" s="118" t="n">
        <f aca="false">ABS(H73)/$P$3</f>
        <v>44.264</v>
      </c>
      <c r="U73" s="118" t="n">
        <f aca="false">ABS(I73)/$P$3</f>
        <v>1364.282</v>
      </c>
      <c r="V73" s="118" t="n">
        <f aca="false">ABS(J73)/$P$3</f>
        <v>44.293</v>
      </c>
      <c r="W73" s="118" t="n">
        <f aca="false">ABS(K73)/$P$3</f>
        <v>1285.927</v>
      </c>
      <c r="X73" s="118" t="n">
        <f aca="false">ABS(L73)/$P$3</f>
        <v>0</v>
      </c>
      <c r="Y73" s="118" t="n">
        <f aca="false">ABS(M73)/$P$3</f>
        <v>444.577</v>
      </c>
      <c r="Z73" s="118" t="n">
        <f aca="false">ABS(N73)/$P$3</f>
        <v>1320.638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Data'!$A$2:$B$8,MATCH(WEEKDAY('RAC V@r Total'!A74,3),'Master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H74" s="118" t="n">
        <v>0</v>
      </c>
      <c r="I74" s="118" t="n">
        <v>0</v>
      </c>
      <c r="J74" s="118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8" t="n">
        <f aca="false">ABS(D74)/$P$3</f>
        <v>0</v>
      </c>
      <c r="Q74" s="118" t="n">
        <f aca="false">ABS(E74)/$P$3</f>
        <v>0</v>
      </c>
      <c r="R74" s="118" t="n">
        <f aca="false">ABS(F74)/$P$3</f>
        <v>0</v>
      </c>
      <c r="S74" s="118" t="n">
        <f aca="false">ABS(G74)/$P$3</f>
        <v>0</v>
      </c>
      <c r="T74" s="118" t="n">
        <f aca="false">ABS(H74)/$P$3</f>
        <v>0</v>
      </c>
      <c r="U74" s="118" t="n">
        <f aca="false">ABS(I74)/$P$3</f>
        <v>0</v>
      </c>
      <c r="V74" s="118" t="n">
        <f aca="false">ABS(J74)/$P$3</f>
        <v>0</v>
      </c>
      <c r="W74" s="118" t="n">
        <f aca="false">ABS(K74)/$P$3</f>
        <v>0</v>
      </c>
      <c r="X74" s="118" t="n">
        <f aca="false">ABS(L74)/$P$3</f>
        <v>0</v>
      </c>
      <c r="Y74" s="118" t="n">
        <f aca="false">ABS(M74)/$P$3</f>
        <v>0</v>
      </c>
      <c r="Z74" s="118" t="n">
        <f aca="false">ABS(N74)/$P$3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Data'!$A$2:$B$8,MATCH(WEEKDAY('RAC V@r Total'!A75,3),'Master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H75" s="118" t="n">
        <v>0</v>
      </c>
      <c r="I75" s="118" t="n">
        <v>0</v>
      </c>
      <c r="J75" s="118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8" t="n">
        <f aca="false">ABS(D75)/$P$3</f>
        <v>0</v>
      </c>
      <c r="Q75" s="118" t="n">
        <f aca="false">ABS(E75)/$P$3</f>
        <v>0</v>
      </c>
      <c r="R75" s="118" t="n">
        <f aca="false">ABS(F75)/$P$3</f>
        <v>0</v>
      </c>
      <c r="S75" s="118" t="n">
        <f aca="false">ABS(G75)/$P$3</f>
        <v>0</v>
      </c>
      <c r="T75" s="118" t="n">
        <f aca="false">ABS(H75)/$P$3</f>
        <v>0</v>
      </c>
      <c r="U75" s="118" t="n">
        <f aca="false">ABS(I75)/$P$3</f>
        <v>0</v>
      </c>
      <c r="V75" s="118" t="n">
        <f aca="false">ABS(J75)/$P$3</f>
        <v>0</v>
      </c>
      <c r="W75" s="118" t="n">
        <f aca="false">ABS(K75)/$P$3</f>
        <v>0</v>
      </c>
      <c r="X75" s="118" t="n">
        <f aca="false">ABS(L75)/$P$3</f>
        <v>0</v>
      </c>
      <c r="Y75" s="118" t="n">
        <f aca="false">ABS(M75)/$P$3</f>
        <v>0</v>
      </c>
      <c r="Z75" s="118" t="n">
        <f aca="false">ABS(N75)/$P$3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Data'!$A$2:$B$8,MATCH(WEEKDAY('RAC V@r Total'!A76,3),'Master Data'!$A$2:$A$8,0),2)</f>
        <v>M</v>
      </c>
      <c r="D76" s="118" t="n">
        <v>-1321420</v>
      </c>
      <c r="E76" s="118" t="n">
        <v>0</v>
      </c>
      <c r="F76" s="118" t="n">
        <v>-368826</v>
      </c>
      <c r="G76" s="118" t="n">
        <v>-10060</v>
      </c>
      <c r="H76" s="118" t="n">
        <v>-44217</v>
      </c>
      <c r="I76" s="118" t="n">
        <v>-1396173</v>
      </c>
      <c r="J76" s="118" t="n">
        <v>-44047</v>
      </c>
      <c r="K76" s="118" t="n">
        <v>-1315477</v>
      </c>
      <c r="L76" s="118" t="n">
        <v>0</v>
      </c>
      <c r="M76" s="118" t="n">
        <v>-446912</v>
      </c>
      <c r="N76" s="118" t="n">
        <v>-1357235</v>
      </c>
      <c r="P76" s="118" t="n">
        <f aca="false">ABS(D76)/$P$3</f>
        <v>1321.42</v>
      </c>
      <c r="Q76" s="118" t="n">
        <f aca="false">ABS(E76)/$P$3</f>
        <v>0</v>
      </c>
      <c r="R76" s="118" t="n">
        <f aca="false">ABS(F76)/$P$3</f>
        <v>368.826</v>
      </c>
      <c r="S76" s="118" t="n">
        <f aca="false">ABS(G76)/$P$3</f>
        <v>10.06</v>
      </c>
      <c r="T76" s="118" t="n">
        <f aca="false">ABS(H76)/$P$3</f>
        <v>44.217</v>
      </c>
      <c r="U76" s="118" t="n">
        <f aca="false">ABS(I76)/$P$3</f>
        <v>1396.173</v>
      </c>
      <c r="V76" s="118" t="n">
        <f aca="false">ABS(J76)/$P$3</f>
        <v>44.047</v>
      </c>
      <c r="W76" s="118" t="n">
        <f aca="false">ABS(K76)/$P$3</f>
        <v>1315.477</v>
      </c>
      <c r="X76" s="118" t="n">
        <f aca="false">ABS(L76)/$P$3</f>
        <v>0</v>
      </c>
      <c r="Y76" s="118" t="n">
        <f aca="false">ABS(M76)/$P$3</f>
        <v>446.912</v>
      </c>
      <c r="Z76" s="118" t="n">
        <f aca="false">ABS(N76)/$P$3</f>
        <v>1357.235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Data'!$A$2:$B$8,MATCH(WEEKDAY('RAC V@r Total'!A77,3),'Master Data'!$A$2:$A$8,0),2)</f>
        <v>T</v>
      </c>
      <c r="D77" s="118" t="n">
        <v>-1322040</v>
      </c>
      <c r="E77" s="118" t="n">
        <v>0</v>
      </c>
      <c r="F77" s="118" t="n">
        <v>-368297</v>
      </c>
      <c r="G77" s="118" t="n">
        <v>-10008</v>
      </c>
      <c r="H77" s="118" t="n">
        <v>-44110</v>
      </c>
      <c r="I77" s="118" t="n">
        <v>-1396927</v>
      </c>
      <c r="J77" s="118" t="n">
        <v>-43920</v>
      </c>
      <c r="K77" s="118" t="n">
        <v>-1316113</v>
      </c>
      <c r="L77" s="118" t="n">
        <v>0</v>
      </c>
      <c r="M77" s="118" t="n">
        <v>-444160</v>
      </c>
      <c r="N77" s="118" t="n">
        <v>-1358052</v>
      </c>
      <c r="P77" s="118" t="n">
        <f aca="false">ABS(D77)/$P$3</f>
        <v>1322.04</v>
      </c>
      <c r="Q77" s="118" t="n">
        <f aca="false">ABS(E77)/$P$3</f>
        <v>0</v>
      </c>
      <c r="R77" s="118" t="n">
        <f aca="false">ABS(F77)/$P$3</f>
        <v>368.297</v>
      </c>
      <c r="S77" s="118" t="n">
        <f aca="false">ABS(G77)/$P$3</f>
        <v>10.008</v>
      </c>
      <c r="T77" s="118" t="n">
        <f aca="false">ABS(H77)/$P$3</f>
        <v>44.11</v>
      </c>
      <c r="U77" s="118" t="n">
        <f aca="false">ABS(I77)/$P$3</f>
        <v>1396.927</v>
      </c>
      <c r="V77" s="118" t="n">
        <f aca="false">ABS(J77)/$P$3</f>
        <v>43.92</v>
      </c>
      <c r="W77" s="118" t="n">
        <f aca="false">ABS(K77)/$P$3</f>
        <v>1316.113</v>
      </c>
      <c r="X77" s="118" t="n">
        <f aca="false">ABS(L77)/$P$3</f>
        <v>0</v>
      </c>
      <c r="Y77" s="118" t="n">
        <f aca="false">ABS(M77)/$P$3</f>
        <v>444.16</v>
      </c>
      <c r="Z77" s="118" t="n">
        <f aca="false">ABS(N77)/$P$3</f>
        <v>1358.052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Data'!$A$2:$B$8,MATCH(WEEKDAY('RAC V@r Total'!A78,3),'Master Data'!$A$2:$A$8,0),2)</f>
        <v>W</v>
      </c>
      <c r="D78" s="118" t="n">
        <v>-1322661</v>
      </c>
      <c r="E78" s="118" t="n">
        <v>0</v>
      </c>
      <c r="F78" s="118" t="n">
        <v>-372296</v>
      </c>
      <c r="G78" s="118" t="n">
        <v>-9956</v>
      </c>
      <c r="H78" s="118" t="n">
        <v>-44353</v>
      </c>
      <c r="I78" s="118" t="n">
        <v>-1396788</v>
      </c>
      <c r="J78" s="118" t="n">
        <v>-44176</v>
      </c>
      <c r="K78" s="118" t="n">
        <v>-1316749</v>
      </c>
      <c r="L78" s="118" t="n">
        <v>0</v>
      </c>
      <c r="M78" s="118" t="n">
        <v>-452604</v>
      </c>
      <c r="N78" s="118" t="n">
        <v>-1357739</v>
      </c>
      <c r="P78" s="118" t="n">
        <f aca="false">ABS(D78)/$P$3</f>
        <v>1322.661</v>
      </c>
      <c r="Q78" s="118" t="n">
        <f aca="false">ABS(E78)/$P$3</f>
        <v>0</v>
      </c>
      <c r="R78" s="118" t="n">
        <f aca="false">ABS(F78)/$P$3</f>
        <v>372.296</v>
      </c>
      <c r="S78" s="118" t="n">
        <f aca="false">ABS(G78)/$P$3</f>
        <v>9.956</v>
      </c>
      <c r="T78" s="118" t="n">
        <f aca="false">ABS(H78)/$P$3</f>
        <v>44.353</v>
      </c>
      <c r="U78" s="118" t="n">
        <f aca="false">ABS(I78)/$P$3</f>
        <v>1396.788</v>
      </c>
      <c r="V78" s="118" t="n">
        <f aca="false">ABS(J78)/$P$3</f>
        <v>44.176</v>
      </c>
      <c r="W78" s="118" t="n">
        <f aca="false">ABS(K78)/$P$3</f>
        <v>1316.749</v>
      </c>
      <c r="X78" s="118" t="n">
        <f aca="false">ABS(L78)/$P$3</f>
        <v>0</v>
      </c>
      <c r="Y78" s="118" t="n">
        <f aca="false">ABS(M78)/$P$3</f>
        <v>452.604</v>
      </c>
      <c r="Z78" s="118" t="n">
        <f aca="false">ABS(N78)/$P$3</f>
        <v>1357.739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Data'!$A$2:$B$8,MATCH(WEEKDAY('RAC V@r Total'!A79,3),'Master Data'!$A$2:$A$8,0),2)</f>
        <v>Th</v>
      </c>
      <c r="D79" s="118" t="n">
        <v>-1323282</v>
      </c>
      <c r="E79" s="118" t="n">
        <v>0</v>
      </c>
      <c r="F79" s="118" t="n">
        <v>-373587</v>
      </c>
      <c r="G79" s="118" t="n">
        <v>-9906</v>
      </c>
      <c r="H79" s="118" t="n">
        <v>-44481</v>
      </c>
      <c r="I79" s="118" t="n">
        <v>-1397190</v>
      </c>
      <c r="J79" s="118" t="n">
        <v>-44348</v>
      </c>
      <c r="K79" s="118" t="n">
        <v>-1317383</v>
      </c>
      <c r="L79" s="118" t="n">
        <v>0</v>
      </c>
      <c r="M79" s="118" t="n">
        <v>-454588</v>
      </c>
      <c r="N79" s="118" t="n">
        <v>-1358132</v>
      </c>
      <c r="P79" s="118" t="n">
        <f aca="false">ABS(D79)/$P$3</f>
        <v>1323.282</v>
      </c>
      <c r="Q79" s="118" t="n">
        <f aca="false">ABS(E79)/$P$3</f>
        <v>0</v>
      </c>
      <c r="R79" s="118" t="n">
        <f aca="false">ABS(F79)/$P$3</f>
        <v>373.587</v>
      </c>
      <c r="S79" s="118" t="n">
        <f aca="false">ABS(G79)/$P$3</f>
        <v>9.906</v>
      </c>
      <c r="T79" s="118" t="n">
        <f aca="false">ABS(H79)/$P$3</f>
        <v>44.481</v>
      </c>
      <c r="U79" s="118" t="n">
        <f aca="false">ABS(I79)/$P$3</f>
        <v>1397.19</v>
      </c>
      <c r="V79" s="118" t="n">
        <f aca="false">ABS(J79)/$P$3</f>
        <v>44.348</v>
      </c>
      <c r="W79" s="118" t="n">
        <f aca="false">ABS(K79)/$P$3</f>
        <v>1317.383</v>
      </c>
      <c r="X79" s="118" t="n">
        <f aca="false">ABS(L79)/$P$3</f>
        <v>0</v>
      </c>
      <c r="Y79" s="118" t="n">
        <f aca="false">ABS(M79)/$P$3</f>
        <v>454.588</v>
      </c>
      <c r="Z79" s="118" t="n">
        <f aca="false">ABS(N79)/$P$3</f>
        <v>1358.132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Data'!$A$2:$B$8,MATCH(WEEKDAY('RAC V@r Total'!A80,3),'Master Data'!$A$2:$A$8,0),2)</f>
        <v>F</v>
      </c>
      <c r="D80" s="118" t="n">
        <v>-1323903</v>
      </c>
      <c r="E80" s="118" t="n">
        <v>0</v>
      </c>
      <c r="F80" s="118" t="n">
        <v>-375381</v>
      </c>
      <c r="G80" s="118" t="n">
        <v>-9856</v>
      </c>
      <c r="H80" s="118" t="n">
        <v>-44514</v>
      </c>
      <c r="I80" s="118" t="n">
        <v>-1397491</v>
      </c>
      <c r="J80" s="118" t="n">
        <v>-44423</v>
      </c>
      <c r="K80" s="118" t="n">
        <v>-1318018</v>
      </c>
      <c r="L80" s="118" t="n">
        <v>0</v>
      </c>
      <c r="M80" s="118" t="n">
        <v>-453988</v>
      </c>
      <c r="N80" s="118" t="n">
        <v>-1358369</v>
      </c>
      <c r="P80" s="118" t="n">
        <f aca="false">ABS(D80)/$P$3</f>
        <v>1323.903</v>
      </c>
      <c r="Q80" s="118" t="n">
        <f aca="false">ABS(E80)/$P$3</f>
        <v>0</v>
      </c>
      <c r="R80" s="118" t="n">
        <f aca="false">ABS(F80)/$P$3</f>
        <v>375.381</v>
      </c>
      <c r="S80" s="118" t="n">
        <f aca="false">ABS(G80)/$P$3</f>
        <v>9.856</v>
      </c>
      <c r="T80" s="118" t="n">
        <f aca="false">ABS(H80)/$P$3</f>
        <v>44.514</v>
      </c>
      <c r="U80" s="118" t="n">
        <f aca="false">ABS(I80)/$P$3</f>
        <v>1397.491</v>
      </c>
      <c r="V80" s="118" t="n">
        <f aca="false">ABS(J80)/$P$3</f>
        <v>44.423</v>
      </c>
      <c r="W80" s="118" t="n">
        <f aca="false">ABS(K80)/$P$3</f>
        <v>1318.018</v>
      </c>
      <c r="X80" s="118" t="n">
        <f aca="false">ABS(L80)/$P$3</f>
        <v>0</v>
      </c>
      <c r="Y80" s="118" t="n">
        <f aca="false">ABS(M80)/$P$3</f>
        <v>453.988</v>
      </c>
      <c r="Z80" s="118" t="n">
        <f aca="false">ABS(N80)/$P$3</f>
        <v>1358.369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Data'!$A$2:$B$8,MATCH(WEEKDAY('RAC V@r Total'!A81,3),'Master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H81" s="118" t="n">
        <v>0</v>
      </c>
      <c r="I81" s="118" t="n">
        <v>0</v>
      </c>
      <c r="J81" s="118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8" t="n">
        <f aca="false">ABS(D81)/$P$3</f>
        <v>0</v>
      </c>
      <c r="Q81" s="118" t="n">
        <f aca="false">ABS(E81)/$P$3</f>
        <v>0</v>
      </c>
      <c r="R81" s="118" t="n">
        <f aca="false">ABS(F81)/$P$3</f>
        <v>0</v>
      </c>
      <c r="S81" s="118" t="n">
        <f aca="false">ABS(G81)/$P$3</f>
        <v>0</v>
      </c>
      <c r="T81" s="118" t="n">
        <f aca="false">ABS(H81)/$P$3</f>
        <v>0</v>
      </c>
      <c r="U81" s="118" t="n">
        <f aca="false">ABS(I81)/$P$3</f>
        <v>0</v>
      </c>
      <c r="V81" s="118" t="n">
        <f aca="false">ABS(J81)/$P$3</f>
        <v>0</v>
      </c>
      <c r="W81" s="118" t="n">
        <f aca="false">ABS(K81)/$P$3</f>
        <v>0</v>
      </c>
      <c r="X81" s="118" t="n">
        <f aca="false">ABS(L81)/$P$3</f>
        <v>0</v>
      </c>
      <c r="Y81" s="118" t="n">
        <f aca="false">ABS(M81)/$P$3</f>
        <v>0</v>
      </c>
      <c r="Z81" s="118" t="n">
        <f aca="false">ABS(N81)/$P$3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Data'!$A$2:$B$8,MATCH(WEEKDAY('RAC V@r Total'!A82,3),'Master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H82" s="118" t="n">
        <v>0</v>
      </c>
      <c r="I82" s="118" t="n">
        <v>0</v>
      </c>
      <c r="J82" s="118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8" t="n">
        <f aca="false">ABS(D82)/$P$3</f>
        <v>0</v>
      </c>
      <c r="Q82" s="118" t="n">
        <f aca="false">ABS(E82)/$P$3</f>
        <v>0</v>
      </c>
      <c r="R82" s="118" t="n">
        <f aca="false">ABS(F82)/$P$3</f>
        <v>0</v>
      </c>
      <c r="S82" s="118" t="n">
        <f aca="false">ABS(G82)/$P$3</f>
        <v>0</v>
      </c>
      <c r="T82" s="118" t="n">
        <f aca="false">ABS(H82)/$P$3</f>
        <v>0</v>
      </c>
      <c r="U82" s="118" t="n">
        <f aca="false">ABS(I82)/$P$3</f>
        <v>0</v>
      </c>
      <c r="V82" s="118" t="n">
        <f aca="false">ABS(J82)/$P$3</f>
        <v>0</v>
      </c>
      <c r="W82" s="118" t="n">
        <f aca="false">ABS(K82)/$P$3</f>
        <v>0</v>
      </c>
      <c r="X82" s="118" t="n">
        <f aca="false">ABS(L82)/$P$3</f>
        <v>0</v>
      </c>
      <c r="Y82" s="118" t="n">
        <f aca="false">ABS(M82)/$P$3</f>
        <v>0</v>
      </c>
      <c r="Z82" s="118" t="n">
        <f aca="false">ABS(N82)/$P$3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Data'!$A$2:$B$8,MATCH(WEEKDAY('RAC V@r Total'!A83,3),'Master Data'!$A$2:$A$8,0),2)</f>
        <v>M</v>
      </c>
      <c r="D83" s="118" t="n">
        <v>-1325768</v>
      </c>
      <c r="E83" s="118" t="n">
        <v>0</v>
      </c>
      <c r="F83" s="118" t="n">
        <v>-417670</v>
      </c>
      <c r="G83" s="118" t="n">
        <v>-9792</v>
      </c>
      <c r="H83" s="118" t="n">
        <v>-44499</v>
      </c>
      <c r="I83" s="118" t="n">
        <v>-1422002</v>
      </c>
      <c r="J83" s="118" t="n">
        <v>-44199</v>
      </c>
      <c r="K83" s="118" t="n">
        <v>-1319927</v>
      </c>
      <c r="L83" s="118" t="n">
        <v>0</v>
      </c>
      <c r="M83" s="118" t="n">
        <v>-487664</v>
      </c>
      <c r="N83" s="118" t="n">
        <v>-1398212</v>
      </c>
      <c r="P83" s="118" t="n">
        <f aca="false">ABS(D83)/$P$3</f>
        <v>1325.768</v>
      </c>
      <c r="Q83" s="118" t="n">
        <f aca="false">ABS(E83)/$P$3</f>
        <v>0</v>
      </c>
      <c r="R83" s="118" t="n">
        <f aca="false">ABS(F83)/$P$3</f>
        <v>417.67</v>
      </c>
      <c r="S83" s="118" t="n">
        <f aca="false">ABS(G83)/$P$3</f>
        <v>9.792</v>
      </c>
      <c r="T83" s="118" t="n">
        <f aca="false">ABS(H83)/$P$3</f>
        <v>44.499</v>
      </c>
      <c r="U83" s="118" t="n">
        <f aca="false">ABS(I83)/$P$3</f>
        <v>1422.002</v>
      </c>
      <c r="V83" s="118" t="n">
        <f aca="false">ABS(J83)/$P$3</f>
        <v>44.199</v>
      </c>
      <c r="W83" s="118" t="n">
        <f aca="false">ABS(K83)/$P$3</f>
        <v>1319.927</v>
      </c>
      <c r="X83" s="118" t="n">
        <f aca="false">ABS(L83)/$P$3</f>
        <v>0</v>
      </c>
      <c r="Y83" s="118" t="n">
        <f aca="false">ABS(M83)/$P$3</f>
        <v>487.664</v>
      </c>
      <c r="Z83" s="118" t="n">
        <f aca="false">ABS(N83)/$P$3</f>
        <v>1398.212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Data'!$A$2:$B$8,MATCH(WEEKDAY('RAC V@r Total'!A84,3),'Master Data'!$A$2:$A$8,0),2)</f>
        <v>T</v>
      </c>
      <c r="D84" s="118" t="n">
        <v>-1326390</v>
      </c>
      <c r="E84" s="118" t="n">
        <v>0</v>
      </c>
      <c r="F84" s="118" t="n">
        <v>-193077</v>
      </c>
      <c r="G84" s="118" t="n">
        <v>-9740</v>
      </c>
      <c r="H84" s="118" t="n">
        <v>-44528</v>
      </c>
      <c r="I84" s="118" t="n">
        <v>-1305282</v>
      </c>
      <c r="J84" s="118" t="n">
        <v>-44356</v>
      </c>
      <c r="K84" s="118" t="n">
        <v>-1320562</v>
      </c>
      <c r="L84" s="118" t="n">
        <v>0</v>
      </c>
      <c r="M84" s="118" t="n">
        <v>-322393</v>
      </c>
      <c r="N84" s="118" t="n">
        <v>-1297462</v>
      </c>
      <c r="P84" s="118" t="n">
        <f aca="false">ABS(D84)/$P$3</f>
        <v>1326.39</v>
      </c>
      <c r="Q84" s="118" t="n">
        <f aca="false">ABS(E84)/$P$3</f>
        <v>0</v>
      </c>
      <c r="R84" s="118" t="n">
        <f aca="false">ABS(F84)/$P$3</f>
        <v>193.077</v>
      </c>
      <c r="S84" s="118" t="n">
        <f aca="false">ABS(G84)/$P$3</f>
        <v>9.74</v>
      </c>
      <c r="T84" s="118" t="n">
        <f aca="false">ABS(H84)/$P$3</f>
        <v>44.528</v>
      </c>
      <c r="U84" s="118" t="n">
        <f aca="false">ABS(I84)/$P$3</f>
        <v>1305.282</v>
      </c>
      <c r="V84" s="118" t="n">
        <f aca="false">ABS(J84)/$P$3</f>
        <v>44.356</v>
      </c>
      <c r="W84" s="118" t="n">
        <f aca="false">ABS(K84)/$P$3</f>
        <v>1320.562</v>
      </c>
      <c r="X84" s="118" t="n">
        <f aca="false">ABS(L84)/$P$3</f>
        <v>0</v>
      </c>
      <c r="Y84" s="118" t="n">
        <f aca="false">ABS(M84)/$P$3</f>
        <v>322.393</v>
      </c>
      <c r="Z84" s="118" t="n">
        <f aca="false">ABS(N84)/$P$3</f>
        <v>1297.462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Data'!$A$2:$B$8,MATCH(WEEKDAY('RAC V@r Total'!A85,3),'Master Data'!$A$2:$A$8,0),2)</f>
        <v>W</v>
      </c>
      <c r="D85" s="118" t="n">
        <v>-1326460</v>
      </c>
      <c r="E85" s="118" t="n">
        <v>0</v>
      </c>
      <c r="F85" s="118" t="n">
        <v>-228684</v>
      </c>
      <c r="G85" s="118" t="n">
        <v>-9726</v>
      </c>
      <c r="H85" s="118" t="n">
        <v>-44569</v>
      </c>
      <c r="I85" s="118" t="n">
        <v>-1299818</v>
      </c>
      <c r="J85" s="118" t="n">
        <v>-44469</v>
      </c>
      <c r="K85" s="118" t="n">
        <v>-1320636</v>
      </c>
      <c r="L85" s="118" t="n">
        <v>0</v>
      </c>
      <c r="M85" s="118" t="n">
        <v>-347452</v>
      </c>
      <c r="N85" s="118" t="n">
        <v>-1297524</v>
      </c>
      <c r="P85" s="118" t="n">
        <f aca="false">ABS(D85)/$P$3</f>
        <v>1326.46</v>
      </c>
      <c r="Q85" s="118" t="n">
        <f aca="false">ABS(E85)/$P$3</f>
        <v>0</v>
      </c>
      <c r="R85" s="118" t="n">
        <f aca="false">ABS(F85)/$P$3</f>
        <v>228.684</v>
      </c>
      <c r="S85" s="118" t="n">
        <f aca="false">ABS(G85)/$P$3</f>
        <v>9.726</v>
      </c>
      <c r="T85" s="118" t="n">
        <f aca="false">ABS(H85)/$P$3</f>
        <v>44.569</v>
      </c>
      <c r="U85" s="118" t="n">
        <f aca="false">ABS(I85)/$P$3</f>
        <v>1299.818</v>
      </c>
      <c r="V85" s="118" t="n">
        <f aca="false">ABS(J85)/$P$3</f>
        <v>44.469</v>
      </c>
      <c r="W85" s="118" t="n">
        <f aca="false">ABS(K85)/$P$3</f>
        <v>1320.636</v>
      </c>
      <c r="X85" s="118" t="n">
        <f aca="false">ABS(L85)/$P$3</f>
        <v>0</v>
      </c>
      <c r="Y85" s="118" t="n">
        <f aca="false">ABS(M85)/$P$3</f>
        <v>347.452</v>
      </c>
      <c r="Z85" s="118" t="n">
        <f aca="false">ABS(N85)/$P$3</f>
        <v>1297.524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Data'!$A$2:$B$8,MATCH(WEEKDAY('RAC V@r Total'!A86,3),'Master Data'!$A$2:$A$8,0),2)</f>
        <v>Th</v>
      </c>
      <c r="D86" s="118" t="n">
        <v>-510936</v>
      </c>
      <c r="E86" s="118" t="n">
        <v>0</v>
      </c>
      <c r="F86" s="118" t="n">
        <v>0</v>
      </c>
      <c r="G86" s="118" t="n">
        <v>-9626</v>
      </c>
      <c r="H86" s="118" t="n">
        <v>-44600</v>
      </c>
      <c r="I86" s="118" t="n">
        <v>-510936</v>
      </c>
      <c r="J86" s="118" t="n">
        <v>-44538</v>
      </c>
      <c r="K86" s="118" t="n">
        <v>-504029</v>
      </c>
      <c r="L86" s="118" t="n">
        <v>0</v>
      </c>
      <c r="M86" s="118" t="n">
        <v>-44600</v>
      </c>
      <c r="N86" s="118" t="n">
        <v>-501614</v>
      </c>
      <c r="P86" s="118" t="n">
        <f aca="false">ABS(D86)/$P$3</f>
        <v>510.936</v>
      </c>
      <c r="Q86" s="118" t="n">
        <f aca="false">ABS(E86)/$P$3</f>
        <v>0</v>
      </c>
      <c r="R86" s="118" t="n">
        <f aca="false">ABS(F86)/$P$3</f>
        <v>0</v>
      </c>
      <c r="S86" s="118" t="n">
        <f aca="false">ABS(G86)/$P$3</f>
        <v>9.626</v>
      </c>
      <c r="T86" s="118" t="n">
        <f aca="false">ABS(H86)/$P$3</f>
        <v>44.6</v>
      </c>
      <c r="U86" s="118" t="n">
        <f aca="false">ABS(I86)/$P$3</f>
        <v>510.936</v>
      </c>
      <c r="V86" s="118" t="n">
        <f aca="false">ABS(J86)/$P$3</f>
        <v>44.538</v>
      </c>
      <c r="W86" s="118" t="n">
        <f aca="false">ABS(K86)/$P$3</f>
        <v>504.029</v>
      </c>
      <c r="X86" s="118" t="n">
        <f aca="false">ABS(L86)/$P$3</f>
        <v>0</v>
      </c>
      <c r="Y86" s="118" t="n">
        <f aca="false">ABS(M86)/$P$3</f>
        <v>44.6</v>
      </c>
      <c r="Z86" s="118" t="n">
        <f aca="false">ABS(N86)/$P$3</f>
        <v>501.614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Data'!$A$2:$B$8,MATCH(WEEKDAY('RAC V@r Total'!A87,3),'Master Data'!$A$2:$A$8,0),2)</f>
        <v>F</v>
      </c>
      <c r="D87" s="118" t="n">
        <v>-511164</v>
      </c>
      <c r="E87" s="118" t="n">
        <v>0</v>
      </c>
      <c r="F87" s="118" t="n">
        <v>0</v>
      </c>
      <c r="G87" s="118" t="n">
        <v>-9576</v>
      </c>
      <c r="H87" s="118" t="n">
        <v>-44530</v>
      </c>
      <c r="I87" s="118" t="n">
        <v>-511164</v>
      </c>
      <c r="J87" s="118" t="n">
        <v>-44307</v>
      </c>
      <c r="K87" s="118" t="n">
        <v>-504278</v>
      </c>
      <c r="L87" s="118" t="n">
        <v>0</v>
      </c>
      <c r="M87" s="118" t="n">
        <v>-44530</v>
      </c>
      <c r="N87" s="118" t="n">
        <v>-502063</v>
      </c>
      <c r="P87" s="118" t="n">
        <f aca="false">ABS(D87)/$P$3</f>
        <v>511.164</v>
      </c>
      <c r="Q87" s="118" t="n">
        <f aca="false">ABS(E87)/$P$3</f>
        <v>0</v>
      </c>
      <c r="R87" s="118" t="n">
        <f aca="false">ABS(F87)/$P$3</f>
        <v>0</v>
      </c>
      <c r="S87" s="118" t="n">
        <f aca="false">ABS(G87)/$P$3</f>
        <v>9.576</v>
      </c>
      <c r="T87" s="118" t="n">
        <f aca="false">ABS(H87)/$P$3</f>
        <v>44.53</v>
      </c>
      <c r="U87" s="118" t="n">
        <f aca="false">ABS(I87)/$P$3</f>
        <v>511.164</v>
      </c>
      <c r="V87" s="118" t="n">
        <f aca="false">ABS(J87)/$P$3</f>
        <v>44.307</v>
      </c>
      <c r="W87" s="118" t="n">
        <f aca="false">ABS(K87)/$P$3</f>
        <v>504.278</v>
      </c>
      <c r="X87" s="118" t="n">
        <f aca="false">ABS(L87)/$P$3</f>
        <v>0</v>
      </c>
      <c r="Y87" s="118" t="n">
        <f aca="false">ABS(M87)/$P$3</f>
        <v>44.53</v>
      </c>
      <c r="Z87" s="118" t="n">
        <f aca="false">ABS(N87)/$P$3</f>
        <v>502.063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Data'!$A$2:$B$8,MATCH(WEEKDAY('RAC V@r Total'!A88,3),'Master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H88" s="118" t="n">
        <v>0</v>
      </c>
      <c r="I88" s="118" t="n">
        <v>0</v>
      </c>
      <c r="J88" s="118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8" t="n">
        <f aca="false">ABS(D88)/$P$3</f>
        <v>0</v>
      </c>
      <c r="Q88" s="118" t="n">
        <f aca="false">ABS(E88)/$P$3</f>
        <v>0</v>
      </c>
      <c r="R88" s="118" t="n">
        <f aca="false">ABS(F88)/$P$3</f>
        <v>0</v>
      </c>
      <c r="S88" s="118" t="n">
        <f aca="false">ABS(G88)/$P$3</f>
        <v>0</v>
      </c>
      <c r="T88" s="118" t="n">
        <f aca="false">ABS(H88)/$P$3</f>
        <v>0</v>
      </c>
      <c r="U88" s="118" t="n">
        <f aca="false">ABS(I88)/$P$3</f>
        <v>0</v>
      </c>
      <c r="V88" s="118" t="n">
        <f aca="false">ABS(J88)/$P$3</f>
        <v>0</v>
      </c>
      <c r="W88" s="118" t="n">
        <f aca="false">ABS(K88)/$P$3</f>
        <v>0</v>
      </c>
      <c r="X88" s="118" t="n">
        <f aca="false">ABS(L88)/$P$3</f>
        <v>0</v>
      </c>
      <c r="Y88" s="118" t="n">
        <f aca="false">ABS(M88)/$P$3</f>
        <v>0</v>
      </c>
      <c r="Z88" s="118" t="n">
        <f aca="false">ABS(N88)/$P$3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Data'!$A$2:$B$8,MATCH(WEEKDAY('RAC V@r Total'!A89,3),'Master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H89" s="118" t="n">
        <v>0</v>
      </c>
      <c r="I89" s="118" t="n">
        <v>0</v>
      </c>
      <c r="J89" s="118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8" t="n">
        <f aca="false">ABS(D89)/$P$3</f>
        <v>0</v>
      </c>
      <c r="Q89" s="118" t="n">
        <f aca="false">ABS(E89)/$P$3</f>
        <v>0</v>
      </c>
      <c r="R89" s="118" t="n">
        <f aca="false">ABS(F89)/$P$3</f>
        <v>0</v>
      </c>
      <c r="S89" s="118" t="n">
        <f aca="false">ABS(G89)/$P$3</f>
        <v>0</v>
      </c>
      <c r="T89" s="118" t="n">
        <f aca="false">ABS(H89)/$P$3</f>
        <v>0</v>
      </c>
      <c r="U89" s="118" t="n">
        <f aca="false">ABS(I89)/$P$3</f>
        <v>0</v>
      </c>
      <c r="V89" s="118" t="n">
        <f aca="false">ABS(J89)/$P$3</f>
        <v>0</v>
      </c>
      <c r="W89" s="118" t="n">
        <f aca="false">ABS(K89)/$P$3</f>
        <v>0</v>
      </c>
      <c r="X89" s="118" t="n">
        <f aca="false">ABS(L89)/$P$3</f>
        <v>0</v>
      </c>
      <c r="Y89" s="118" t="n">
        <f aca="false">ABS(M89)/$P$3</f>
        <v>0</v>
      </c>
      <c r="Z89" s="118" t="n">
        <f aca="false">ABS(N89)/$P$3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Data'!$A$2:$B$8,MATCH(WEEKDAY('RAC V@r Total'!A90,3),'Master Data'!$A$2:$A$8,0),2)</f>
        <v>M</v>
      </c>
      <c r="D90" s="118" t="n">
        <v>-511846</v>
      </c>
      <c r="E90" s="118" t="n">
        <v>0</v>
      </c>
      <c r="F90" s="118" t="n">
        <v>0</v>
      </c>
      <c r="G90" s="118" t="n">
        <v>-9451</v>
      </c>
      <c r="H90" s="118" t="n">
        <v>-44505</v>
      </c>
      <c r="I90" s="118" t="n">
        <v>-511846</v>
      </c>
      <c r="J90" s="118" t="n">
        <v>-44178</v>
      </c>
      <c r="K90" s="118" t="n">
        <v>-505013</v>
      </c>
      <c r="L90" s="118" t="n">
        <v>0</v>
      </c>
      <c r="M90" s="118" t="n">
        <v>-44505</v>
      </c>
      <c r="N90" s="118" t="n">
        <v>-502976</v>
      </c>
      <c r="P90" s="118" t="n">
        <f aca="false">ABS(D90)/$P$3</f>
        <v>511.846</v>
      </c>
      <c r="Q90" s="118" t="n">
        <f aca="false">ABS(E90)/$P$3</f>
        <v>0</v>
      </c>
      <c r="R90" s="118" t="n">
        <f aca="false">ABS(F90)/$P$3</f>
        <v>0</v>
      </c>
      <c r="S90" s="118" t="n">
        <f aca="false">ABS(G90)/$P$3</f>
        <v>9.451</v>
      </c>
      <c r="T90" s="118" t="n">
        <f aca="false">ABS(H90)/$P$3</f>
        <v>44.505</v>
      </c>
      <c r="U90" s="118" t="n">
        <f aca="false">ABS(I90)/$P$3</f>
        <v>511.846</v>
      </c>
      <c r="V90" s="118" t="n">
        <f aca="false">ABS(J90)/$P$3</f>
        <v>44.178</v>
      </c>
      <c r="W90" s="118" t="n">
        <f aca="false">ABS(K90)/$P$3</f>
        <v>505.013</v>
      </c>
      <c r="X90" s="118" t="n">
        <f aca="false">ABS(L90)/$P$3</f>
        <v>0</v>
      </c>
      <c r="Y90" s="118" t="n">
        <f aca="false">ABS(M90)/$P$3</f>
        <v>44.505</v>
      </c>
      <c r="Z90" s="118" t="n">
        <f aca="false">ABS(N90)/$P$3</f>
        <v>502.976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Data'!$A$2:$B$8,MATCH(WEEKDAY('RAC V@r Total'!A91,3),'Master Data'!$A$2:$A$8,0),2)</f>
        <v>T</v>
      </c>
      <c r="D91" s="118" t="n">
        <v>-512073</v>
      </c>
      <c r="E91" s="118" t="n">
        <v>0</v>
      </c>
      <c r="F91" s="118" t="n">
        <v>0</v>
      </c>
      <c r="G91" s="118" t="n">
        <v>-9405</v>
      </c>
      <c r="H91" s="118" t="n">
        <v>-44191</v>
      </c>
      <c r="I91" s="118" t="n">
        <v>-512073</v>
      </c>
      <c r="J91" s="118" t="n">
        <v>-43774</v>
      </c>
      <c r="K91" s="118" t="n">
        <v>-505260</v>
      </c>
      <c r="L91" s="118" t="n">
        <v>0</v>
      </c>
      <c r="M91" s="118" t="n">
        <v>-44191</v>
      </c>
      <c r="N91" s="118" t="n">
        <v>-503543</v>
      </c>
      <c r="P91" s="118" t="n">
        <f aca="false">ABS(D91)/$P$3</f>
        <v>512.073</v>
      </c>
      <c r="Q91" s="118" t="n">
        <f aca="false">ABS(E91)/$P$3</f>
        <v>0</v>
      </c>
      <c r="R91" s="118" t="n">
        <f aca="false">ABS(F91)/$P$3</f>
        <v>0</v>
      </c>
      <c r="S91" s="118" t="n">
        <f aca="false">ABS(G91)/$P$3</f>
        <v>9.405</v>
      </c>
      <c r="T91" s="118" t="n">
        <f aca="false">ABS(H91)/$P$3</f>
        <v>44.191</v>
      </c>
      <c r="U91" s="118" t="n">
        <f aca="false">ABS(I91)/$P$3</f>
        <v>512.073</v>
      </c>
      <c r="V91" s="118" t="n">
        <f aca="false">ABS(J91)/$P$3</f>
        <v>43.774</v>
      </c>
      <c r="W91" s="118" t="n">
        <f aca="false">ABS(K91)/$P$3</f>
        <v>505.26</v>
      </c>
      <c r="X91" s="118" t="n">
        <f aca="false">ABS(L91)/$P$3</f>
        <v>0</v>
      </c>
      <c r="Y91" s="118" t="n">
        <f aca="false">ABS(M91)/$P$3</f>
        <v>44.191</v>
      </c>
      <c r="Z91" s="118" t="n">
        <f aca="false">ABS(N91)/$P$3</f>
        <v>503.543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Data'!$A$2:$B$8,MATCH(WEEKDAY('RAC V@r Total'!A92,3),'Master Data'!$A$2:$A$8,0),2)</f>
        <v>W</v>
      </c>
      <c r="D92" s="118" t="n">
        <v>-454424</v>
      </c>
      <c r="E92" s="118" t="n">
        <v>0</v>
      </c>
      <c r="F92" s="118" t="n">
        <v>0</v>
      </c>
      <c r="G92" s="118" t="n">
        <v>-7445</v>
      </c>
      <c r="H92" s="118" t="n">
        <v>-46236</v>
      </c>
      <c r="I92" s="118" t="n">
        <v>-454424</v>
      </c>
      <c r="J92" s="118" t="n">
        <v>-47795</v>
      </c>
      <c r="K92" s="118" t="n">
        <v>-448457</v>
      </c>
      <c r="L92" s="118" t="n">
        <v>0</v>
      </c>
      <c r="M92" s="118" t="n">
        <v>-46236</v>
      </c>
      <c r="N92" s="118" t="n">
        <v>-453043</v>
      </c>
      <c r="P92" s="118" t="n">
        <f aca="false">ABS(D92)/$P$3</f>
        <v>454.424</v>
      </c>
      <c r="Q92" s="118" t="n">
        <f aca="false">ABS(E92)/$P$3</f>
        <v>0</v>
      </c>
      <c r="R92" s="118" t="n">
        <f aca="false">ABS(F92)/$P$3</f>
        <v>0</v>
      </c>
      <c r="S92" s="118" t="n">
        <f aca="false">ABS(G92)/$P$3</f>
        <v>7.445</v>
      </c>
      <c r="T92" s="118" t="n">
        <f aca="false">ABS(H92)/$P$3</f>
        <v>46.236</v>
      </c>
      <c r="U92" s="118" t="n">
        <f aca="false">ABS(I92)/$P$3</f>
        <v>454.424</v>
      </c>
      <c r="V92" s="118" t="n">
        <f aca="false">ABS(J92)/$P$3</f>
        <v>47.795</v>
      </c>
      <c r="W92" s="118" t="n">
        <f aca="false">ABS(K92)/$P$3</f>
        <v>448.457</v>
      </c>
      <c r="X92" s="118" t="n">
        <f aca="false">ABS(L92)/$P$3</f>
        <v>0</v>
      </c>
      <c r="Y92" s="118" t="n">
        <f aca="false">ABS(M92)/$P$3</f>
        <v>46.236</v>
      </c>
      <c r="Z92" s="118" t="n">
        <f aca="false">ABS(N92)/$P$3</f>
        <v>453.043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Data'!$A$2:$B$8,MATCH(WEEKDAY('RAC V@r Total'!A93,3),'Master Data'!$A$2:$A$8,0),2)</f>
        <v>Th</v>
      </c>
      <c r="D93" s="118" t="n">
        <v>-454622</v>
      </c>
      <c r="E93" s="118" t="n">
        <v>0</v>
      </c>
      <c r="F93" s="118" t="n">
        <v>0</v>
      </c>
      <c r="G93" s="118" t="n">
        <v>-7394</v>
      </c>
      <c r="H93" s="118" t="n">
        <v>-46285</v>
      </c>
      <c r="I93" s="118" t="n">
        <v>-454622</v>
      </c>
      <c r="J93" s="118" t="n">
        <v>-47817</v>
      </c>
      <c r="K93" s="118" t="n">
        <v>-448699</v>
      </c>
      <c r="L93" s="118" t="n">
        <v>0</v>
      </c>
      <c r="M93" s="118" t="n">
        <v>-46285</v>
      </c>
      <c r="N93" s="118" t="n">
        <v>-453336</v>
      </c>
      <c r="P93" s="118" t="n">
        <f aca="false">ABS(D93)/$P$3</f>
        <v>454.622</v>
      </c>
      <c r="Q93" s="118" t="n">
        <f aca="false">ABS(E93)/$P$3</f>
        <v>0</v>
      </c>
      <c r="R93" s="118" t="n">
        <f aca="false">ABS(F93)/$P$3</f>
        <v>0</v>
      </c>
      <c r="S93" s="118" t="n">
        <f aca="false">ABS(G93)/$P$3</f>
        <v>7.394</v>
      </c>
      <c r="T93" s="118" t="n">
        <f aca="false">ABS(H93)/$P$3</f>
        <v>46.285</v>
      </c>
      <c r="U93" s="118" t="n">
        <f aca="false">ABS(I93)/$P$3</f>
        <v>454.622</v>
      </c>
      <c r="V93" s="118" t="n">
        <f aca="false">ABS(J93)/$P$3</f>
        <v>47.817</v>
      </c>
      <c r="W93" s="118" t="n">
        <f aca="false">ABS(K93)/$P$3</f>
        <v>448.699</v>
      </c>
      <c r="X93" s="118" t="n">
        <f aca="false">ABS(L93)/$P$3</f>
        <v>0</v>
      </c>
      <c r="Y93" s="118" t="n">
        <f aca="false">ABS(M93)/$P$3</f>
        <v>46.285</v>
      </c>
      <c r="Z93" s="118" t="n">
        <f aca="false">ABS(N93)/$P$3</f>
        <v>453.336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Data'!$A$2:$B$8,MATCH(WEEKDAY('RAC V@r Total'!A94,3),'Master Data'!$A$2:$A$8,0),2)</f>
        <v>F</v>
      </c>
      <c r="D94" s="118" t="n">
        <v>-446626</v>
      </c>
      <c r="E94" s="118" t="n">
        <v>0</v>
      </c>
      <c r="F94" s="118" t="n">
        <v>0</v>
      </c>
      <c r="G94" s="118" t="n">
        <v>-7352</v>
      </c>
      <c r="H94" s="118" t="n">
        <v>-45930</v>
      </c>
      <c r="I94" s="118" t="n">
        <v>-446626</v>
      </c>
      <c r="J94" s="118" t="n">
        <v>-47491</v>
      </c>
      <c r="K94" s="118" t="n">
        <v>-440737</v>
      </c>
      <c r="L94" s="118" t="n">
        <v>0</v>
      </c>
      <c r="M94" s="118" t="n">
        <v>-45930</v>
      </c>
      <c r="N94" s="118" t="n">
        <v>-444086</v>
      </c>
      <c r="P94" s="118" t="n">
        <f aca="false">ABS(D94)/$P$3</f>
        <v>446.626</v>
      </c>
      <c r="Q94" s="118" t="n">
        <f aca="false">ABS(E94)/$P$3</f>
        <v>0</v>
      </c>
      <c r="R94" s="118" t="n">
        <f aca="false">ABS(F94)/$P$3</f>
        <v>0</v>
      </c>
      <c r="S94" s="118" t="n">
        <f aca="false">ABS(G94)/$P$3</f>
        <v>7.352</v>
      </c>
      <c r="T94" s="118" t="n">
        <f aca="false">ABS(H94)/$P$3</f>
        <v>45.93</v>
      </c>
      <c r="U94" s="118" t="n">
        <f aca="false">ABS(I94)/$P$3</f>
        <v>446.626</v>
      </c>
      <c r="V94" s="118" t="n">
        <f aca="false">ABS(J94)/$P$3</f>
        <v>47.491</v>
      </c>
      <c r="W94" s="118" t="n">
        <f aca="false">ABS(K94)/$P$3</f>
        <v>440.737</v>
      </c>
      <c r="X94" s="118" t="n">
        <f aca="false">ABS(L94)/$P$3</f>
        <v>0</v>
      </c>
      <c r="Y94" s="118" t="n">
        <f aca="false">ABS(M94)/$P$3</f>
        <v>45.93</v>
      </c>
      <c r="Z94" s="118" t="n">
        <f aca="false">ABS(N94)/$P$3</f>
        <v>444.086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Data'!$A$2:$B$8,MATCH(WEEKDAY('RAC V@r Total'!A95,3),'Master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H95" s="118" t="n">
        <v>0</v>
      </c>
      <c r="I95" s="118" t="n">
        <v>0</v>
      </c>
      <c r="J95" s="118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8" t="n">
        <f aca="false">ABS(D95)/$P$3</f>
        <v>0</v>
      </c>
      <c r="Q95" s="118" t="n">
        <f aca="false">ABS(E95)/$P$3</f>
        <v>0</v>
      </c>
      <c r="R95" s="118" t="n">
        <f aca="false">ABS(F95)/$P$3</f>
        <v>0</v>
      </c>
      <c r="S95" s="118" t="n">
        <f aca="false">ABS(G95)/$P$3</f>
        <v>0</v>
      </c>
      <c r="T95" s="118" t="n">
        <f aca="false">ABS(H95)/$P$3</f>
        <v>0</v>
      </c>
      <c r="U95" s="118" t="n">
        <f aca="false">ABS(I95)/$P$3</f>
        <v>0</v>
      </c>
      <c r="V95" s="118" t="n">
        <f aca="false">ABS(J95)/$P$3</f>
        <v>0</v>
      </c>
      <c r="W95" s="118" t="n">
        <f aca="false">ABS(K95)/$P$3</f>
        <v>0</v>
      </c>
      <c r="X95" s="118" t="n">
        <f aca="false">ABS(L95)/$P$3</f>
        <v>0</v>
      </c>
      <c r="Y95" s="118" t="n">
        <f aca="false">ABS(M95)/$P$3</f>
        <v>0</v>
      </c>
      <c r="Z95" s="118" t="n">
        <f aca="false">ABS(N95)/$P$3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Data'!$A$2:$B$8,MATCH(WEEKDAY('RAC V@r Total'!A96,3),'Master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H96" s="118" t="n">
        <v>0</v>
      </c>
      <c r="I96" s="118" t="n">
        <v>0</v>
      </c>
      <c r="J96" s="118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8" t="n">
        <f aca="false">ABS(D96)/$P$3</f>
        <v>0</v>
      </c>
      <c r="Q96" s="118" t="n">
        <f aca="false">ABS(E96)/$P$3</f>
        <v>0</v>
      </c>
      <c r="R96" s="118" t="n">
        <f aca="false">ABS(F96)/$P$3</f>
        <v>0</v>
      </c>
      <c r="S96" s="118" t="n">
        <f aca="false">ABS(G96)/$P$3</f>
        <v>0</v>
      </c>
      <c r="T96" s="118" t="n">
        <f aca="false">ABS(H96)/$P$3</f>
        <v>0</v>
      </c>
      <c r="U96" s="118" t="n">
        <f aca="false">ABS(I96)/$P$3</f>
        <v>0</v>
      </c>
      <c r="V96" s="118" t="n">
        <f aca="false">ABS(J96)/$P$3</f>
        <v>0</v>
      </c>
      <c r="W96" s="118" t="n">
        <f aca="false">ABS(K96)/$P$3</f>
        <v>0</v>
      </c>
      <c r="X96" s="118" t="n">
        <f aca="false">ABS(L96)/$P$3</f>
        <v>0</v>
      </c>
      <c r="Y96" s="118" t="n">
        <f aca="false">ABS(M96)/$P$3</f>
        <v>0</v>
      </c>
      <c r="Z96" s="118" t="n">
        <f aca="false">ABS(N96)/$P$3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Data'!$A$2:$B$8,MATCH(WEEKDAY('RAC V@r Total'!A97,3),'Master Data'!$A$2:$A$8,0),2)</f>
        <v>M</v>
      </c>
      <c r="D97" s="118" t="n">
        <v>-464722</v>
      </c>
      <c r="E97" s="118" t="n">
        <v>0</v>
      </c>
      <c r="F97" s="118" t="n">
        <v>0</v>
      </c>
      <c r="G97" s="118" t="n">
        <v>-9008</v>
      </c>
      <c r="H97" s="118" t="n">
        <v>-44984</v>
      </c>
      <c r="I97" s="118" t="n">
        <v>-464722</v>
      </c>
      <c r="J97" s="118" t="n">
        <v>-45982</v>
      </c>
      <c r="K97" s="118" t="n">
        <v>-455580</v>
      </c>
      <c r="L97" s="118" t="n">
        <v>0</v>
      </c>
      <c r="M97" s="118" t="n">
        <v>-44984</v>
      </c>
      <c r="N97" s="118" t="n">
        <v>-461116</v>
      </c>
      <c r="P97" s="118" t="n">
        <f aca="false">ABS(D97)/$P$3</f>
        <v>464.722</v>
      </c>
      <c r="Q97" s="118" t="n">
        <f aca="false">ABS(E97)/$P$3</f>
        <v>0</v>
      </c>
      <c r="R97" s="118" t="n">
        <f aca="false">ABS(F97)/$P$3</f>
        <v>0</v>
      </c>
      <c r="S97" s="118" t="n">
        <f aca="false">ABS(G97)/$P$3</f>
        <v>9.008</v>
      </c>
      <c r="T97" s="118" t="n">
        <f aca="false">ABS(H97)/$P$3</f>
        <v>44.984</v>
      </c>
      <c r="U97" s="118" t="n">
        <f aca="false">ABS(I97)/$P$3</f>
        <v>464.722</v>
      </c>
      <c r="V97" s="118" t="n">
        <f aca="false">ABS(J97)/$P$3</f>
        <v>45.982</v>
      </c>
      <c r="W97" s="118" t="n">
        <f aca="false">ABS(K97)/$P$3</f>
        <v>455.58</v>
      </c>
      <c r="X97" s="118" t="n">
        <f aca="false">ABS(L97)/$P$3</f>
        <v>0</v>
      </c>
      <c r="Y97" s="118" t="n">
        <f aca="false">ABS(M97)/$P$3</f>
        <v>44.984</v>
      </c>
      <c r="Z97" s="118" t="n">
        <f aca="false">ABS(N97)/$P$3</f>
        <v>461.116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Data'!$A$2:$B$8,MATCH(WEEKDAY('RAC V@r Total'!A98,3),'Master Data'!$A$2:$A$8,0),2)</f>
        <v>T</v>
      </c>
      <c r="D98" s="118" t="n">
        <v>-464925</v>
      </c>
      <c r="E98" s="118" t="n">
        <v>0</v>
      </c>
      <c r="F98" s="118" t="n">
        <v>0</v>
      </c>
      <c r="G98" s="118" t="n">
        <v>-8902</v>
      </c>
      <c r="H98" s="118" t="n">
        <v>-56007</v>
      </c>
      <c r="I98" s="118" t="n">
        <v>-464925</v>
      </c>
      <c r="J98" s="118" t="n">
        <v>-56721</v>
      </c>
      <c r="K98" s="118" t="n">
        <v>-455886</v>
      </c>
      <c r="L98" s="118" t="n">
        <v>0</v>
      </c>
      <c r="M98" s="118" t="n">
        <v>-26999</v>
      </c>
      <c r="N98" s="118" t="n">
        <v>-460989</v>
      </c>
      <c r="P98" s="118" t="n">
        <f aca="false">ABS(D98)/$P$3</f>
        <v>464.925</v>
      </c>
      <c r="Q98" s="118" t="n">
        <f aca="false">ABS(E98)/$P$3</f>
        <v>0</v>
      </c>
      <c r="R98" s="118" t="n">
        <f aca="false">ABS(F98)/$P$3</f>
        <v>0</v>
      </c>
      <c r="S98" s="118" t="n">
        <f aca="false">ABS(G98)/$P$3</f>
        <v>8.902</v>
      </c>
      <c r="T98" s="118" t="n">
        <f aca="false">ABS(H98)/$P$3</f>
        <v>56.007</v>
      </c>
      <c r="U98" s="118" t="n">
        <f aca="false">ABS(I98)/$P$3</f>
        <v>464.925</v>
      </c>
      <c r="V98" s="118" t="n">
        <f aca="false">ABS(J98)/$P$3</f>
        <v>56.721</v>
      </c>
      <c r="W98" s="118" t="n">
        <f aca="false">ABS(K98)/$P$3</f>
        <v>455.886</v>
      </c>
      <c r="X98" s="118" t="n">
        <f aca="false">ABS(L98)/$P$3</f>
        <v>0</v>
      </c>
      <c r="Y98" s="118" t="n">
        <f aca="false">ABS(M98)/$P$3</f>
        <v>26.999</v>
      </c>
      <c r="Z98" s="118" t="n">
        <f aca="false">ABS(N98)/$P$3</f>
        <v>460.989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Data'!$A$2:$B$8,MATCH(WEEKDAY('RAC V@r Total'!A99,3),'Master Data'!$A$2:$A$8,0),2)</f>
        <v>W</v>
      </c>
      <c r="D99" s="118" t="n">
        <v>-465123</v>
      </c>
      <c r="E99" s="118" t="n">
        <v>0</v>
      </c>
      <c r="F99" s="118" t="n">
        <v>0</v>
      </c>
      <c r="G99" s="118" t="n">
        <v>-8582</v>
      </c>
      <c r="H99" s="118" t="n">
        <v>-56059</v>
      </c>
      <c r="I99" s="118" t="n">
        <v>-465123</v>
      </c>
      <c r="J99" s="118" t="n">
        <v>-56754</v>
      </c>
      <c r="K99" s="118" t="n">
        <v>-456389</v>
      </c>
      <c r="L99" s="118" t="n">
        <v>0</v>
      </c>
      <c r="M99" s="118" t="n">
        <v>-27053</v>
      </c>
      <c r="N99" s="118" t="n">
        <v>-461419</v>
      </c>
      <c r="P99" s="118" t="n">
        <f aca="false">ABS(D99)/$P$3</f>
        <v>465.123</v>
      </c>
      <c r="Q99" s="118" t="n">
        <f aca="false">ABS(E99)/$P$3</f>
        <v>0</v>
      </c>
      <c r="R99" s="118" t="n">
        <f aca="false">ABS(F99)/$P$3</f>
        <v>0</v>
      </c>
      <c r="S99" s="118" t="n">
        <f aca="false">ABS(G99)/$P$3</f>
        <v>8.582</v>
      </c>
      <c r="T99" s="118" t="n">
        <f aca="false">ABS(H99)/$P$3</f>
        <v>56.059</v>
      </c>
      <c r="U99" s="118" t="n">
        <f aca="false">ABS(I99)/$P$3</f>
        <v>465.123</v>
      </c>
      <c r="V99" s="118" t="n">
        <f aca="false">ABS(J99)/$P$3</f>
        <v>56.754</v>
      </c>
      <c r="W99" s="118" t="n">
        <f aca="false">ABS(K99)/$P$3</f>
        <v>456.389</v>
      </c>
      <c r="X99" s="118" t="n">
        <f aca="false">ABS(L99)/$P$3</f>
        <v>0</v>
      </c>
      <c r="Y99" s="118" t="n">
        <f aca="false">ABS(M99)/$P$3</f>
        <v>27.053</v>
      </c>
      <c r="Z99" s="118" t="n">
        <f aca="false">ABS(N99)/$P$3</f>
        <v>461.419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Data'!$A$2:$B$8,MATCH(WEEKDAY('RAC V@r Total'!A100,3),'Master Data'!$A$2:$A$8,0),2)</f>
        <v>Th</v>
      </c>
      <c r="D100" s="118" t="n">
        <v>-465320</v>
      </c>
      <c r="E100" s="118" t="n">
        <v>0</v>
      </c>
      <c r="F100" s="118" t="n">
        <v>0</v>
      </c>
      <c r="G100" s="118" t="n">
        <v>-8518</v>
      </c>
      <c r="H100" s="118" t="n">
        <v>-55976</v>
      </c>
      <c r="I100" s="118" t="n">
        <v>-465320</v>
      </c>
      <c r="J100" s="118" t="n">
        <v>-56635</v>
      </c>
      <c r="K100" s="118" t="n">
        <v>-456670</v>
      </c>
      <c r="L100" s="118" t="n">
        <v>0</v>
      </c>
      <c r="M100" s="118" t="n">
        <v>-26943</v>
      </c>
      <c r="N100" s="118" t="n">
        <v>-461656</v>
      </c>
      <c r="P100" s="118" t="n">
        <f aca="false">ABS(D100)/$P$3</f>
        <v>465.32</v>
      </c>
      <c r="Q100" s="118" t="n">
        <f aca="false">ABS(E100)/$P$3</f>
        <v>0</v>
      </c>
      <c r="R100" s="118" t="n">
        <f aca="false">ABS(F100)/$P$3</f>
        <v>0</v>
      </c>
      <c r="S100" s="118" t="n">
        <f aca="false">ABS(G100)/$P$3</f>
        <v>8.518</v>
      </c>
      <c r="T100" s="118" t="n">
        <f aca="false">ABS(H100)/$P$3</f>
        <v>55.976</v>
      </c>
      <c r="U100" s="118" t="n">
        <f aca="false">ABS(I100)/$P$3</f>
        <v>465.32</v>
      </c>
      <c r="V100" s="118" t="n">
        <f aca="false">ABS(J100)/$P$3</f>
        <v>56.635</v>
      </c>
      <c r="W100" s="118" t="n">
        <f aca="false">ABS(K100)/$P$3</f>
        <v>456.67</v>
      </c>
      <c r="X100" s="118" t="n">
        <f aca="false">ABS(L100)/$P$3</f>
        <v>0</v>
      </c>
      <c r="Y100" s="118" t="n">
        <f aca="false">ABS(M100)/$P$3</f>
        <v>26.943</v>
      </c>
      <c r="Z100" s="118" t="n">
        <f aca="false">ABS(N100)/$P$3</f>
        <v>461.656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Data'!$A$2:$B$8,MATCH(WEEKDAY('RAC V@r Total'!A101,3),'Master Data'!$A$2:$A$8,0),2)</f>
        <v>F</v>
      </c>
      <c r="D101" s="118" t="n">
        <v>-465516</v>
      </c>
      <c r="E101" s="118" t="n">
        <v>0</v>
      </c>
      <c r="F101" s="118" t="n">
        <v>0</v>
      </c>
      <c r="G101" s="118" t="n">
        <v>-8453</v>
      </c>
      <c r="H101" s="118" t="n">
        <v>-56188</v>
      </c>
      <c r="I101" s="118" t="n">
        <v>-465516</v>
      </c>
      <c r="J101" s="118" t="n">
        <v>-56926</v>
      </c>
      <c r="K101" s="118" t="n">
        <v>-456950</v>
      </c>
      <c r="L101" s="118" t="n">
        <v>0</v>
      </c>
      <c r="M101" s="118" t="n">
        <v>-27211</v>
      </c>
      <c r="N101" s="118" t="n">
        <v>-462008</v>
      </c>
      <c r="P101" s="118" t="n">
        <f aca="false">ABS(D101)/$P$3</f>
        <v>465.516</v>
      </c>
      <c r="Q101" s="118" t="n">
        <f aca="false">ABS(E101)/$P$3</f>
        <v>0</v>
      </c>
      <c r="R101" s="118" t="n">
        <f aca="false">ABS(F101)/$P$3</f>
        <v>0</v>
      </c>
      <c r="S101" s="118" t="n">
        <f aca="false">ABS(G101)/$P$3</f>
        <v>8.453</v>
      </c>
      <c r="T101" s="118" t="n">
        <f aca="false">ABS(H101)/$P$3</f>
        <v>56.188</v>
      </c>
      <c r="U101" s="118" t="n">
        <f aca="false">ABS(I101)/$P$3</f>
        <v>465.516</v>
      </c>
      <c r="V101" s="118" t="n">
        <f aca="false">ABS(J101)/$P$3</f>
        <v>56.926</v>
      </c>
      <c r="W101" s="118" t="n">
        <f aca="false">ABS(K101)/$P$3</f>
        <v>456.95</v>
      </c>
      <c r="X101" s="118" t="n">
        <f aca="false">ABS(L101)/$P$3</f>
        <v>0</v>
      </c>
      <c r="Y101" s="118" t="n">
        <f aca="false">ABS(M101)/$P$3</f>
        <v>27.211</v>
      </c>
      <c r="Z101" s="118" t="n">
        <f aca="false">ABS(N101)/$P$3</f>
        <v>462.008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Data'!$A$2:$B$8,MATCH(WEEKDAY('RAC V@r Total'!A102,3),'Master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H102" s="118" t="n">
        <v>0</v>
      </c>
      <c r="I102" s="118" t="n">
        <v>0</v>
      </c>
      <c r="J102" s="118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8" t="n">
        <f aca="false">ABS(D102)/$P$3</f>
        <v>0</v>
      </c>
      <c r="Q102" s="118" t="n">
        <f aca="false">ABS(E102)/$P$3</f>
        <v>0</v>
      </c>
      <c r="R102" s="118" t="n">
        <f aca="false">ABS(F102)/$P$3</f>
        <v>0</v>
      </c>
      <c r="S102" s="118" t="n">
        <f aca="false">ABS(G102)/$P$3</f>
        <v>0</v>
      </c>
      <c r="T102" s="118" t="n">
        <f aca="false">ABS(H102)/$P$3</f>
        <v>0</v>
      </c>
      <c r="U102" s="118" t="n">
        <f aca="false">ABS(I102)/$P$3</f>
        <v>0</v>
      </c>
      <c r="V102" s="118" t="n">
        <f aca="false">ABS(J102)/$P$3</f>
        <v>0</v>
      </c>
      <c r="W102" s="118" t="n">
        <f aca="false">ABS(K102)/$P$3</f>
        <v>0</v>
      </c>
      <c r="X102" s="118" t="n">
        <f aca="false">ABS(L102)/$P$3</f>
        <v>0</v>
      </c>
      <c r="Y102" s="118" t="n">
        <f aca="false">ABS(M102)/$P$3</f>
        <v>0</v>
      </c>
      <c r="Z102" s="118" t="n">
        <f aca="false">ABS(N102)/$P$3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Data'!$A$2:$B$8,MATCH(WEEKDAY('RAC V@r Total'!A103,3),'Master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H103" s="118" t="n">
        <v>0</v>
      </c>
      <c r="I103" s="118" t="n">
        <v>0</v>
      </c>
      <c r="J103" s="118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8" t="n">
        <f aca="false">ABS(D103)/$P$3</f>
        <v>0</v>
      </c>
      <c r="Q103" s="118" t="n">
        <f aca="false">ABS(E103)/$P$3</f>
        <v>0</v>
      </c>
      <c r="R103" s="118" t="n">
        <f aca="false">ABS(F103)/$P$3</f>
        <v>0</v>
      </c>
      <c r="S103" s="118" t="n">
        <f aca="false">ABS(G103)/$P$3</f>
        <v>0</v>
      </c>
      <c r="T103" s="118" t="n">
        <f aca="false">ABS(H103)/$P$3</f>
        <v>0</v>
      </c>
      <c r="U103" s="118" t="n">
        <f aca="false">ABS(I103)/$P$3</f>
        <v>0</v>
      </c>
      <c r="V103" s="118" t="n">
        <f aca="false">ABS(J103)/$P$3</f>
        <v>0</v>
      </c>
      <c r="W103" s="118" t="n">
        <f aca="false">ABS(K103)/$P$3</f>
        <v>0</v>
      </c>
      <c r="X103" s="118" t="n">
        <f aca="false">ABS(L103)/$P$3</f>
        <v>0</v>
      </c>
      <c r="Y103" s="118" t="n">
        <f aca="false">ABS(M103)/$P$3</f>
        <v>0</v>
      </c>
      <c r="Z103" s="118" t="n">
        <f aca="false">ABS(N103)/$P$3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Data'!$A$2:$B$8,MATCH(WEEKDAY('RAC V@r Total'!A104,3),'Master Data'!$A$2:$A$8,0),2)</f>
        <v>M</v>
      </c>
      <c r="D104" s="118" t="n">
        <v>-466102</v>
      </c>
      <c r="E104" s="118" t="n">
        <v>0</v>
      </c>
      <c r="F104" s="118" t="n">
        <v>0</v>
      </c>
      <c r="G104" s="118" t="n">
        <v>-8328</v>
      </c>
      <c r="H104" s="118" t="n">
        <v>-56175</v>
      </c>
      <c r="I104" s="118" t="n">
        <v>-466102</v>
      </c>
      <c r="J104" s="118" t="n">
        <v>-56891</v>
      </c>
      <c r="K104" s="118" t="n">
        <v>-457697</v>
      </c>
      <c r="L104" s="118" t="n">
        <v>0</v>
      </c>
      <c r="M104" s="118" t="n">
        <v>-27171</v>
      </c>
      <c r="N104" s="118" t="n">
        <v>-462744</v>
      </c>
      <c r="P104" s="118" t="n">
        <f aca="false">ABS(D104)/$P$3</f>
        <v>466.102</v>
      </c>
      <c r="Q104" s="118" t="n">
        <f aca="false">ABS(E104)/$P$3</f>
        <v>0</v>
      </c>
      <c r="R104" s="118" t="n">
        <f aca="false">ABS(F104)/$P$3</f>
        <v>0</v>
      </c>
      <c r="S104" s="118" t="n">
        <f aca="false">ABS(G104)/$P$3</f>
        <v>8.328</v>
      </c>
      <c r="T104" s="118" t="n">
        <f aca="false">ABS(H104)/$P$3</f>
        <v>56.175</v>
      </c>
      <c r="U104" s="118" t="n">
        <f aca="false">ABS(I104)/$P$3</f>
        <v>466.102</v>
      </c>
      <c r="V104" s="118" t="n">
        <f aca="false">ABS(J104)/$P$3</f>
        <v>56.891</v>
      </c>
      <c r="W104" s="118" t="n">
        <f aca="false">ABS(K104)/$P$3</f>
        <v>457.697</v>
      </c>
      <c r="X104" s="118" t="n">
        <f aca="false">ABS(L104)/$P$3</f>
        <v>0</v>
      </c>
      <c r="Y104" s="118" t="n">
        <f aca="false">ABS(M104)/$P$3</f>
        <v>27.171</v>
      </c>
      <c r="Z104" s="118" t="n">
        <f aca="false">ABS(N104)/$P$3</f>
        <v>462.744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Data'!$A$2:$B$8,MATCH(WEEKDAY('RAC V@r Total'!A105,3),'Master Data'!$A$2:$A$8,0),2)</f>
        <v>T</v>
      </c>
      <c r="D105" s="118" t="n">
        <v>-477984</v>
      </c>
      <c r="E105" s="118" t="n">
        <v>0</v>
      </c>
      <c r="F105" s="118" t="n">
        <v>0</v>
      </c>
      <c r="G105" s="118" t="n">
        <v>-8280</v>
      </c>
      <c r="H105" s="118" t="n">
        <v>-55821</v>
      </c>
      <c r="I105" s="118" t="n">
        <v>-477984</v>
      </c>
      <c r="J105" s="118" t="n">
        <v>-56397</v>
      </c>
      <c r="K105" s="118" t="n">
        <v>-471148</v>
      </c>
      <c r="L105" s="118" t="n">
        <v>0</v>
      </c>
      <c r="M105" s="118" t="n">
        <v>-26714</v>
      </c>
      <c r="N105" s="118" t="n">
        <v>-477349</v>
      </c>
      <c r="P105" s="118" t="n">
        <f aca="false">ABS(D105)/$P$3</f>
        <v>477.984</v>
      </c>
      <c r="Q105" s="118" t="n">
        <f aca="false">ABS(E105)/$P$3</f>
        <v>0</v>
      </c>
      <c r="R105" s="118" t="n">
        <f aca="false">ABS(F105)/$P$3</f>
        <v>0</v>
      </c>
      <c r="S105" s="118" t="n">
        <f aca="false">ABS(G105)/$P$3</f>
        <v>8.28</v>
      </c>
      <c r="T105" s="118" t="n">
        <f aca="false">ABS(H105)/$P$3</f>
        <v>55.821</v>
      </c>
      <c r="U105" s="118" t="n">
        <f aca="false">ABS(I105)/$P$3</f>
        <v>477.984</v>
      </c>
      <c r="V105" s="118" t="n">
        <f aca="false">ABS(J105)/$P$3</f>
        <v>56.397</v>
      </c>
      <c r="W105" s="118" t="n">
        <f aca="false">ABS(K105)/$P$3</f>
        <v>471.148</v>
      </c>
      <c r="X105" s="118" t="n">
        <f aca="false">ABS(L105)/$P$3</f>
        <v>0</v>
      </c>
      <c r="Y105" s="118" t="n">
        <f aca="false">ABS(M105)/$P$3</f>
        <v>26.714</v>
      </c>
      <c r="Z105" s="118" t="n">
        <f aca="false">ABS(N105)/$P$3</f>
        <v>477.349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Data'!$A$2:$B$8,MATCH(WEEKDAY('RAC V@r Total'!A106,3),'Master Data'!$A$2:$A$8,0),2)</f>
        <v>W</v>
      </c>
      <c r="D106" s="118" t="n">
        <v>-478207</v>
      </c>
      <c r="E106" s="118" t="n">
        <v>0</v>
      </c>
      <c r="F106" s="118" t="n">
        <v>0</v>
      </c>
      <c r="G106" s="118" t="n">
        <v>-8158</v>
      </c>
      <c r="H106" s="118" t="n">
        <v>-55845</v>
      </c>
      <c r="I106" s="118" t="n">
        <v>-478207</v>
      </c>
      <c r="J106" s="118" t="n">
        <v>-56425</v>
      </c>
      <c r="K106" s="118" t="n">
        <v>-471520</v>
      </c>
      <c r="L106" s="118" t="n">
        <v>0</v>
      </c>
      <c r="M106" s="118" t="n">
        <v>-26738</v>
      </c>
      <c r="N106" s="118" t="n">
        <v>-477679</v>
      </c>
      <c r="P106" s="118" t="n">
        <f aca="false">ABS(D106)/$P$3</f>
        <v>478.207</v>
      </c>
      <c r="Q106" s="118" t="n">
        <f aca="false">ABS(E106)/$P$3</f>
        <v>0</v>
      </c>
      <c r="R106" s="118" t="n">
        <f aca="false">ABS(F106)/$P$3</f>
        <v>0</v>
      </c>
      <c r="S106" s="118" t="n">
        <f aca="false">ABS(G106)/$P$3</f>
        <v>8.158</v>
      </c>
      <c r="T106" s="118" t="n">
        <f aca="false">ABS(H106)/$P$3</f>
        <v>55.845</v>
      </c>
      <c r="U106" s="118" t="n">
        <f aca="false">ABS(I106)/$P$3</f>
        <v>478.207</v>
      </c>
      <c r="V106" s="118" t="n">
        <f aca="false">ABS(J106)/$P$3</f>
        <v>56.425</v>
      </c>
      <c r="W106" s="118" t="n">
        <f aca="false">ABS(K106)/$P$3</f>
        <v>471.52</v>
      </c>
      <c r="X106" s="118" t="n">
        <f aca="false">ABS(L106)/$P$3</f>
        <v>0</v>
      </c>
      <c r="Y106" s="118" t="n">
        <f aca="false">ABS(M106)/$P$3</f>
        <v>26.738</v>
      </c>
      <c r="Z106" s="118" t="n">
        <f aca="false">ABS(N106)/$P$3</f>
        <v>477.679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Data'!$A$2:$B$8,MATCH(WEEKDAY('RAC V@r Total'!A107,3),'Master Data'!$A$2:$A$8,0),2)</f>
        <v>Th</v>
      </c>
      <c r="D107" s="118" t="n">
        <v>-478430</v>
      </c>
      <c r="E107" s="118" t="n">
        <v>0</v>
      </c>
      <c r="F107" s="118" t="n">
        <v>0</v>
      </c>
      <c r="G107" s="118" t="n">
        <v>-8130</v>
      </c>
      <c r="H107" s="118" t="n">
        <v>-55749</v>
      </c>
      <c r="I107" s="118" t="n">
        <v>-478430</v>
      </c>
      <c r="J107" s="118" t="n">
        <v>-56287</v>
      </c>
      <c r="K107" s="118" t="n">
        <v>-471762</v>
      </c>
      <c r="L107" s="118" t="n">
        <v>0</v>
      </c>
      <c r="M107" s="118" t="n">
        <v>-26608</v>
      </c>
      <c r="N107" s="118" t="n">
        <v>-477883</v>
      </c>
      <c r="P107" s="118" t="n">
        <f aca="false">ABS(D107)/$P$3</f>
        <v>478.43</v>
      </c>
      <c r="Q107" s="118" t="n">
        <f aca="false">ABS(E107)/$P$3</f>
        <v>0</v>
      </c>
      <c r="R107" s="118" t="n">
        <f aca="false">ABS(F107)/$P$3</f>
        <v>0</v>
      </c>
      <c r="S107" s="118" t="n">
        <f aca="false">ABS(G107)/$P$3</f>
        <v>8.13</v>
      </c>
      <c r="T107" s="118" t="n">
        <f aca="false">ABS(H107)/$P$3</f>
        <v>55.749</v>
      </c>
      <c r="U107" s="118" t="n">
        <f aca="false">ABS(I107)/$P$3</f>
        <v>478.43</v>
      </c>
      <c r="V107" s="118" t="n">
        <f aca="false">ABS(J107)/$P$3</f>
        <v>56.287</v>
      </c>
      <c r="W107" s="118" t="n">
        <f aca="false">ABS(K107)/$P$3</f>
        <v>471.762</v>
      </c>
      <c r="X107" s="118" t="n">
        <f aca="false">ABS(L107)/$P$3</f>
        <v>0</v>
      </c>
      <c r="Y107" s="118" t="n">
        <f aca="false">ABS(M107)/$P$3</f>
        <v>26.608</v>
      </c>
      <c r="Z107" s="118" t="n">
        <f aca="false">ABS(N107)/$P$3</f>
        <v>477.883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Data'!$A$2:$B$8,MATCH(WEEKDAY('RAC V@r Total'!A108,3),'Master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H108" s="118" t="n">
        <v>0</v>
      </c>
      <c r="I108" s="118" t="n">
        <v>0</v>
      </c>
      <c r="J108" s="118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8" t="n">
        <f aca="false">ABS(D108)/$P$3</f>
        <v>0</v>
      </c>
      <c r="Q108" s="118" t="n">
        <f aca="false">ABS(E108)/$P$3</f>
        <v>0</v>
      </c>
      <c r="R108" s="118" t="n">
        <f aca="false">ABS(F108)/$P$3</f>
        <v>0</v>
      </c>
      <c r="S108" s="118" t="n">
        <f aca="false">ABS(G108)/$P$3</f>
        <v>0</v>
      </c>
      <c r="T108" s="118" t="n">
        <f aca="false">ABS(H108)/$P$3</f>
        <v>0</v>
      </c>
      <c r="U108" s="118" t="n">
        <f aca="false">ABS(I108)/$P$3</f>
        <v>0</v>
      </c>
      <c r="V108" s="118" t="n">
        <f aca="false">ABS(J108)/$P$3</f>
        <v>0</v>
      </c>
      <c r="W108" s="118" t="n">
        <f aca="false">ABS(K108)/$P$3</f>
        <v>0</v>
      </c>
      <c r="X108" s="118" t="n">
        <f aca="false">ABS(L108)/$P$3</f>
        <v>0</v>
      </c>
      <c r="Y108" s="118" t="n">
        <f aca="false">ABS(M108)/$P$3</f>
        <v>0</v>
      </c>
      <c r="Z108" s="118" t="n">
        <f aca="false">ABS(N108)/$P$3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Data'!$A$2:$B$8,MATCH(WEEKDAY('RAC V@r Total'!A109,3),'Master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H109" s="118" t="n">
        <v>0</v>
      </c>
      <c r="I109" s="118" t="n">
        <v>0</v>
      </c>
      <c r="J109" s="118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8" t="n">
        <f aca="false">ABS(D109)/$P$3</f>
        <v>0</v>
      </c>
      <c r="Q109" s="118" t="n">
        <f aca="false">ABS(E109)/$P$3</f>
        <v>0</v>
      </c>
      <c r="R109" s="118" t="n">
        <f aca="false">ABS(F109)/$P$3</f>
        <v>0</v>
      </c>
      <c r="S109" s="118" t="n">
        <f aca="false">ABS(G109)/$P$3</f>
        <v>0</v>
      </c>
      <c r="T109" s="118" t="n">
        <f aca="false">ABS(H109)/$P$3</f>
        <v>0</v>
      </c>
      <c r="U109" s="118" t="n">
        <f aca="false">ABS(I109)/$P$3</f>
        <v>0</v>
      </c>
      <c r="V109" s="118" t="n">
        <f aca="false">ABS(J109)/$P$3</f>
        <v>0</v>
      </c>
      <c r="W109" s="118" t="n">
        <f aca="false">ABS(K109)/$P$3</f>
        <v>0</v>
      </c>
      <c r="X109" s="118" t="n">
        <f aca="false">ABS(L109)/$P$3</f>
        <v>0</v>
      </c>
      <c r="Y109" s="118" t="n">
        <f aca="false">ABS(M109)/$P$3</f>
        <v>0</v>
      </c>
      <c r="Z109" s="118" t="n">
        <f aca="false">ABS(N109)/$P$3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Data'!$A$2:$B$8,MATCH(WEEKDAY('RAC V@r Total'!A110,3),'Master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H110" s="118" t="n">
        <v>0</v>
      </c>
      <c r="I110" s="118" t="n">
        <v>0</v>
      </c>
      <c r="J110" s="118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8" t="n">
        <f aca="false">ABS(D110)/$P$3</f>
        <v>0</v>
      </c>
      <c r="Q110" s="118" t="n">
        <f aca="false">ABS(E110)/$P$3</f>
        <v>0</v>
      </c>
      <c r="R110" s="118" t="n">
        <f aca="false">ABS(F110)/$P$3</f>
        <v>0</v>
      </c>
      <c r="S110" s="118" t="n">
        <f aca="false">ABS(G110)/$P$3</f>
        <v>0</v>
      </c>
      <c r="T110" s="118" t="n">
        <f aca="false">ABS(H110)/$P$3</f>
        <v>0</v>
      </c>
      <c r="U110" s="118" t="n">
        <f aca="false">ABS(I110)/$P$3</f>
        <v>0</v>
      </c>
      <c r="V110" s="118" t="n">
        <f aca="false">ABS(J110)/$P$3</f>
        <v>0</v>
      </c>
      <c r="W110" s="118" t="n">
        <f aca="false">ABS(K110)/$P$3</f>
        <v>0</v>
      </c>
      <c r="X110" s="118" t="n">
        <f aca="false">ABS(L110)/$P$3</f>
        <v>0</v>
      </c>
      <c r="Y110" s="118" t="n">
        <f aca="false">ABS(M110)/$P$3</f>
        <v>0</v>
      </c>
      <c r="Z110" s="118" t="n">
        <f aca="false">ABS(N110)/$P$3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Data'!$A$2:$B$8,MATCH(WEEKDAY('RAC V@r Total'!A111,3),'Master Data'!$A$2:$A$8,0),2)</f>
        <v>M</v>
      </c>
      <c r="D111" s="118" t="n">
        <v>-479319</v>
      </c>
      <c r="E111" s="118" t="n">
        <v>0</v>
      </c>
      <c r="F111" s="118" t="n">
        <v>0</v>
      </c>
      <c r="G111" s="118" t="n">
        <v>-7981</v>
      </c>
      <c r="H111" s="118" t="n">
        <v>-55542</v>
      </c>
      <c r="I111" s="118" t="n">
        <v>-479319</v>
      </c>
      <c r="J111" s="118" t="n">
        <v>-55542</v>
      </c>
      <c r="K111" s="118" t="n">
        <v>-472778</v>
      </c>
      <c r="L111" s="118" t="n">
        <v>0</v>
      </c>
      <c r="M111" s="118" t="n">
        <v>-26317</v>
      </c>
      <c r="N111" s="118" t="n">
        <v>-479797</v>
      </c>
      <c r="P111" s="118" t="n">
        <f aca="false">ABS(D111)/$P$3</f>
        <v>479.319</v>
      </c>
      <c r="Q111" s="118" t="n">
        <f aca="false">ABS(E111)/$P$3</f>
        <v>0</v>
      </c>
      <c r="R111" s="118" t="n">
        <f aca="false">ABS(F111)/$P$3</f>
        <v>0</v>
      </c>
      <c r="S111" s="118" t="n">
        <f aca="false">ABS(G111)/$P$3</f>
        <v>7.981</v>
      </c>
      <c r="T111" s="118" t="n">
        <f aca="false">ABS(H111)/$P$3</f>
        <v>55.542</v>
      </c>
      <c r="U111" s="118" t="n">
        <f aca="false">ABS(I111)/$P$3</f>
        <v>479.319</v>
      </c>
      <c r="V111" s="118" t="n">
        <f aca="false">ABS(J111)/$P$3</f>
        <v>55.542</v>
      </c>
      <c r="W111" s="118" t="n">
        <f aca="false">ABS(K111)/$P$3</f>
        <v>472.778</v>
      </c>
      <c r="X111" s="118" t="n">
        <f aca="false">ABS(L111)/$P$3</f>
        <v>0</v>
      </c>
      <c r="Y111" s="118" t="n">
        <f aca="false">ABS(M111)/$P$3</f>
        <v>26.317</v>
      </c>
      <c r="Z111" s="118" t="n">
        <f aca="false">ABS(N111)/$P$3</f>
        <v>479.797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Data'!$A$2:$B$8,MATCH(WEEKDAY('RAC V@r Total'!A112,3),'Master Data'!$A$2:$A$8,0),2)</f>
        <v>T</v>
      </c>
      <c r="D112" s="118" t="n">
        <v>-479541</v>
      </c>
      <c r="E112" s="118" t="n">
        <v>0</v>
      </c>
      <c r="F112" s="118" t="n">
        <v>0</v>
      </c>
      <c r="G112" s="118" t="n">
        <v>-7919</v>
      </c>
      <c r="H112" s="118" t="n">
        <v>-55716</v>
      </c>
      <c r="I112" s="118" t="n">
        <v>-479541</v>
      </c>
      <c r="J112" s="118" t="n">
        <v>-56218</v>
      </c>
      <c r="K112" s="118" t="n">
        <v>-473068</v>
      </c>
      <c r="L112" s="118" t="n">
        <v>0</v>
      </c>
      <c r="M112" s="118" t="n">
        <v>-26537</v>
      </c>
      <c r="N112" s="118" t="n">
        <v>-479136</v>
      </c>
      <c r="P112" s="118" t="n">
        <f aca="false">ABS(D112)/$P$3</f>
        <v>479.541</v>
      </c>
      <c r="Q112" s="118" t="n">
        <f aca="false">ABS(E112)/$P$3</f>
        <v>0</v>
      </c>
      <c r="R112" s="118" t="n">
        <f aca="false">ABS(F112)/$P$3</f>
        <v>0</v>
      </c>
      <c r="S112" s="118" t="n">
        <f aca="false">ABS(G112)/$P$3</f>
        <v>7.919</v>
      </c>
      <c r="T112" s="118" t="n">
        <f aca="false">ABS(H112)/$P$3</f>
        <v>55.716</v>
      </c>
      <c r="U112" s="118" t="n">
        <f aca="false">ABS(I112)/$P$3</f>
        <v>479.541</v>
      </c>
      <c r="V112" s="118" t="n">
        <f aca="false">ABS(J112)/$P$3</f>
        <v>56.218</v>
      </c>
      <c r="W112" s="118" t="n">
        <f aca="false">ABS(K112)/$P$3</f>
        <v>473.068</v>
      </c>
      <c r="X112" s="118" t="n">
        <f aca="false">ABS(L112)/$P$3</f>
        <v>0</v>
      </c>
      <c r="Y112" s="118" t="n">
        <f aca="false">ABS(M112)/$P$3</f>
        <v>26.537</v>
      </c>
      <c r="Z112" s="118" t="n">
        <f aca="false">ABS(N112)/$P$3</f>
        <v>479.136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Data'!$A$2:$B$8,MATCH(WEEKDAY('RAC V@r Total'!A113,3),'Master Data'!$A$2:$A$8,0),2)</f>
        <v>W</v>
      </c>
      <c r="D113" s="118" t="n">
        <v>-479763</v>
      </c>
      <c r="E113" s="118" t="n">
        <v>0</v>
      </c>
      <c r="F113" s="118" t="n">
        <v>0</v>
      </c>
      <c r="G113" s="118" t="n">
        <v>-7857</v>
      </c>
      <c r="H113" s="118" t="n">
        <v>-55962</v>
      </c>
      <c r="I113" s="118" t="n">
        <v>-479763</v>
      </c>
      <c r="J113" s="118" t="n">
        <v>-56524</v>
      </c>
      <c r="K113" s="118" t="n">
        <v>-473358</v>
      </c>
      <c r="L113" s="118" t="n">
        <v>0</v>
      </c>
      <c r="M113" s="118" t="n">
        <v>-26833</v>
      </c>
      <c r="N113" s="118" t="n">
        <v>-479497</v>
      </c>
      <c r="P113" s="118" t="n">
        <f aca="false">ABS(D113)/$P$3</f>
        <v>479.763</v>
      </c>
      <c r="Q113" s="118" t="n">
        <f aca="false">ABS(E113)/$P$3</f>
        <v>0</v>
      </c>
      <c r="R113" s="118" t="n">
        <f aca="false">ABS(F113)/$P$3</f>
        <v>0</v>
      </c>
      <c r="S113" s="118" t="n">
        <f aca="false">ABS(G113)/$P$3</f>
        <v>7.857</v>
      </c>
      <c r="T113" s="118" t="n">
        <f aca="false">ABS(H113)/$P$3</f>
        <v>55.962</v>
      </c>
      <c r="U113" s="118" t="n">
        <f aca="false">ABS(I113)/$P$3</f>
        <v>479.763</v>
      </c>
      <c r="V113" s="118" t="n">
        <f aca="false">ABS(J113)/$P$3</f>
        <v>56.524</v>
      </c>
      <c r="W113" s="118" t="n">
        <f aca="false">ABS(K113)/$P$3</f>
        <v>473.358</v>
      </c>
      <c r="X113" s="118" t="n">
        <f aca="false">ABS(L113)/$P$3</f>
        <v>0</v>
      </c>
      <c r="Y113" s="118" t="n">
        <f aca="false">ABS(M113)/$P$3</f>
        <v>26.833</v>
      </c>
      <c r="Z113" s="118" t="n">
        <f aca="false">ABS(N113)/$P$3</f>
        <v>479.497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Data'!$A$2:$B$8,MATCH(WEEKDAY('RAC V@r Total'!A114,3),'Master Data'!$A$2:$A$8,0),2)</f>
        <v>Th</v>
      </c>
      <c r="D114" s="118" t="n">
        <v>-479985</v>
      </c>
      <c r="E114" s="118" t="n">
        <v>0</v>
      </c>
      <c r="F114" s="118" t="n">
        <v>0</v>
      </c>
      <c r="G114" s="118" t="n">
        <v>-7799</v>
      </c>
      <c r="H114" s="118" t="n">
        <v>-55797</v>
      </c>
      <c r="I114" s="118" t="n">
        <v>-479985</v>
      </c>
      <c r="J114" s="118" t="n">
        <v>-56301</v>
      </c>
      <c r="K114" s="118" t="n">
        <v>-473649</v>
      </c>
      <c r="L114" s="118" t="n">
        <v>0</v>
      </c>
      <c r="M114" s="118" t="n">
        <v>-26579</v>
      </c>
      <c r="N114" s="118" t="n">
        <v>-479691</v>
      </c>
      <c r="P114" s="118" t="n">
        <f aca="false">ABS(D114)/$P$3</f>
        <v>479.985</v>
      </c>
      <c r="Q114" s="118" t="n">
        <f aca="false">ABS(E114)/$P$3</f>
        <v>0</v>
      </c>
      <c r="R114" s="118" t="n">
        <f aca="false">ABS(F114)/$P$3</f>
        <v>0</v>
      </c>
      <c r="S114" s="118" t="n">
        <f aca="false">ABS(G114)/$P$3</f>
        <v>7.799</v>
      </c>
      <c r="T114" s="118" t="n">
        <f aca="false">ABS(H114)/$P$3</f>
        <v>55.797</v>
      </c>
      <c r="U114" s="118" t="n">
        <f aca="false">ABS(I114)/$P$3</f>
        <v>479.985</v>
      </c>
      <c r="V114" s="118" t="n">
        <f aca="false">ABS(J114)/$P$3</f>
        <v>56.301</v>
      </c>
      <c r="W114" s="118" t="n">
        <f aca="false">ABS(K114)/$P$3</f>
        <v>473.649</v>
      </c>
      <c r="X114" s="118" t="n">
        <f aca="false">ABS(L114)/$P$3</f>
        <v>0</v>
      </c>
      <c r="Y114" s="118" t="n">
        <f aca="false">ABS(M114)/$P$3</f>
        <v>26.579</v>
      </c>
      <c r="Z114" s="118" t="n">
        <f aca="false">ABS(N114)/$P$3</f>
        <v>479.691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Data'!$A$2:$B$8,MATCH(WEEKDAY('RAC V@r Total'!A115,3),'Master Data'!$A$2:$A$8,0),2)</f>
        <v>F</v>
      </c>
      <c r="D115" s="118" t="n">
        <v>-430635</v>
      </c>
      <c r="E115" s="118" t="n">
        <v>0</v>
      </c>
      <c r="F115" s="118" t="n">
        <v>0</v>
      </c>
      <c r="G115" s="118" t="n">
        <v>-7250</v>
      </c>
      <c r="H115" s="118" t="n">
        <v>-58751</v>
      </c>
      <c r="I115" s="118" t="n">
        <v>-430635</v>
      </c>
      <c r="J115" s="118" t="n">
        <v>-58251</v>
      </c>
      <c r="K115" s="118" t="n">
        <v>-425576</v>
      </c>
      <c r="L115" s="118" t="n">
        <v>0</v>
      </c>
      <c r="M115" s="118" t="n">
        <v>-26695</v>
      </c>
      <c r="N115" s="118" t="n">
        <v>-419331</v>
      </c>
      <c r="P115" s="118" t="n">
        <f aca="false">ABS(D115)/$P$3</f>
        <v>430.635</v>
      </c>
      <c r="Q115" s="118" t="n">
        <f aca="false">ABS(E115)/$P$3</f>
        <v>0</v>
      </c>
      <c r="R115" s="118" t="n">
        <f aca="false">ABS(F115)/$P$3</f>
        <v>0</v>
      </c>
      <c r="S115" s="118" t="n">
        <f aca="false">ABS(G115)/$P$3</f>
        <v>7.25</v>
      </c>
      <c r="T115" s="118" t="n">
        <f aca="false">ABS(H115)/$P$3</f>
        <v>58.751</v>
      </c>
      <c r="U115" s="118" t="n">
        <f aca="false">ABS(I115)/$P$3</f>
        <v>430.635</v>
      </c>
      <c r="V115" s="118" t="n">
        <f aca="false">ABS(J115)/$P$3</f>
        <v>58.251</v>
      </c>
      <c r="W115" s="118" t="n">
        <f aca="false">ABS(K115)/$P$3</f>
        <v>425.576</v>
      </c>
      <c r="X115" s="118" t="n">
        <f aca="false">ABS(L115)/$P$3</f>
        <v>0</v>
      </c>
      <c r="Y115" s="118" t="n">
        <f aca="false">ABS(M115)/$P$3</f>
        <v>26.695</v>
      </c>
      <c r="Z115" s="118" t="n">
        <f aca="false">ABS(N115)/$P$3</f>
        <v>419.331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Data'!$A$2:$B$8,MATCH(WEEKDAY('RAC V@r Total'!A116,3),'Master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H116" s="118" t="n">
        <v>0</v>
      </c>
      <c r="I116" s="118" t="n">
        <v>0</v>
      </c>
      <c r="J116" s="118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8" t="n">
        <f aca="false">ABS(D116)/$P$3</f>
        <v>0</v>
      </c>
      <c r="Q116" s="118" t="n">
        <f aca="false">ABS(E116)/$P$3</f>
        <v>0</v>
      </c>
      <c r="R116" s="118" t="n">
        <f aca="false">ABS(F116)/$P$3</f>
        <v>0</v>
      </c>
      <c r="S116" s="118" t="n">
        <f aca="false">ABS(G116)/$P$3</f>
        <v>0</v>
      </c>
      <c r="T116" s="118" t="n">
        <f aca="false">ABS(H116)/$P$3</f>
        <v>0</v>
      </c>
      <c r="U116" s="118" t="n">
        <f aca="false">ABS(I116)/$P$3</f>
        <v>0</v>
      </c>
      <c r="V116" s="118" t="n">
        <f aca="false">ABS(J116)/$P$3</f>
        <v>0</v>
      </c>
      <c r="W116" s="118" t="n">
        <f aca="false">ABS(K116)/$P$3</f>
        <v>0</v>
      </c>
      <c r="X116" s="118" t="n">
        <f aca="false">ABS(L116)/$P$3</f>
        <v>0</v>
      </c>
      <c r="Y116" s="118" t="n">
        <f aca="false">ABS(M116)/$P$3</f>
        <v>0</v>
      </c>
      <c r="Z116" s="118" t="n">
        <f aca="false">ABS(N116)/$P$3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Data'!$A$2:$B$8,MATCH(WEEKDAY('RAC V@r Total'!A117,3),'Master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H117" s="118" t="n">
        <v>0</v>
      </c>
      <c r="I117" s="118" t="n">
        <v>0</v>
      </c>
      <c r="J117" s="118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8" t="n">
        <f aca="false">ABS(D117)/$P$3</f>
        <v>0</v>
      </c>
      <c r="Q117" s="118" t="n">
        <f aca="false">ABS(E117)/$P$3</f>
        <v>0</v>
      </c>
      <c r="R117" s="118" t="n">
        <f aca="false">ABS(F117)/$P$3</f>
        <v>0</v>
      </c>
      <c r="S117" s="118" t="n">
        <f aca="false">ABS(G117)/$P$3</f>
        <v>0</v>
      </c>
      <c r="T117" s="118" t="n">
        <f aca="false">ABS(H117)/$P$3</f>
        <v>0</v>
      </c>
      <c r="U117" s="118" t="n">
        <f aca="false">ABS(I117)/$P$3</f>
        <v>0</v>
      </c>
      <c r="V117" s="118" t="n">
        <f aca="false">ABS(J117)/$P$3</f>
        <v>0</v>
      </c>
      <c r="W117" s="118" t="n">
        <f aca="false">ABS(K117)/$P$3</f>
        <v>0</v>
      </c>
      <c r="X117" s="118" t="n">
        <f aca="false">ABS(L117)/$P$3</f>
        <v>0</v>
      </c>
      <c r="Y117" s="118" t="n">
        <f aca="false">ABS(M117)/$P$3</f>
        <v>0</v>
      </c>
      <c r="Z117" s="118" t="n">
        <f aca="false">ABS(N117)/$P$3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Data'!$A$2:$B$8,MATCH(WEEKDAY('RAC V@r Total'!A118,3),'Master Data'!$A$2:$A$8,0),2)</f>
        <v>M</v>
      </c>
      <c r="D118" s="118" t="n">
        <v>-431225</v>
      </c>
      <c r="E118" s="118" t="n">
        <v>0</v>
      </c>
      <c r="F118" s="118" t="n">
        <v>0</v>
      </c>
      <c r="G118" s="118" t="n">
        <v>-7188</v>
      </c>
      <c r="H118" s="118" t="n">
        <v>-57888</v>
      </c>
      <c r="I118" s="118" t="n">
        <v>-431225</v>
      </c>
      <c r="J118" s="118" t="n">
        <v>-56931</v>
      </c>
      <c r="K118" s="118" t="n">
        <v>-426186</v>
      </c>
      <c r="L118" s="118" t="n">
        <v>0</v>
      </c>
      <c r="M118" s="118" t="n">
        <v>-25369</v>
      </c>
      <c r="N118" s="118" t="n">
        <v>-419715</v>
      </c>
      <c r="P118" s="118" t="n">
        <f aca="false">ABS(D118)/$P$3</f>
        <v>431.225</v>
      </c>
      <c r="Q118" s="118" t="n">
        <f aca="false">ABS(E118)/$P$3</f>
        <v>0</v>
      </c>
      <c r="R118" s="118" t="n">
        <f aca="false">ABS(F118)/$P$3</f>
        <v>0</v>
      </c>
      <c r="S118" s="118" t="n">
        <f aca="false">ABS(G118)/$P$3</f>
        <v>7.188</v>
      </c>
      <c r="T118" s="118" t="n">
        <f aca="false">ABS(H118)/$P$3</f>
        <v>57.888</v>
      </c>
      <c r="U118" s="118" t="n">
        <f aca="false">ABS(I118)/$P$3</f>
        <v>431.225</v>
      </c>
      <c r="V118" s="118" t="n">
        <f aca="false">ABS(J118)/$P$3</f>
        <v>56.931</v>
      </c>
      <c r="W118" s="118" t="n">
        <f aca="false">ABS(K118)/$P$3</f>
        <v>426.186</v>
      </c>
      <c r="X118" s="118" t="n">
        <f aca="false">ABS(L118)/$P$3</f>
        <v>0</v>
      </c>
      <c r="Y118" s="118" t="n">
        <f aca="false">ABS(M118)/$P$3</f>
        <v>25.369</v>
      </c>
      <c r="Z118" s="118" t="n">
        <f aca="false">ABS(N118)/$P$3</f>
        <v>419.715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Data'!$A$2:$B$8,MATCH(WEEKDAY('RAC V@r Total'!A119,3),'Master Data'!$A$2:$A$8,0),2)</f>
        <v>T</v>
      </c>
      <c r="D119" s="118" t="n">
        <v>-431422</v>
      </c>
      <c r="E119" s="118" t="n">
        <v>0</v>
      </c>
      <c r="F119" s="118" t="n">
        <v>0</v>
      </c>
      <c r="G119" s="118" t="n">
        <v>-7109</v>
      </c>
      <c r="H119" s="118" t="n">
        <v>-57836</v>
      </c>
      <c r="I119" s="118" t="n">
        <v>-431422</v>
      </c>
      <c r="J119" s="118" t="n">
        <v>-56915</v>
      </c>
      <c r="K119" s="118" t="n">
        <v>-426454</v>
      </c>
      <c r="L119" s="118" t="n">
        <v>0</v>
      </c>
      <c r="M119" s="118" t="n">
        <v>-25259</v>
      </c>
      <c r="N119" s="118" t="n">
        <v>-420021</v>
      </c>
      <c r="P119" s="118" t="n">
        <f aca="false">ABS(D119)/$P$3</f>
        <v>431.422</v>
      </c>
      <c r="Q119" s="118" t="n">
        <f aca="false">ABS(E119)/$P$3</f>
        <v>0</v>
      </c>
      <c r="R119" s="118" t="n">
        <f aca="false">ABS(F119)/$P$3</f>
        <v>0</v>
      </c>
      <c r="S119" s="118" t="n">
        <f aca="false">ABS(G119)/$P$3</f>
        <v>7.109</v>
      </c>
      <c r="T119" s="118" t="n">
        <f aca="false">ABS(H119)/$P$3</f>
        <v>57.836</v>
      </c>
      <c r="U119" s="118" t="n">
        <f aca="false">ABS(I119)/$P$3</f>
        <v>431.422</v>
      </c>
      <c r="V119" s="118" t="n">
        <f aca="false">ABS(J119)/$P$3</f>
        <v>56.915</v>
      </c>
      <c r="W119" s="118" t="n">
        <f aca="false">ABS(K119)/$P$3</f>
        <v>426.454</v>
      </c>
      <c r="X119" s="118" t="n">
        <f aca="false">ABS(L119)/$P$3</f>
        <v>0</v>
      </c>
      <c r="Y119" s="118" t="n">
        <f aca="false">ABS(M119)/$P$3</f>
        <v>25.259</v>
      </c>
      <c r="Z119" s="118" t="n">
        <f aca="false">ABS(N119)/$P$3</f>
        <v>420.021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Data'!$A$2:$B$8,MATCH(WEEKDAY('RAC V@r Total'!A120,3),'Master Data'!$A$2:$A$8,0),2)</f>
        <v>W</v>
      </c>
      <c r="D120" s="118" t="n">
        <v>-431619</v>
      </c>
      <c r="E120" s="118" t="n">
        <v>0</v>
      </c>
      <c r="F120" s="118" t="n">
        <v>0</v>
      </c>
      <c r="G120" s="118" t="n">
        <v>-7053</v>
      </c>
      <c r="H120" s="118" t="n">
        <v>-57759</v>
      </c>
      <c r="I120" s="118" t="n">
        <v>-431619</v>
      </c>
      <c r="J120" s="118" t="n">
        <v>-56817</v>
      </c>
      <c r="K120" s="118" t="n">
        <v>-426722</v>
      </c>
      <c r="L120" s="118" t="n">
        <v>0</v>
      </c>
      <c r="M120" s="118" t="n">
        <v>-25113</v>
      </c>
      <c r="N120" s="118" t="n">
        <v>-420321</v>
      </c>
      <c r="P120" s="118" t="n">
        <f aca="false">ABS(D120)/$P$3</f>
        <v>431.619</v>
      </c>
      <c r="Q120" s="118" t="n">
        <f aca="false">ABS(E120)/$P$3</f>
        <v>0</v>
      </c>
      <c r="R120" s="118" t="n">
        <f aca="false">ABS(F120)/$P$3</f>
        <v>0</v>
      </c>
      <c r="S120" s="118" t="n">
        <f aca="false">ABS(G120)/$P$3</f>
        <v>7.053</v>
      </c>
      <c r="T120" s="118" t="n">
        <f aca="false">ABS(H120)/$P$3</f>
        <v>57.759</v>
      </c>
      <c r="U120" s="118" t="n">
        <f aca="false">ABS(I120)/$P$3</f>
        <v>431.619</v>
      </c>
      <c r="V120" s="118" t="n">
        <f aca="false">ABS(J120)/$P$3</f>
        <v>56.817</v>
      </c>
      <c r="W120" s="118" t="n">
        <f aca="false">ABS(K120)/$P$3</f>
        <v>426.722</v>
      </c>
      <c r="X120" s="118" t="n">
        <f aca="false">ABS(L120)/$P$3</f>
        <v>0</v>
      </c>
      <c r="Y120" s="118" t="n">
        <f aca="false">ABS(M120)/$P$3</f>
        <v>25.113</v>
      </c>
      <c r="Z120" s="118" t="n">
        <f aca="false">ABS(N120)/$P$3</f>
        <v>420.321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Data'!$A$2:$B$8,MATCH(WEEKDAY('RAC V@r Total'!A121,3),'Master Data'!$A$2:$A$8,0),2)</f>
        <v>Th</v>
      </c>
      <c r="D121" s="118" t="n">
        <v>-431815</v>
      </c>
      <c r="E121" s="118" t="n">
        <v>0</v>
      </c>
      <c r="F121" s="118" t="n">
        <v>0</v>
      </c>
      <c r="G121" s="118" t="n">
        <v>-6981</v>
      </c>
      <c r="H121" s="118" t="n">
        <v>-57902</v>
      </c>
      <c r="I121" s="118" t="n">
        <v>-431815</v>
      </c>
      <c r="J121" s="118" t="n">
        <v>-56978</v>
      </c>
      <c r="K121" s="118" t="n">
        <v>-426990</v>
      </c>
      <c r="L121" s="118" t="n">
        <v>0</v>
      </c>
      <c r="M121" s="118" t="n">
        <v>-25365</v>
      </c>
      <c r="N121" s="118" t="n">
        <v>-420696</v>
      </c>
      <c r="P121" s="118" t="n">
        <f aca="false">ABS(D121)/$P$3</f>
        <v>431.815</v>
      </c>
      <c r="Q121" s="118" t="n">
        <f aca="false">ABS(E121)/$P$3</f>
        <v>0</v>
      </c>
      <c r="R121" s="118" t="n">
        <f aca="false">ABS(F121)/$P$3</f>
        <v>0</v>
      </c>
      <c r="S121" s="118" t="n">
        <f aca="false">ABS(G121)/$P$3</f>
        <v>6.981</v>
      </c>
      <c r="T121" s="118" t="n">
        <f aca="false">ABS(H121)/$P$3</f>
        <v>57.902</v>
      </c>
      <c r="U121" s="118" t="n">
        <f aca="false">ABS(I121)/$P$3</f>
        <v>431.815</v>
      </c>
      <c r="V121" s="118" t="n">
        <f aca="false">ABS(J121)/$P$3</f>
        <v>56.978</v>
      </c>
      <c r="W121" s="118" t="n">
        <f aca="false">ABS(K121)/$P$3</f>
        <v>426.99</v>
      </c>
      <c r="X121" s="118" t="n">
        <f aca="false">ABS(L121)/$P$3</f>
        <v>0</v>
      </c>
      <c r="Y121" s="118" t="n">
        <f aca="false">ABS(M121)/$P$3</f>
        <v>25.365</v>
      </c>
      <c r="Z121" s="118" t="n">
        <f aca="false">ABS(N121)/$P$3</f>
        <v>420.696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Data'!$A$2:$B$8,MATCH(WEEKDAY('RAC V@r Total'!A122,3),'Master Data'!$A$2:$A$8,0),2)</f>
        <v>F</v>
      </c>
      <c r="D122" s="118" t="n">
        <v>-432012</v>
      </c>
      <c r="E122" s="118" t="n">
        <v>0</v>
      </c>
      <c r="F122" s="118" t="n">
        <v>0</v>
      </c>
      <c r="G122" s="118" t="n">
        <v>-6835</v>
      </c>
      <c r="H122" s="118" t="n">
        <v>-57720</v>
      </c>
      <c r="I122" s="118" t="n">
        <v>-432012</v>
      </c>
      <c r="J122" s="118" t="n">
        <v>-56639</v>
      </c>
      <c r="K122" s="118" t="n">
        <v>-427326</v>
      </c>
      <c r="L122" s="118" t="n">
        <v>0</v>
      </c>
      <c r="M122" s="118" t="n">
        <v>-25026</v>
      </c>
      <c r="N122" s="118" t="n">
        <v>-421043</v>
      </c>
      <c r="P122" s="118" t="n">
        <f aca="false">ABS(D122)/$P$3</f>
        <v>432.012</v>
      </c>
      <c r="Q122" s="118" t="n">
        <f aca="false">ABS(E122)/$P$3</f>
        <v>0</v>
      </c>
      <c r="R122" s="118" t="n">
        <f aca="false">ABS(F122)/$P$3</f>
        <v>0</v>
      </c>
      <c r="S122" s="118" t="n">
        <f aca="false">ABS(G122)/$P$3</f>
        <v>6.835</v>
      </c>
      <c r="T122" s="118" t="n">
        <f aca="false">ABS(H122)/$P$3</f>
        <v>57.72</v>
      </c>
      <c r="U122" s="118" t="n">
        <f aca="false">ABS(I122)/$P$3</f>
        <v>432.012</v>
      </c>
      <c r="V122" s="118" t="n">
        <f aca="false">ABS(J122)/$P$3</f>
        <v>56.639</v>
      </c>
      <c r="W122" s="118" t="n">
        <f aca="false">ABS(K122)/$P$3</f>
        <v>427.326</v>
      </c>
      <c r="X122" s="118" t="n">
        <f aca="false">ABS(L122)/$P$3</f>
        <v>0</v>
      </c>
      <c r="Y122" s="118" t="n">
        <f aca="false">ABS(M122)/$P$3</f>
        <v>25.026</v>
      </c>
      <c r="Z122" s="118" t="n">
        <f aca="false">ABS(N122)/$P$3</f>
        <v>421.043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Data'!$A$2:$B$8,MATCH(WEEKDAY('RAC V@r Total'!A123,3),'Master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H123" s="118" t="n">
        <v>0</v>
      </c>
      <c r="I123" s="118" t="n">
        <v>0</v>
      </c>
      <c r="J123" s="118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8" t="n">
        <f aca="false">ABS(D123)/$P$3</f>
        <v>0</v>
      </c>
      <c r="Q123" s="118" t="n">
        <f aca="false">ABS(E123)/$P$3</f>
        <v>0</v>
      </c>
      <c r="R123" s="118" t="n">
        <f aca="false">ABS(F123)/$P$3</f>
        <v>0</v>
      </c>
      <c r="S123" s="118" t="n">
        <f aca="false">ABS(G123)/$P$3</f>
        <v>0</v>
      </c>
      <c r="T123" s="118" t="n">
        <f aca="false">ABS(H123)/$P$3</f>
        <v>0</v>
      </c>
      <c r="U123" s="118" t="n">
        <f aca="false">ABS(I123)/$P$3</f>
        <v>0</v>
      </c>
      <c r="V123" s="118" t="n">
        <f aca="false">ABS(J123)/$P$3</f>
        <v>0</v>
      </c>
      <c r="W123" s="118" t="n">
        <f aca="false">ABS(K123)/$P$3</f>
        <v>0</v>
      </c>
      <c r="X123" s="118" t="n">
        <f aca="false">ABS(L123)/$P$3</f>
        <v>0</v>
      </c>
      <c r="Y123" s="118" t="n">
        <f aca="false">ABS(M123)/$P$3</f>
        <v>0</v>
      </c>
      <c r="Z123" s="118" t="n">
        <f aca="false">ABS(N123)/$P$3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Data'!$A$2:$B$8,MATCH(WEEKDAY('RAC V@r Total'!A124,3),'Master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H124" s="118" t="n">
        <v>0</v>
      </c>
      <c r="I124" s="118" t="n">
        <v>0</v>
      </c>
      <c r="J124" s="118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8" t="n">
        <f aca="false">ABS(D124)/$P$3</f>
        <v>0</v>
      </c>
      <c r="Q124" s="118" t="n">
        <f aca="false">ABS(E124)/$P$3</f>
        <v>0</v>
      </c>
      <c r="R124" s="118" t="n">
        <f aca="false">ABS(F124)/$P$3</f>
        <v>0</v>
      </c>
      <c r="S124" s="118" t="n">
        <f aca="false">ABS(G124)/$P$3</f>
        <v>0</v>
      </c>
      <c r="T124" s="118" t="n">
        <f aca="false">ABS(H124)/$P$3</f>
        <v>0</v>
      </c>
      <c r="U124" s="118" t="n">
        <f aca="false">ABS(I124)/$P$3</f>
        <v>0</v>
      </c>
      <c r="V124" s="118" t="n">
        <f aca="false">ABS(J124)/$P$3</f>
        <v>0</v>
      </c>
      <c r="W124" s="118" t="n">
        <f aca="false">ABS(K124)/$P$3</f>
        <v>0</v>
      </c>
      <c r="X124" s="118" t="n">
        <f aca="false">ABS(L124)/$P$3</f>
        <v>0</v>
      </c>
      <c r="Y124" s="118" t="n">
        <f aca="false">ABS(M124)/$P$3</f>
        <v>0</v>
      </c>
      <c r="Z124" s="118" t="n">
        <f aca="false">ABS(N124)/$P$3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Data'!$A$2:$B$8,MATCH(WEEKDAY('RAC V@r Total'!A125,3),'Master Data'!$A$2:$A$8,0),2)</f>
        <v>M</v>
      </c>
      <c r="D125" s="118" t="n">
        <v>-365436</v>
      </c>
      <c r="E125" s="118" t="n">
        <v>0</v>
      </c>
      <c r="F125" s="118" t="n">
        <v>0</v>
      </c>
      <c r="G125" s="118" t="n">
        <v>-6715</v>
      </c>
      <c r="H125" s="118" t="n">
        <v>-54119</v>
      </c>
      <c r="I125" s="118" t="n">
        <v>-365436</v>
      </c>
      <c r="J125" s="118" t="n">
        <v>-54041</v>
      </c>
      <c r="K125" s="118" t="n">
        <v>-360581</v>
      </c>
      <c r="L125" s="118" t="n">
        <v>0</v>
      </c>
      <c r="M125" s="118" t="n">
        <v>-24478</v>
      </c>
      <c r="N125" s="118" t="n">
        <v>-365256</v>
      </c>
      <c r="P125" s="118" t="n">
        <f aca="false">ABS(D125)/$P$3</f>
        <v>365.436</v>
      </c>
      <c r="Q125" s="118" t="n">
        <f aca="false">ABS(E125)/$P$3</f>
        <v>0</v>
      </c>
      <c r="R125" s="118" t="n">
        <f aca="false">ABS(F125)/$P$3</f>
        <v>0</v>
      </c>
      <c r="S125" s="118" t="n">
        <f aca="false">ABS(G125)/$P$3</f>
        <v>6.715</v>
      </c>
      <c r="T125" s="118" t="n">
        <f aca="false">ABS(H125)/$P$3</f>
        <v>54.119</v>
      </c>
      <c r="U125" s="118" t="n">
        <f aca="false">ABS(I125)/$P$3</f>
        <v>365.436</v>
      </c>
      <c r="V125" s="118" t="n">
        <f aca="false">ABS(J125)/$P$3</f>
        <v>54.041</v>
      </c>
      <c r="W125" s="118" t="n">
        <f aca="false">ABS(K125)/$P$3</f>
        <v>360.581</v>
      </c>
      <c r="X125" s="118" t="n">
        <f aca="false">ABS(L125)/$P$3</f>
        <v>0</v>
      </c>
      <c r="Y125" s="118" t="n">
        <f aca="false">ABS(M125)/$P$3</f>
        <v>24.478</v>
      </c>
      <c r="Z125" s="118" t="n">
        <f aca="false">ABS(N125)/$P$3</f>
        <v>365.256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Data'!$A$2:$B$8,MATCH(WEEKDAY('RAC V@r Total'!A126,3),'Master Data'!$A$2:$A$8,0),2)</f>
        <v>T</v>
      </c>
      <c r="D126" s="118" t="n">
        <v>-414411</v>
      </c>
      <c r="E126" s="118" t="n">
        <v>0</v>
      </c>
      <c r="F126" s="118" t="n">
        <v>0</v>
      </c>
      <c r="G126" s="118" t="n">
        <v>-7695</v>
      </c>
      <c r="H126" s="118" t="n">
        <v>-53705</v>
      </c>
      <c r="I126" s="118" t="n">
        <v>-414411</v>
      </c>
      <c r="J126" s="118" t="n">
        <v>-52647</v>
      </c>
      <c r="K126" s="118" t="n">
        <v>-405113</v>
      </c>
      <c r="L126" s="118" t="n">
        <v>0</v>
      </c>
      <c r="M126" s="118" t="n">
        <v>-24703</v>
      </c>
      <c r="N126" s="118" t="n">
        <v>-401504</v>
      </c>
      <c r="P126" s="118" t="n">
        <f aca="false">ABS(D126)/$P$3</f>
        <v>414.411</v>
      </c>
      <c r="Q126" s="118" t="n">
        <f aca="false">ABS(E126)/$P$3</f>
        <v>0</v>
      </c>
      <c r="R126" s="118" t="n">
        <f aca="false">ABS(F126)/$P$3</f>
        <v>0</v>
      </c>
      <c r="S126" s="118" t="n">
        <f aca="false">ABS(G126)/$P$3</f>
        <v>7.695</v>
      </c>
      <c r="T126" s="118" t="n">
        <f aca="false">ABS(H126)/$P$3</f>
        <v>53.705</v>
      </c>
      <c r="U126" s="118" t="n">
        <f aca="false">ABS(I126)/$P$3</f>
        <v>414.411</v>
      </c>
      <c r="V126" s="118" t="n">
        <f aca="false">ABS(J126)/$P$3</f>
        <v>52.647</v>
      </c>
      <c r="W126" s="118" t="n">
        <f aca="false">ABS(K126)/$P$3</f>
        <v>405.113</v>
      </c>
      <c r="X126" s="118" t="n">
        <f aca="false">ABS(L126)/$P$3</f>
        <v>0</v>
      </c>
      <c r="Y126" s="118" t="n">
        <f aca="false">ABS(M126)/$P$3</f>
        <v>24.703</v>
      </c>
      <c r="Z126" s="118" t="n">
        <f aca="false">ABS(N126)/$P$3</f>
        <v>401.504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Data'!$A$2:$B$8,MATCH(WEEKDAY('RAC V@r Total'!A127,3),'Master Data'!$A$2:$A$8,0),2)</f>
        <v>W</v>
      </c>
      <c r="D127" s="118" t="n">
        <v>-621222</v>
      </c>
      <c r="E127" s="118" t="n">
        <v>0</v>
      </c>
      <c r="F127" s="118" t="n">
        <v>0</v>
      </c>
      <c r="G127" s="118" t="n">
        <v>-7647</v>
      </c>
      <c r="H127" s="118" t="n">
        <v>-53748</v>
      </c>
      <c r="I127" s="118" t="n">
        <v>-621222</v>
      </c>
      <c r="J127" s="118" t="n">
        <v>-52740</v>
      </c>
      <c r="K127" s="118" t="n">
        <v>-617407</v>
      </c>
      <c r="L127" s="118" t="n">
        <v>0</v>
      </c>
      <c r="M127" s="118" t="n">
        <v>-24765</v>
      </c>
      <c r="N127" s="118" t="n">
        <v>-624539</v>
      </c>
      <c r="P127" s="118" t="n">
        <f aca="false">ABS(D127)/$P$3</f>
        <v>621.222</v>
      </c>
      <c r="Q127" s="118" t="n">
        <f aca="false">ABS(E127)/$P$3</f>
        <v>0</v>
      </c>
      <c r="R127" s="118" t="n">
        <f aca="false">ABS(F127)/$P$3</f>
        <v>0</v>
      </c>
      <c r="S127" s="118" t="n">
        <f aca="false">ABS(G127)/$P$3</f>
        <v>7.647</v>
      </c>
      <c r="T127" s="118" t="n">
        <f aca="false">ABS(H127)/$P$3</f>
        <v>53.748</v>
      </c>
      <c r="U127" s="118" t="n">
        <f aca="false">ABS(I127)/$P$3</f>
        <v>621.222</v>
      </c>
      <c r="V127" s="118" t="n">
        <f aca="false">ABS(J127)/$P$3</f>
        <v>52.74</v>
      </c>
      <c r="W127" s="118" t="n">
        <f aca="false">ABS(K127)/$P$3</f>
        <v>617.407</v>
      </c>
      <c r="X127" s="118" t="n">
        <f aca="false">ABS(L127)/$P$3</f>
        <v>0</v>
      </c>
      <c r="Y127" s="118" t="n">
        <f aca="false">ABS(M127)/$P$3</f>
        <v>24.765</v>
      </c>
      <c r="Z127" s="118" t="n">
        <f aca="false">ABS(N127)/$P$3</f>
        <v>624.539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Data'!$A$2:$B$8,MATCH(WEEKDAY('RAC V@r Total'!A128,3),'Master Data'!$A$2:$A$8,0),2)</f>
        <v>Th</v>
      </c>
      <c r="D128" s="118" t="n">
        <v>-621586</v>
      </c>
      <c r="E128" s="118" t="n">
        <v>0</v>
      </c>
      <c r="F128" s="118" t="n">
        <v>0</v>
      </c>
      <c r="G128" s="118" t="n">
        <v>-255751</v>
      </c>
      <c r="H128" s="118" t="n">
        <v>-53871</v>
      </c>
      <c r="I128" s="118" t="n">
        <v>-621586</v>
      </c>
      <c r="J128" s="118" t="n">
        <v>-269566</v>
      </c>
      <c r="K128" s="118" t="n">
        <v>-387807</v>
      </c>
      <c r="L128" s="118" t="n">
        <v>0</v>
      </c>
      <c r="M128" s="118" t="n">
        <v>-24943</v>
      </c>
      <c r="N128" s="118" t="n">
        <v>-402975</v>
      </c>
      <c r="P128" s="118" t="n">
        <f aca="false">ABS(D128)/$P$3</f>
        <v>621.586</v>
      </c>
      <c r="Q128" s="118" t="n">
        <f aca="false">ABS(E128)/$P$3</f>
        <v>0</v>
      </c>
      <c r="R128" s="118" t="n">
        <f aca="false">ABS(F128)/$P$3</f>
        <v>0</v>
      </c>
      <c r="S128" s="118" t="n">
        <f aca="false">ABS(G128)/$P$3</f>
        <v>255.751</v>
      </c>
      <c r="T128" s="118" t="n">
        <f aca="false">ABS(H128)/$P$3</f>
        <v>53.871</v>
      </c>
      <c r="U128" s="118" t="n">
        <f aca="false">ABS(I128)/$P$3</f>
        <v>621.586</v>
      </c>
      <c r="V128" s="118" t="n">
        <f aca="false">ABS(J128)/$P$3</f>
        <v>269.566</v>
      </c>
      <c r="W128" s="118" t="n">
        <f aca="false">ABS(K128)/$P$3</f>
        <v>387.807</v>
      </c>
      <c r="X128" s="118" t="n">
        <f aca="false">ABS(L128)/$P$3</f>
        <v>0</v>
      </c>
      <c r="Y128" s="118" t="n">
        <f aca="false">ABS(M128)/$P$3</f>
        <v>24.943</v>
      </c>
      <c r="Z128" s="118" t="n">
        <f aca="false">ABS(N128)/$P$3</f>
        <v>402.975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Data'!$A$2:$B$8,MATCH(WEEKDAY('RAC V@r Total'!A129,3),'Master Data'!$A$2:$A$8,0),2)</f>
        <v>F</v>
      </c>
      <c r="D129" s="118" t="n">
        <v>-621933</v>
      </c>
      <c r="E129" s="118" t="n">
        <v>0</v>
      </c>
      <c r="F129" s="118" t="n">
        <v>0</v>
      </c>
      <c r="G129" s="118" t="n">
        <v>-426843</v>
      </c>
      <c r="H129" s="118" t="n">
        <v>-53938</v>
      </c>
      <c r="I129" s="118" t="n">
        <v>-621933</v>
      </c>
      <c r="J129" s="118" t="n">
        <v>-425979</v>
      </c>
      <c r="K129" s="118" t="n">
        <v>-1011930</v>
      </c>
      <c r="L129" s="118" t="n">
        <v>0</v>
      </c>
      <c r="M129" s="118" t="n">
        <v>-25025</v>
      </c>
      <c r="N129" s="118" t="n">
        <v>-1023716</v>
      </c>
      <c r="P129" s="118" t="n">
        <f aca="false">ABS(D129)/$P$3</f>
        <v>621.933</v>
      </c>
      <c r="Q129" s="118" t="n">
        <f aca="false">ABS(E129)/$P$3</f>
        <v>0</v>
      </c>
      <c r="R129" s="118" t="n">
        <f aca="false">ABS(F129)/$P$3</f>
        <v>0</v>
      </c>
      <c r="S129" s="118" t="n">
        <f aca="false">ABS(G129)/$P$3</f>
        <v>426.843</v>
      </c>
      <c r="T129" s="118" t="n">
        <f aca="false">ABS(H129)/$P$3</f>
        <v>53.938</v>
      </c>
      <c r="U129" s="118" t="n">
        <f aca="false">ABS(I129)/$P$3</f>
        <v>621.933</v>
      </c>
      <c r="V129" s="118" t="n">
        <f aca="false">ABS(J129)/$P$3</f>
        <v>425.979</v>
      </c>
      <c r="W129" s="118" t="n">
        <f aca="false">ABS(K129)/$P$3</f>
        <v>1011.93</v>
      </c>
      <c r="X129" s="118" t="n">
        <f aca="false">ABS(L129)/$P$3</f>
        <v>0</v>
      </c>
      <c r="Y129" s="118" t="n">
        <f aca="false">ABS(M129)/$P$3</f>
        <v>25.025</v>
      </c>
      <c r="Z129" s="118" t="n">
        <f aca="false">ABS(N129)/$P$3</f>
        <v>1023.716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Data'!$A$2:$B$8,MATCH(WEEKDAY('RAC V@r Total'!A130,3),'Master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H130" s="118" t="n">
        <v>0</v>
      </c>
      <c r="I130" s="118" t="n">
        <v>0</v>
      </c>
      <c r="J130" s="118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8" t="n">
        <f aca="false">ABS(D130)/$P$3</f>
        <v>0</v>
      </c>
      <c r="Q130" s="118" t="n">
        <f aca="false">ABS(E130)/$P$3</f>
        <v>0</v>
      </c>
      <c r="R130" s="118" t="n">
        <f aca="false">ABS(F130)/$P$3</f>
        <v>0</v>
      </c>
      <c r="S130" s="118" t="n">
        <f aca="false">ABS(G130)/$P$3</f>
        <v>0</v>
      </c>
      <c r="T130" s="118" t="n">
        <f aca="false">ABS(H130)/$P$3</f>
        <v>0</v>
      </c>
      <c r="U130" s="118" t="n">
        <f aca="false">ABS(I130)/$P$3</f>
        <v>0</v>
      </c>
      <c r="V130" s="118" t="n">
        <f aca="false">ABS(J130)/$P$3</f>
        <v>0</v>
      </c>
      <c r="W130" s="118" t="n">
        <f aca="false">ABS(K130)/$P$3</f>
        <v>0</v>
      </c>
      <c r="X130" s="118" t="n">
        <f aca="false">ABS(L130)/$P$3</f>
        <v>0</v>
      </c>
      <c r="Y130" s="118" t="n">
        <f aca="false">ABS(M130)/$P$3</f>
        <v>0</v>
      </c>
      <c r="Z130" s="118" t="n">
        <f aca="false">ABS(N130)/$P$3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Data'!$A$2:$B$8,MATCH(WEEKDAY('RAC V@r Total'!A131,3),'Master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H131" s="118" t="n">
        <v>0</v>
      </c>
      <c r="I131" s="118" t="n">
        <v>0</v>
      </c>
      <c r="J131" s="118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8" t="n">
        <f aca="false">ABS(D131)/$P$3</f>
        <v>0</v>
      </c>
      <c r="Q131" s="118" t="n">
        <f aca="false">ABS(E131)/$P$3</f>
        <v>0</v>
      </c>
      <c r="R131" s="118" t="n">
        <f aca="false">ABS(F131)/$P$3</f>
        <v>0</v>
      </c>
      <c r="S131" s="118" t="n">
        <f aca="false">ABS(G131)/$P$3</f>
        <v>0</v>
      </c>
      <c r="T131" s="118" t="n">
        <f aca="false">ABS(H131)/$P$3</f>
        <v>0</v>
      </c>
      <c r="U131" s="118" t="n">
        <f aca="false">ABS(I131)/$P$3</f>
        <v>0</v>
      </c>
      <c r="V131" s="118" t="n">
        <f aca="false">ABS(J131)/$P$3</f>
        <v>0</v>
      </c>
      <c r="W131" s="118" t="n">
        <f aca="false">ABS(K131)/$P$3</f>
        <v>0</v>
      </c>
      <c r="X131" s="118" t="n">
        <f aca="false">ABS(L131)/$P$3</f>
        <v>0</v>
      </c>
      <c r="Y131" s="118" t="n">
        <f aca="false">ABS(M131)/$P$3</f>
        <v>0</v>
      </c>
      <c r="Z131" s="118" t="n">
        <f aca="false">ABS(N131)/$P$3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Data'!$A$2:$B$8,MATCH(WEEKDAY('RAC V@r Total'!A132,3),'Master Data'!$A$2:$A$8,0),2)</f>
        <v>M</v>
      </c>
      <c r="D132" s="118" t="n">
        <v>-622954</v>
      </c>
      <c r="E132" s="118" t="n">
        <v>0</v>
      </c>
      <c r="F132" s="118" t="n">
        <v>0</v>
      </c>
      <c r="G132" s="118" t="n">
        <v>-429021</v>
      </c>
      <c r="H132" s="118" t="n">
        <v>-53935</v>
      </c>
      <c r="I132" s="118" t="n">
        <v>-622954</v>
      </c>
      <c r="J132" s="118" t="n">
        <v>-426955</v>
      </c>
      <c r="K132" s="118" t="n">
        <v>-1016142</v>
      </c>
      <c r="L132" s="118" t="n">
        <v>0</v>
      </c>
      <c r="M132" s="118" t="n">
        <v>-25003</v>
      </c>
      <c r="N132" s="118" t="n">
        <v>-1025650</v>
      </c>
      <c r="P132" s="118" t="n">
        <f aca="false">ABS(D132)/$P$3</f>
        <v>622.954</v>
      </c>
      <c r="Q132" s="118" t="n">
        <f aca="false">ABS(E132)/$P$3</f>
        <v>0</v>
      </c>
      <c r="R132" s="118" t="n">
        <f aca="false">ABS(F132)/$P$3</f>
        <v>0</v>
      </c>
      <c r="S132" s="118" t="n">
        <f aca="false">ABS(G132)/$P$3</f>
        <v>429.021</v>
      </c>
      <c r="T132" s="118" t="n">
        <f aca="false">ABS(H132)/$P$3</f>
        <v>53.935</v>
      </c>
      <c r="U132" s="118" t="n">
        <f aca="false">ABS(I132)/$P$3</f>
        <v>622.954</v>
      </c>
      <c r="V132" s="118" t="n">
        <f aca="false">ABS(J132)/$P$3</f>
        <v>426.955</v>
      </c>
      <c r="W132" s="118" t="n">
        <f aca="false">ABS(K132)/$P$3</f>
        <v>1016.142</v>
      </c>
      <c r="X132" s="118" t="n">
        <f aca="false">ABS(L132)/$P$3</f>
        <v>0</v>
      </c>
      <c r="Y132" s="118" t="n">
        <f aca="false">ABS(M132)/$P$3</f>
        <v>25.003</v>
      </c>
      <c r="Z132" s="118" t="n">
        <f aca="false">ABS(N132)/$P$3</f>
        <v>1025.65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Data'!$A$2:$B$8,MATCH(WEEKDAY('RAC V@r Total'!A133,3),'Master Data'!$A$2:$A$8,0),2)</f>
        <v>T</v>
      </c>
      <c r="D133" s="118" t="n">
        <v>-623292</v>
      </c>
      <c r="E133" s="118" t="n">
        <v>0</v>
      </c>
      <c r="F133" s="118" t="n">
        <v>0</v>
      </c>
      <c r="G133" s="118" t="n">
        <v>-429902</v>
      </c>
      <c r="H133" s="118" t="n">
        <v>-53496</v>
      </c>
      <c r="I133" s="118" t="n">
        <v>-623292</v>
      </c>
      <c r="J133" s="118" t="n">
        <v>-427535</v>
      </c>
      <c r="K133" s="118" t="n">
        <v>-1017558</v>
      </c>
      <c r="L133" s="118" t="n">
        <v>0</v>
      </c>
      <c r="M133" s="118" t="n">
        <v>-25001</v>
      </c>
      <c r="N133" s="118" t="n">
        <v>-1026285</v>
      </c>
      <c r="P133" s="118" t="n">
        <f aca="false">ABS(D133)/$P$3</f>
        <v>623.292</v>
      </c>
      <c r="Q133" s="118" t="n">
        <f aca="false">ABS(E133)/$P$3</f>
        <v>0</v>
      </c>
      <c r="R133" s="118" t="n">
        <f aca="false">ABS(F133)/$P$3</f>
        <v>0</v>
      </c>
      <c r="S133" s="118" t="n">
        <f aca="false">ABS(G133)/$P$3</f>
        <v>429.902</v>
      </c>
      <c r="T133" s="118" t="n">
        <f aca="false">ABS(H133)/$P$3</f>
        <v>53.496</v>
      </c>
      <c r="U133" s="118" t="n">
        <f aca="false">ABS(I133)/$P$3</f>
        <v>623.292</v>
      </c>
      <c r="V133" s="118" t="n">
        <f aca="false">ABS(J133)/$P$3</f>
        <v>427.535</v>
      </c>
      <c r="W133" s="118" t="n">
        <f aca="false">ABS(K133)/$P$3</f>
        <v>1017.558</v>
      </c>
      <c r="X133" s="118" t="n">
        <f aca="false">ABS(L133)/$P$3</f>
        <v>0</v>
      </c>
      <c r="Y133" s="118" t="n">
        <f aca="false">ABS(M133)/$P$3</f>
        <v>25.001</v>
      </c>
      <c r="Z133" s="118" t="n">
        <f aca="false">ABS(N133)/$P$3</f>
        <v>1026.285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Data'!$A$2:$B$8,MATCH(WEEKDAY('RAC V@r Total'!A134,3),'Master Data'!$A$2:$A$8,0),2)</f>
        <v>W</v>
      </c>
      <c r="D134" s="118" t="n">
        <v>-623630</v>
      </c>
      <c r="E134" s="118" t="n">
        <v>0</v>
      </c>
      <c r="F134" s="118" t="n">
        <v>0</v>
      </c>
      <c r="G134" s="118" t="n">
        <v>-565704</v>
      </c>
      <c r="H134" s="118" t="n">
        <v>-54032</v>
      </c>
      <c r="I134" s="118" t="n">
        <v>-623630</v>
      </c>
      <c r="J134" s="118" t="n">
        <v>-567217</v>
      </c>
      <c r="K134" s="118" t="n">
        <v>-1192238</v>
      </c>
      <c r="L134" s="118" t="n">
        <v>0</v>
      </c>
      <c r="M134" s="118" t="n">
        <v>-25124</v>
      </c>
      <c r="N134" s="118" t="n">
        <v>-1206910</v>
      </c>
      <c r="P134" s="118" t="n">
        <f aca="false">ABS(D134)/$P$3</f>
        <v>623.63</v>
      </c>
      <c r="Q134" s="118" t="n">
        <f aca="false">ABS(E134)/$P$3</f>
        <v>0</v>
      </c>
      <c r="R134" s="118" t="n">
        <f aca="false">ABS(F134)/$P$3</f>
        <v>0</v>
      </c>
      <c r="S134" s="118" t="n">
        <f aca="false">ABS(G134)/$P$3</f>
        <v>565.704</v>
      </c>
      <c r="T134" s="118" t="n">
        <f aca="false">ABS(H134)/$P$3</f>
        <v>54.032</v>
      </c>
      <c r="U134" s="118" t="n">
        <f aca="false">ABS(I134)/$P$3</f>
        <v>623.63</v>
      </c>
      <c r="V134" s="118" t="n">
        <f aca="false">ABS(J134)/$P$3</f>
        <v>567.217</v>
      </c>
      <c r="W134" s="118" t="n">
        <f aca="false">ABS(K134)/$P$3</f>
        <v>1192.238</v>
      </c>
      <c r="X134" s="118" t="n">
        <f aca="false">ABS(L134)/$P$3</f>
        <v>0</v>
      </c>
      <c r="Y134" s="118" t="n">
        <f aca="false">ABS(M134)/$P$3</f>
        <v>25.124</v>
      </c>
      <c r="Z134" s="118" t="n">
        <f aca="false">ABS(N134)/$P$3</f>
        <v>1206.91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Data'!$A$2:$B$8,MATCH(WEEKDAY('RAC V@r Total'!A135,3),'Master Data'!$A$2:$A$8,0),2)</f>
        <v>Th</v>
      </c>
      <c r="D135" s="118" t="n">
        <v>-623967</v>
      </c>
      <c r="E135" s="118" t="n">
        <v>0</v>
      </c>
      <c r="F135" s="118" t="n">
        <v>0</v>
      </c>
      <c r="G135" s="118" t="n">
        <v>-565372</v>
      </c>
      <c r="H135" s="118" t="n">
        <v>-53824</v>
      </c>
      <c r="I135" s="118" t="n">
        <v>-623967</v>
      </c>
      <c r="J135" s="118" t="n">
        <v>-567353</v>
      </c>
      <c r="K135" s="118" t="n">
        <v>-1192235</v>
      </c>
      <c r="L135" s="118" t="n">
        <v>0</v>
      </c>
      <c r="M135" s="118" t="n">
        <v>-24808</v>
      </c>
      <c r="N135" s="118" t="n">
        <v>-1207011</v>
      </c>
      <c r="P135" s="118" t="n">
        <f aca="false">ABS(D135)/$P$3</f>
        <v>623.967</v>
      </c>
      <c r="Q135" s="118" t="n">
        <f aca="false">ABS(E135)/$P$3</f>
        <v>0</v>
      </c>
      <c r="R135" s="118" t="n">
        <f aca="false">ABS(F135)/$P$3</f>
        <v>0</v>
      </c>
      <c r="S135" s="118" t="n">
        <f aca="false">ABS(G135)/$P$3</f>
        <v>565.372</v>
      </c>
      <c r="T135" s="118" t="n">
        <f aca="false">ABS(H135)/$P$3</f>
        <v>53.824</v>
      </c>
      <c r="U135" s="118" t="n">
        <f aca="false">ABS(I135)/$P$3</f>
        <v>623.967</v>
      </c>
      <c r="V135" s="118" t="n">
        <f aca="false">ABS(J135)/$P$3</f>
        <v>567.353</v>
      </c>
      <c r="W135" s="118" t="n">
        <f aca="false">ABS(K135)/$P$3</f>
        <v>1192.235</v>
      </c>
      <c r="X135" s="118" t="n">
        <f aca="false">ABS(L135)/$P$3</f>
        <v>0</v>
      </c>
      <c r="Y135" s="118" t="n">
        <f aca="false">ABS(M135)/$P$3</f>
        <v>24.808</v>
      </c>
      <c r="Z135" s="118" t="n">
        <f aca="false">ABS(N135)/$P$3</f>
        <v>1207.011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Data'!$A$2:$B$8,MATCH(WEEKDAY('RAC V@r Total'!A136,3),'Master Data'!$A$2:$A$8,0),2)</f>
        <v>F</v>
      </c>
      <c r="D136" s="118" t="n">
        <v>-624303</v>
      </c>
      <c r="E136" s="118" t="n">
        <v>0</v>
      </c>
      <c r="F136" s="118" t="n">
        <v>0</v>
      </c>
      <c r="G136" s="118" t="n">
        <v>-564393</v>
      </c>
      <c r="H136" s="118" t="n">
        <v>-53533</v>
      </c>
      <c r="I136" s="118" t="n">
        <v>-624303</v>
      </c>
      <c r="J136" s="118" t="n">
        <v>-567214</v>
      </c>
      <c r="K136" s="118" t="n">
        <v>-1191838</v>
      </c>
      <c r="L136" s="118" t="n">
        <v>0</v>
      </c>
      <c r="M136" s="118" t="n">
        <v>-24382</v>
      </c>
      <c r="N136" s="118" t="n">
        <v>-1206504</v>
      </c>
      <c r="P136" s="118" t="n">
        <f aca="false">ABS(D136)/$P$3</f>
        <v>624.303</v>
      </c>
      <c r="Q136" s="118" t="n">
        <f aca="false">ABS(E136)/$P$3</f>
        <v>0</v>
      </c>
      <c r="R136" s="118" t="n">
        <f aca="false">ABS(F136)/$P$3</f>
        <v>0</v>
      </c>
      <c r="S136" s="118" t="n">
        <f aca="false">ABS(G136)/$P$3</f>
        <v>564.393</v>
      </c>
      <c r="T136" s="118" t="n">
        <f aca="false">ABS(H136)/$P$3</f>
        <v>53.533</v>
      </c>
      <c r="U136" s="118" t="n">
        <f aca="false">ABS(I136)/$P$3</f>
        <v>624.303</v>
      </c>
      <c r="V136" s="118" t="n">
        <f aca="false">ABS(J136)/$P$3</f>
        <v>567.214</v>
      </c>
      <c r="W136" s="118" t="n">
        <f aca="false">ABS(K136)/$P$3</f>
        <v>1191.838</v>
      </c>
      <c r="X136" s="118" t="n">
        <f aca="false">ABS(L136)/$P$3</f>
        <v>0</v>
      </c>
      <c r="Y136" s="118" t="n">
        <f aca="false">ABS(M136)/$P$3</f>
        <v>24.382</v>
      </c>
      <c r="Z136" s="118" t="n">
        <f aca="false">ABS(N136)/$P$3</f>
        <v>1206.504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Data'!$A$2:$B$8,MATCH(WEEKDAY('RAC V@r Total'!A137,3),'Master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H137" s="118" t="n">
        <v>0</v>
      </c>
      <c r="I137" s="118" t="n">
        <v>0</v>
      </c>
      <c r="J137" s="118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8" t="n">
        <f aca="false">ABS(D137)/$P$3</f>
        <v>0</v>
      </c>
      <c r="Q137" s="118" t="n">
        <f aca="false">ABS(E137)/$P$3</f>
        <v>0</v>
      </c>
      <c r="R137" s="118" t="n">
        <f aca="false">ABS(F137)/$P$3</f>
        <v>0</v>
      </c>
      <c r="S137" s="118" t="n">
        <f aca="false">ABS(G137)/$P$3</f>
        <v>0</v>
      </c>
      <c r="T137" s="118" t="n">
        <f aca="false">ABS(H137)/$P$3</f>
        <v>0</v>
      </c>
      <c r="U137" s="118" t="n">
        <f aca="false">ABS(I137)/$P$3</f>
        <v>0</v>
      </c>
      <c r="V137" s="118" t="n">
        <f aca="false">ABS(J137)/$P$3</f>
        <v>0</v>
      </c>
      <c r="W137" s="118" t="n">
        <f aca="false">ABS(K137)/$P$3</f>
        <v>0</v>
      </c>
      <c r="X137" s="118" t="n">
        <f aca="false">ABS(L137)/$P$3</f>
        <v>0</v>
      </c>
      <c r="Y137" s="118" t="n">
        <f aca="false">ABS(M137)/$P$3</f>
        <v>0</v>
      </c>
      <c r="Z137" s="118" t="n">
        <f aca="false">ABS(N137)/$P$3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Data'!$A$2:$B$8,MATCH(WEEKDAY('RAC V@r Total'!A138,3),'Master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H138" s="118" t="n">
        <v>0</v>
      </c>
      <c r="I138" s="118" t="n">
        <v>0</v>
      </c>
      <c r="J138" s="118" t="n">
        <v>0</v>
      </c>
      <c r="K138" s="118" t="n">
        <v>0</v>
      </c>
      <c r="L138" s="118" t="n">
        <v>0</v>
      </c>
      <c r="M138" s="118" t="n">
        <v>0</v>
      </c>
      <c r="N138" s="118" t="n">
        <v>0</v>
      </c>
      <c r="P138" s="118" t="n">
        <f aca="false">ABS(D138)/$P$3</f>
        <v>0</v>
      </c>
      <c r="Q138" s="118" t="n">
        <f aca="false">ABS(E138)/$P$3</f>
        <v>0</v>
      </c>
      <c r="R138" s="118" t="n">
        <f aca="false">ABS(F138)/$P$3</f>
        <v>0</v>
      </c>
      <c r="S138" s="118" t="n">
        <f aca="false">ABS(G138)/$P$3</f>
        <v>0</v>
      </c>
      <c r="T138" s="118" t="n">
        <f aca="false">ABS(H138)/$P$3</f>
        <v>0</v>
      </c>
      <c r="U138" s="118" t="n">
        <f aca="false">ABS(I138)/$P$3</f>
        <v>0</v>
      </c>
      <c r="V138" s="118" t="n">
        <f aca="false">ABS(J138)/$P$3</f>
        <v>0</v>
      </c>
      <c r="W138" s="118" t="n">
        <f aca="false">ABS(K138)/$P$3</f>
        <v>0</v>
      </c>
      <c r="X138" s="118" t="n">
        <f aca="false">ABS(L138)/$P$3</f>
        <v>0</v>
      </c>
      <c r="Y138" s="118" t="n">
        <f aca="false">ABS(M138)/$P$3</f>
        <v>0</v>
      </c>
      <c r="Z138" s="118" t="n">
        <f aca="false">ABS(N138)/$P$3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Data'!$A$2:$B$8,MATCH(WEEKDAY('RAC V@r Total'!A139,3),'Master Data'!$A$2:$A$8,0),2)</f>
        <v>M</v>
      </c>
      <c r="D139" s="118" t="n">
        <v>-624831</v>
      </c>
      <c r="E139" s="118" t="n">
        <v>0</v>
      </c>
      <c r="F139" s="118" t="n">
        <v>0</v>
      </c>
      <c r="G139" s="118" t="n">
        <v>-428807</v>
      </c>
      <c r="H139" s="118" t="n">
        <v>-53605</v>
      </c>
      <c r="I139" s="118" t="n">
        <v>-624831</v>
      </c>
      <c r="J139" s="118" t="n">
        <v>-426746</v>
      </c>
      <c r="K139" s="118" t="n">
        <v>-1022722</v>
      </c>
      <c r="L139" s="118" t="n">
        <v>0</v>
      </c>
      <c r="M139" s="118" t="n">
        <v>-24468</v>
      </c>
      <c r="N139" s="118" t="n">
        <v>-1023566</v>
      </c>
      <c r="P139" s="118" t="n">
        <f aca="false">ABS(D139)/$P$3</f>
        <v>624.831</v>
      </c>
      <c r="Q139" s="118" t="n">
        <f aca="false">ABS(E139)/$P$3</f>
        <v>0</v>
      </c>
      <c r="R139" s="118" t="n">
        <f aca="false">ABS(F139)/$P$3</f>
        <v>0</v>
      </c>
      <c r="S139" s="118" t="n">
        <f aca="false">ABS(G139)/$P$3</f>
        <v>428.807</v>
      </c>
      <c r="T139" s="118" t="n">
        <f aca="false">ABS(H139)/$P$3</f>
        <v>53.605</v>
      </c>
      <c r="U139" s="118" t="n">
        <f aca="false">ABS(I139)/$P$3</f>
        <v>624.831</v>
      </c>
      <c r="V139" s="118" t="n">
        <f aca="false">ABS(J139)/$P$3</f>
        <v>426.746</v>
      </c>
      <c r="W139" s="118" t="n">
        <f aca="false">ABS(K139)/$P$3</f>
        <v>1022.722</v>
      </c>
      <c r="X139" s="118" t="n">
        <f aca="false">ABS(L139)/$P$3</f>
        <v>0</v>
      </c>
      <c r="Y139" s="118" t="n">
        <f aca="false">ABS(M139)/$P$3</f>
        <v>24.468</v>
      </c>
      <c r="Z139" s="118" t="n">
        <f aca="false">ABS(N139)/$P$3</f>
        <v>1023.566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Data'!$A$2:$B$8,MATCH(WEEKDAY('RAC V@r Total'!A140,3),'Master Data'!$A$2:$A$8,0),2)</f>
        <v>T</v>
      </c>
      <c r="D140" s="118" t="n">
        <v>-625188</v>
      </c>
      <c r="E140" s="118" t="n">
        <v>0</v>
      </c>
      <c r="F140" s="118" t="n">
        <v>0</v>
      </c>
      <c r="G140" s="118" t="n">
        <v>-409225</v>
      </c>
      <c r="H140" s="118" t="n">
        <v>-53528</v>
      </c>
      <c r="I140" s="118" t="n">
        <v>-625188</v>
      </c>
      <c r="J140" s="118" t="n">
        <v>-407455</v>
      </c>
      <c r="K140" s="118" t="n">
        <v>-1001043</v>
      </c>
      <c r="L140" s="118" t="n">
        <v>0</v>
      </c>
      <c r="M140" s="118" t="n">
        <v>-24341</v>
      </c>
      <c r="N140" s="118" t="n">
        <v>-1002689</v>
      </c>
      <c r="P140" s="118" t="n">
        <f aca="false">ABS(D140)/$P$3</f>
        <v>625.188</v>
      </c>
      <c r="Q140" s="118" t="n">
        <f aca="false">ABS(E140)/$P$3</f>
        <v>0</v>
      </c>
      <c r="R140" s="118" t="n">
        <f aca="false">ABS(F140)/$P$3</f>
        <v>0</v>
      </c>
      <c r="S140" s="118" t="n">
        <f aca="false">ABS(G140)/$P$3</f>
        <v>409.225</v>
      </c>
      <c r="T140" s="118" t="n">
        <f aca="false">ABS(H140)/$P$3</f>
        <v>53.528</v>
      </c>
      <c r="U140" s="118" t="n">
        <f aca="false">ABS(I140)/$P$3</f>
        <v>625.188</v>
      </c>
      <c r="V140" s="118" t="n">
        <f aca="false">ABS(J140)/$P$3</f>
        <v>407.455</v>
      </c>
      <c r="W140" s="118" t="n">
        <f aca="false">ABS(K140)/$P$3</f>
        <v>1001.043</v>
      </c>
      <c r="X140" s="118" t="n">
        <f aca="false">ABS(L140)/$P$3</f>
        <v>0</v>
      </c>
      <c r="Y140" s="118" t="n">
        <f aca="false">ABS(M140)/$P$3</f>
        <v>24.341</v>
      </c>
      <c r="Z140" s="118" t="n">
        <f aca="false">ABS(N140)/$P$3</f>
        <v>1002.689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Data'!$A$2:$B$8,MATCH(WEEKDAY('RAC V@r Total'!A141,3),'Master Data'!$A$2:$A$8,0),2)</f>
        <v>W</v>
      </c>
      <c r="D141" s="118" t="n">
        <v>-625537</v>
      </c>
      <c r="E141" s="118" t="n">
        <v>0</v>
      </c>
      <c r="F141" s="118" t="n">
        <v>0</v>
      </c>
      <c r="G141" s="118" t="n">
        <v>-409770</v>
      </c>
      <c r="H141" s="118" t="n">
        <v>-53637</v>
      </c>
      <c r="I141" s="118" t="n">
        <v>-625537</v>
      </c>
      <c r="J141" s="118" t="n">
        <v>-408606</v>
      </c>
      <c r="K141" s="118" t="n">
        <v>-1002480</v>
      </c>
      <c r="L141" s="118" t="n">
        <v>0</v>
      </c>
      <c r="M141" s="118" t="n">
        <v>-24493</v>
      </c>
      <c r="N141" s="118" t="n">
        <v>-1002285</v>
      </c>
      <c r="P141" s="118" t="n">
        <f aca="false">ABS(D141)/$P$3</f>
        <v>625.537</v>
      </c>
      <c r="Q141" s="118" t="n">
        <f aca="false">ABS(E141)/$P$3</f>
        <v>0</v>
      </c>
      <c r="R141" s="118" t="n">
        <f aca="false">ABS(F141)/$P$3</f>
        <v>0</v>
      </c>
      <c r="S141" s="118" t="n">
        <f aca="false">ABS(G141)/$P$3</f>
        <v>409.77</v>
      </c>
      <c r="T141" s="118" t="n">
        <f aca="false">ABS(H141)/$P$3</f>
        <v>53.637</v>
      </c>
      <c r="U141" s="118" t="n">
        <f aca="false">ABS(I141)/$P$3</f>
        <v>625.537</v>
      </c>
      <c r="V141" s="118" t="n">
        <f aca="false">ABS(J141)/$P$3</f>
        <v>408.606</v>
      </c>
      <c r="W141" s="118" t="n">
        <f aca="false">ABS(K141)/$P$3</f>
        <v>1002.48</v>
      </c>
      <c r="X141" s="118" t="n">
        <f aca="false">ABS(L141)/$P$3</f>
        <v>0</v>
      </c>
      <c r="Y141" s="118" t="n">
        <f aca="false">ABS(M141)/$P$3</f>
        <v>24.493</v>
      </c>
      <c r="Z141" s="118" t="n">
        <f aca="false">ABS(N141)/$P$3</f>
        <v>1002.285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Data'!$A$2:$B$8,MATCH(WEEKDAY('RAC V@r Total'!A142,3),'Master Data'!$A$2:$A$8,0),2)</f>
        <v>Th</v>
      </c>
      <c r="D142" s="118" t="n">
        <v>-625884</v>
      </c>
      <c r="E142" s="118" t="n">
        <v>0</v>
      </c>
      <c r="F142" s="118" t="n">
        <v>0</v>
      </c>
      <c r="G142" s="118" t="n">
        <v>-410258</v>
      </c>
      <c r="H142" s="118" t="n">
        <v>-53711</v>
      </c>
      <c r="I142" s="118" t="n">
        <v>-625884</v>
      </c>
      <c r="J142" s="118" t="n">
        <v>-409324</v>
      </c>
      <c r="K142" s="118" t="n">
        <v>-1004005</v>
      </c>
      <c r="L142" s="118" t="n">
        <v>0</v>
      </c>
      <c r="M142" s="118" t="n">
        <v>-24603</v>
      </c>
      <c r="N142" s="118" t="n">
        <v>-1003834</v>
      </c>
      <c r="P142" s="118" t="n">
        <f aca="false">ABS(D142)/$P$3</f>
        <v>625.884</v>
      </c>
      <c r="Q142" s="118" t="n">
        <f aca="false">ABS(E142)/$P$3</f>
        <v>0</v>
      </c>
      <c r="R142" s="118" t="n">
        <f aca="false">ABS(F142)/$P$3</f>
        <v>0</v>
      </c>
      <c r="S142" s="118" t="n">
        <f aca="false">ABS(G142)/$P$3</f>
        <v>410.258</v>
      </c>
      <c r="T142" s="118" t="n">
        <f aca="false">ABS(H142)/$P$3</f>
        <v>53.711</v>
      </c>
      <c r="U142" s="118" t="n">
        <f aca="false">ABS(I142)/$P$3</f>
        <v>625.884</v>
      </c>
      <c r="V142" s="118" t="n">
        <f aca="false">ABS(J142)/$P$3</f>
        <v>409.324</v>
      </c>
      <c r="W142" s="118" t="n">
        <f aca="false">ABS(K142)/$P$3</f>
        <v>1004.005</v>
      </c>
      <c r="X142" s="118" t="n">
        <f aca="false">ABS(L142)/$P$3</f>
        <v>0</v>
      </c>
      <c r="Y142" s="118" t="n">
        <f aca="false">ABS(M142)/$P$3</f>
        <v>24.603</v>
      </c>
      <c r="Z142" s="118" t="n">
        <f aca="false">ABS(N142)/$P$3</f>
        <v>1003.834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Data'!$A$2:$B$8,MATCH(WEEKDAY('RAC V@r Total'!A143,3),'Master Data'!$A$2:$A$8,0),2)</f>
        <v>F</v>
      </c>
      <c r="D143" s="118" t="n">
        <v>-407058</v>
      </c>
      <c r="E143" s="118" t="n">
        <v>0</v>
      </c>
      <c r="F143" s="118" t="n">
        <v>0</v>
      </c>
      <c r="G143" s="118" t="n">
        <v>-410158</v>
      </c>
      <c r="H143" s="118" t="n">
        <v>-53739</v>
      </c>
      <c r="I143" s="118" t="n">
        <v>-407058</v>
      </c>
      <c r="J143" s="118" t="n">
        <v>-409312</v>
      </c>
      <c r="K143" s="118" t="n">
        <v>-829195</v>
      </c>
      <c r="L143" s="118" t="n">
        <v>0</v>
      </c>
      <c r="M143" s="118" t="n">
        <v>-25138</v>
      </c>
      <c r="N143" s="118" t="n">
        <v>-833047</v>
      </c>
      <c r="P143" s="118" t="n">
        <f aca="false">ABS(D143)/$P$3</f>
        <v>407.058</v>
      </c>
      <c r="Q143" s="118" t="n">
        <f aca="false">ABS(E143)/$P$3</f>
        <v>0</v>
      </c>
      <c r="R143" s="118" t="n">
        <f aca="false">ABS(F143)/$P$3</f>
        <v>0</v>
      </c>
      <c r="S143" s="118" t="n">
        <f aca="false">ABS(G143)/$P$3</f>
        <v>410.158</v>
      </c>
      <c r="T143" s="118" t="n">
        <f aca="false">ABS(H143)/$P$3</f>
        <v>53.739</v>
      </c>
      <c r="U143" s="118" t="n">
        <f aca="false">ABS(I143)/$P$3</f>
        <v>407.058</v>
      </c>
      <c r="V143" s="118" t="n">
        <f aca="false">ABS(J143)/$P$3</f>
        <v>409.312</v>
      </c>
      <c r="W143" s="118" t="n">
        <f aca="false">ABS(K143)/$P$3</f>
        <v>829.195</v>
      </c>
      <c r="X143" s="118" t="n">
        <f aca="false">ABS(L143)/$P$3</f>
        <v>0</v>
      </c>
      <c r="Y143" s="118" t="n">
        <f aca="false">ABS(M143)/$P$3</f>
        <v>25.138</v>
      </c>
      <c r="Z143" s="118" t="n">
        <f aca="false">ABS(N143)/$P$3</f>
        <v>833.047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Data'!$A$2:$B$8,MATCH(WEEKDAY('RAC V@r Total'!A144,3),'Master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H144" s="118" t="n">
        <v>0</v>
      </c>
      <c r="I144" s="118" t="n">
        <v>0</v>
      </c>
      <c r="J144" s="118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8" t="n">
        <f aca="false">ABS(D144)/$P$3</f>
        <v>0</v>
      </c>
      <c r="Q144" s="118" t="n">
        <f aca="false">ABS(E144)/$P$3</f>
        <v>0</v>
      </c>
      <c r="R144" s="118" t="n">
        <f aca="false">ABS(F144)/$P$3</f>
        <v>0</v>
      </c>
      <c r="S144" s="118" t="n">
        <f aca="false">ABS(G144)/$P$3</f>
        <v>0</v>
      </c>
      <c r="T144" s="118" t="n">
        <f aca="false">ABS(H144)/$P$3</f>
        <v>0</v>
      </c>
      <c r="U144" s="118" t="n">
        <f aca="false">ABS(I144)/$P$3</f>
        <v>0</v>
      </c>
      <c r="V144" s="118" t="n">
        <f aca="false">ABS(J144)/$P$3</f>
        <v>0</v>
      </c>
      <c r="W144" s="118" t="n">
        <f aca="false">ABS(K144)/$P$3</f>
        <v>0</v>
      </c>
      <c r="X144" s="118" t="n">
        <f aca="false">ABS(L144)/$P$3</f>
        <v>0</v>
      </c>
      <c r="Y144" s="118" t="n">
        <f aca="false">ABS(M144)/$P$3</f>
        <v>0</v>
      </c>
      <c r="Z144" s="118" t="n">
        <f aca="false">ABS(N144)/$P$3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Data'!$A$2:$B$8,MATCH(WEEKDAY('RAC V@r Total'!A145,3),'Master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H145" s="118" t="n">
        <v>0</v>
      </c>
      <c r="I145" s="118" t="n">
        <v>0</v>
      </c>
      <c r="J145" s="118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8" t="n">
        <f aca="false">ABS(D145)/$P$3</f>
        <v>0</v>
      </c>
      <c r="Q145" s="118" t="n">
        <f aca="false">ABS(E145)/$P$3</f>
        <v>0</v>
      </c>
      <c r="R145" s="118" t="n">
        <f aca="false">ABS(F145)/$P$3</f>
        <v>0</v>
      </c>
      <c r="S145" s="118" t="n">
        <f aca="false">ABS(G145)/$P$3</f>
        <v>0</v>
      </c>
      <c r="T145" s="118" t="n">
        <f aca="false">ABS(H145)/$P$3</f>
        <v>0</v>
      </c>
      <c r="U145" s="118" t="n">
        <f aca="false">ABS(I145)/$P$3</f>
        <v>0</v>
      </c>
      <c r="V145" s="118" t="n">
        <f aca="false">ABS(J145)/$P$3</f>
        <v>0</v>
      </c>
      <c r="W145" s="118" t="n">
        <f aca="false">ABS(K145)/$P$3</f>
        <v>0</v>
      </c>
      <c r="X145" s="118" t="n">
        <f aca="false">ABS(L145)/$P$3</f>
        <v>0</v>
      </c>
      <c r="Y145" s="118" t="n">
        <f aca="false">ABS(M145)/$P$3</f>
        <v>0</v>
      </c>
      <c r="Z145" s="118" t="n">
        <f aca="false">ABS(N145)/$P$3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Data'!$A$2:$B$8,MATCH(WEEKDAY('RAC V@r Total'!A146,3),'Master Data'!$A$2:$A$8,0),2)</f>
        <v>M</v>
      </c>
      <c r="D146" s="118" t="n">
        <v>-407750</v>
      </c>
      <c r="E146" s="118" t="n">
        <v>0</v>
      </c>
      <c r="F146" s="118" t="n">
        <v>0</v>
      </c>
      <c r="G146" s="118" t="n">
        <v>-412575</v>
      </c>
      <c r="H146" s="118" t="n">
        <v>-53758</v>
      </c>
      <c r="I146" s="118" t="n">
        <v>-407750</v>
      </c>
      <c r="J146" s="118" t="n">
        <v>-410487</v>
      </c>
      <c r="K146" s="118" t="n">
        <v>-831346</v>
      </c>
      <c r="L146" s="118" t="n">
        <v>0</v>
      </c>
      <c r="M146" s="118" t="n">
        <v>-25154</v>
      </c>
      <c r="N146" s="118" t="n">
        <v>-835530</v>
      </c>
      <c r="P146" s="118" t="n">
        <f aca="false">ABS(D146)/$P$3</f>
        <v>407.75</v>
      </c>
      <c r="Q146" s="118" t="n">
        <f aca="false">ABS(E146)/$P$3</f>
        <v>0</v>
      </c>
      <c r="R146" s="118" t="n">
        <f aca="false">ABS(F146)/$P$3</f>
        <v>0</v>
      </c>
      <c r="S146" s="118" t="n">
        <f aca="false">ABS(G146)/$P$3</f>
        <v>412.575</v>
      </c>
      <c r="T146" s="118" t="n">
        <f aca="false">ABS(H146)/$P$3</f>
        <v>53.758</v>
      </c>
      <c r="U146" s="118" t="n">
        <f aca="false">ABS(I146)/$P$3</f>
        <v>407.75</v>
      </c>
      <c r="V146" s="118" t="n">
        <f aca="false">ABS(J146)/$P$3</f>
        <v>410.487</v>
      </c>
      <c r="W146" s="118" t="n">
        <f aca="false">ABS(K146)/$P$3</f>
        <v>831.346</v>
      </c>
      <c r="X146" s="118" t="n">
        <f aca="false">ABS(L146)/$P$3</f>
        <v>0</v>
      </c>
      <c r="Y146" s="118" t="n">
        <f aca="false">ABS(M146)/$P$3</f>
        <v>25.154</v>
      </c>
      <c r="Z146" s="118" t="n">
        <f aca="false">ABS(N146)/$P$3</f>
        <v>835.53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Data'!$A$2:$B$8,MATCH(WEEKDAY('RAC V@r Total'!A147,3),'Master Data'!$A$2:$A$8,0),2)</f>
        <v>T</v>
      </c>
      <c r="D147" s="118" t="n">
        <v>-655889</v>
      </c>
      <c r="E147" s="118" t="n">
        <v>0</v>
      </c>
      <c r="F147" s="118" t="n">
        <v>0</v>
      </c>
      <c r="G147" s="118" t="n">
        <v>-413459</v>
      </c>
      <c r="H147" s="118" t="n">
        <v>-53778</v>
      </c>
      <c r="I147" s="118" t="n">
        <v>-655889</v>
      </c>
      <c r="J147" s="118" t="n">
        <v>-410786</v>
      </c>
      <c r="K147" s="118" t="n">
        <v>-1074625</v>
      </c>
      <c r="L147" s="118" t="n">
        <v>0</v>
      </c>
      <c r="M147" s="118" t="n">
        <v>-25176</v>
      </c>
      <c r="N147" s="118" t="n">
        <v>-1037029</v>
      </c>
      <c r="P147" s="118" t="n">
        <f aca="false">ABS(D147)/$P$3</f>
        <v>655.889</v>
      </c>
      <c r="Q147" s="118" t="n">
        <f aca="false">ABS(E147)/$P$3</f>
        <v>0</v>
      </c>
      <c r="R147" s="118" t="n">
        <f aca="false">ABS(F147)/$P$3</f>
        <v>0</v>
      </c>
      <c r="S147" s="118" t="n">
        <f aca="false">ABS(G147)/$P$3</f>
        <v>413.459</v>
      </c>
      <c r="T147" s="118" t="n">
        <f aca="false">ABS(H147)/$P$3</f>
        <v>53.778</v>
      </c>
      <c r="U147" s="118" t="n">
        <f aca="false">ABS(I147)/$P$3</f>
        <v>655.889</v>
      </c>
      <c r="V147" s="118" t="n">
        <f aca="false">ABS(J147)/$P$3</f>
        <v>410.786</v>
      </c>
      <c r="W147" s="118" t="n">
        <f aca="false">ABS(K147)/$P$3</f>
        <v>1074.625</v>
      </c>
      <c r="X147" s="118" t="n">
        <f aca="false">ABS(L147)/$P$3</f>
        <v>0</v>
      </c>
      <c r="Y147" s="118" t="n">
        <f aca="false">ABS(M147)/$P$3</f>
        <v>25.176</v>
      </c>
      <c r="Z147" s="118" t="n">
        <f aca="false">ABS(N147)/$P$3</f>
        <v>1037.029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Data'!$A$2:$B$8,MATCH(WEEKDAY('RAC V@r Total'!A148,3),'Master Data'!$A$2:$A$8,0),2)</f>
        <v>W</v>
      </c>
      <c r="D148" s="118" t="n">
        <v>-682171</v>
      </c>
      <c r="E148" s="118" t="n">
        <v>0</v>
      </c>
      <c r="F148" s="118" t="n">
        <v>0</v>
      </c>
      <c r="G148" s="118" t="n">
        <v>-413232</v>
      </c>
      <c r="H148" s="118" t="n">
        <v>-53795</v>
      </c>
      <c r="I148" s="118" t="n">
        <v>-682171</v>
      </c>
      <c r="J148" s="118" t="n">
        <v>-410889</v>
      </c>
      <c r="K148" s="118" t="n">
        <v>-1098934</v>
      </c>
      <c r="L148" s="118" t="n">
        <v>0</v>
      </c>
      <c r="M148" s="118" t="n">
        <v>-25192</v>
      </c>
      <c r="N148" s="118" t="n">
        <v>-1063019</v>
      </c>
      <c r="P148" s="118" t="n">
        <f aca="false">ABS(D148)/$P$3</f>
        <v>682.171</v>
      </c>
      <c r="Q148" s="118" t="n">
        <f aca="false">ABS(E148)/$P$3</f>
        <v>0</v>
      </c>
      <c r="R148" s="118" t="n">
        <f aca="false">ABS(F148)/$P$3</f>
        <v>0</v>
      </c>
      <c r="S148" s="118" t="n">
        <f aca="false">ABS(G148)/$P$3</f>
        <v>413.232</v>
      </c>
      <c r="T148" s="118" t="n">
        <f aca="false">ABS(H148)/$P$3</f>
        <v>53.795</v>
      </c>
      <c r="U148" s="118" t="n">
        <f aca="false">ABS(I148)/$P$3</f>
        <v>682.171</v>
      </c>
      <c r="V148" s="118" t="n">
        <f aca="false">ABS(J148)/$P$3</f>
        <v>410.889</v>
      </c>
      <c r="W148" s="118" t="n">
        <f aca="false">ABS(K148)/$P$3</f>
        <v>1098.934</v>
      </c>
      <c r="X148" s="118" t="n">
        <f aca="false">ABS(L148)/$P$3</f>
        <v>0</v>
      </c>
      <c r="Y148" s="118" t="n">
        <f aca="false">ABS(M148)/$P$3</f>
        <v>25.192</v>
      </c>
      <c r="Z148" s="118" t="n">
        <f aca="false">ABS(N148)/$P$3</f>
        <v>1063.019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Data'!$A$2:$B$8,MATCH(WEEKDAY('RAC V@r Total'!A149,3),'Master Data'!$A$2:$A$8,0),2)</f>
        <v>Th</v>
      </c>
      <c r="D149" s="118" t="n">
        <v>-682598</v>
      </c>
      <c r="E149" s="118" t="n">
        <v>0</v>
      </c>
      <c r="F149" s="118" t="n">
        <v>0</v>
      </c>
      <c r="G149" s="118" t="n">
        <v>-413032</v>
      </c>
      <c r="H149" s="118" t="n">
        <v>-53648</v>
      </c>
      <c r="I149" s="118" t="n">
        <v>-682598</v>
      </c>
      <c r="J149" s="118" t="n">
        <v>-410854</v>
      </c>
      <c r="K149" s="118" t="n">
        <v>-1099153</v>
      </c>
      <c r="L149" s="118" t="n">
        <v>0</v>
      </c>
      <c r="M149" s="118" t="n">
        <v>-24997</v>
      </c>
      <c r="N149" s="118" t="n">
        <v>-1063421</v>
      </c>
      <c r="P149" s="118" t="n">
        <f aca="false">ABS(D149)/$P$3</f>
        <v>682.598</v>
      </c>
      <c r="Q149" s="118" t="n">
        <f aca="false">ABS(E149)/$P$3</f>
        <v>0</v>
      </c>
      <c r="R149" s="118" t="n">
        <f aca="false">ABS(F149)/$P$3</f>
        <v>0</v>
      </c>
      <c r="S149" s="118" t="n">
        <f aca="false">ABS(G149)/$P$3</f>
        <v>413.032</v>
      </c>
      <c r="T149" s="118" t="n">
        <f aca="false">ABS(H149)/$P$3</f>
        <v>53.648</v>
      </c>
      <c r="U149" s="118" t="n">
        <f aca="false">ABS(I149)/$P$3</f>
        <v>682.598</v>
      </c>
      <c r="V149" s="118" t="n">
        <f aca="false">ABS(J149)/$P$3</f>
        <v>410.854</v>
      </c>
      <c r="W149" s="118" t="n">
        <f aca="false">ABS(K149)/$P$3</f>
        <v>1099.153</v>
      </c>
      <c r="X149" s="118" t="n">
        <f aca="false">ABS(L149)/$P$3</f>
        <v>0</v>
      </c>
      <c r="Y149" s="118" t="n">
        <f aca="false">ABS(M149)/$P$3</f>
        <v>24.997</v>
      </c>
      <c r="Z149" s="118" t="n">
        <f aca="false">ABS(N149)/$P$3</f>
        <v>1063.421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Data'!$A$2:$B$8,MATCH(WEEKDAY('RAC V@r Total'!A150,3),'Master Data'!$A$2:$A$8,0),2)</f>
        <v>F</v>
      </c>
      <c r="D150" s="118" t="n">
        <v>-683025</v>
      </c>
      <c r="E150" s="118" t="n">
        <v>0</v>
      </c>
      <c r="F150" s="118" t="n">
        <v>0</v>
      </c>
      <c r="G150" s="118" t="n">
        <v>-413961</v>
      </c>
      <c r="H150" s="118" t="n">
        <v>-53660</v>
      </c>
      <c r="I150" s="118" t="n">
        <v>-683025</v>
      </c>
      <c r="J150" s="118" t="n">
        <v>-411007</v>
      </c>
      <c r="K150" s="118" t="n">
        <v>-1100425</v>
      </c>
      <c r="L150" s="118" t="n">
        <v>0</v>
      </c>
      <c r="M150" s="118" t="n">
        <v>-25005</v>
      </c>
      <c r="N150" s="118" t="n">
        <v>-1064231</v>
      </c>
      <c r="P150" s="118" t="n">
        <f aca="false">ABS(D150)/$P$3</f>
        <v>683.025</v>
      </c>
      <c r="Q150" s="118" t="n">
        <f aca="false">ABS(E150)/$P$3</f>
        <v>0</v>
      </c>
      <c r="R150" s="118" t="n">
        <f aca="false">ABS(F150)/$P$3</f>
        <v>0</v>
      </c>
      <c r="S150" s="118" t="n">
        <f aca="false">ABS(G150)/$P$3</f>
        <v>413.961</v>
      </c>
      <c r="T150" s="118" t="n">
        <f aca="false">ABS(H150)/$P$3</f>
        <v>53.66</v>
      </c>
      <c r="U150" s="118" t="n">
        <f aca="false">ABS(I150)/$P$3</f>
        <v>683.025</v>
      </c>
      <c r="V150" s="118" t="n">
        <f aca="false">ABS(J150)/$P$3</f>
        <v>411.007</v>
      </c>
      <c r="W150" s="118" t="n">
        <f aca="false">ABS(K150)/$P$3</f>
        <v>1100.425</v>
      </c>
      <c r="X150" s="118" t="n">
        <f aca="false">ABS(L150)/$P$3</f>
        <v>0</v>
      </c>
      <c r="Y150" s="118" t="n">
        <f aca="false">ABS(M150)/$P$3</f>
        <v>25.005</v>
      </c>
      <c r="Z150" s="118" t="n">
        <f aca="false">ABS(N150)/$P$3</f>
        <v>1064.231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Data'!$A$2:$B$8,MATCH(WEEKDAY('RAC V@r Total'!A151,3),'Master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H151" s="118" t="n">
        <v>0</v>
      </c>
      <c r="I151" s="118" t="n">
        <v>0</v>
      </c>
      <c r="J151" s="118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8" t="n">
        <f aca="false">ABS(D151)/$P$3</f>
        <v>0</v>
      </c>
      <c r="Q151" s="118" t="n">
        <f aca="false">ABS(E151)/$P$3</f>
        <v>0</v>
      </c>
      <c r="R151" s="118" t="n">
        <f aca="false">ABS(F151)/$P$3</f>
        <v>0</v>
      </c>
      <c r="S151" s="118" t="n">
        <f aca="false">ABS(G151)/$P$3</f>
        <v>0</v>
      </c>
      <c r="T151" s="118" t="n">
        <f aca="false">ABS(H151)/$P$3</f>
        <v>0</v>
      </c>
      <c r="U151" s="118" t="n">
        <f aca="false">ABS(I151)/$P$3</f>
        <v>0</v>
      </c>
      <c r="V151" s="118" t="n">
        <f aca="false">ABS(J151)/$P$3</f>
        <v>0</v>
      </c>
      <c r="W151" s="118" t="n">
        <f aca="false">ABS(K151)/$P$3</f>
        <v>0</v>
      </c>
      <c r="X151" s="118" t="n">
        <f aca="false">ABS(L151)/$P$3</f>
        <v>0</v>
      </c>
      <c r="Y151" s="118" t="n">
        <f aca="false">ABS(M151)/$P$3</f>
        <v>0</v>
      </c>
      <c r="Z151" s="118" t="n">
        <f aca="false">ABS(N151)/$P$3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Data'!$A$2:$B$8,MATCH(WEEKDAY('RAC V@r Total'!A152,3),'Master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H152" s="118" t="n">
        <v>0</v>
      </c>
      <c r="I152" s="118" t="n">
        <v>0</v>
      </c>
      <c r="J152" s="118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8" t="n">
        <f aca="false">ABS(D152)/$P$3</f>
        <v>0</v>
      </c>
      <c r="Q152" s="118" t="n">
        <f aca="false">ABS(E152)/$P$3</f>
        <v>0</v>
      </c>
      <c r="R152" s="118" t="n">
        <f aca="false">ABS(F152)/$P$3</f>
        <v>0</v>
      </c>
      <c r="S152" s="118" t="n">
        <f aca="false">ABS(G152)/$P$3</f>
        <v>0</v>
      </c>
      <c r="T152" s="118" t="n">
        <f aca="false">ABS(H152)/$P$3</f>
        <v>0</v>
      </c>
      <c r="U152" s="118" t="n">
        <f aca="false">ABS(I152)/$P$3</f>
        <v>0</v>
      </c>
      <c r="V152" s="118" t="n">
        <f aca="false">ABS(J152)/$P$3</f>
        <v>0</v>
      </c>
      <c r="W152" s="118" t="n">
        <f aca="false">ABS(K152)/$P$3</f>
        <v>0</v>
      </c>
      <c r="X152" s="118" t="n">
        <f aca="false">ABS(L152)/$P$3</f>
        <v>0</v>
      </c>
      <c r="Y152" s="118" t="n">
        <f aca="false">ABS(M152)/$P$3</f>
        <v>0</v>
      </c>
      <c r="Z152" s="118" t="n">
        <f aca="false">ABS(N152)/$P$3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Data'!$A$2:$B$8,MATCH(WEEKDAY('RAC V@r Total'!A153,3),'Master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H153" s="118" t="n">
        <v>0</v>
      </c>
      <c r="I153" s="118" t="n">
        <v>0</v>
      </c>
      <c r="J153" s="118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8" t="n">
        <f aca="false">ABS(D153)/$P$3</f>
        <v>0</v>
      </c>
      <c r="Q153" s="118" t="n">
        <f aca="false">ABS(E153)/$P$3</f>
        <v>0</v>
      </c>
      <c r="R153" s="118" t="n">
        <f aca="false">ABS(F153)/$P$3</f>
        <v>0</v>
      </c>
      <c r="S153" s="118" t="n">
        <f aca="false">ABS(G153)/$P$3</f>
        <v>0</v>
      </c>
      <c r="T153" s="118" t="n">
        <f aca="false">ABS(H153)/$P$3</f>
        <v>0</v>
      </c>
      <c r="U153" s="118" t="n">
        <f aca="false">ABS(I153)/$P$3</f>
        <v>0</v>
      </c>
      <c r="V153" s="118" t="n">
        <f aca="false">ABS(J153)/$P$3</f>
        <v>0</v>
      </c>
      <c r="W153" s="118" t="n">
        <f aca="false">ABS(K153)/$P$3</f>
        <v>0</v>
      </c>
      <c r="X153" s="118" t="n">
        <f aca="false">ABS(L153)/$P$3</f>
        <v>0</v>
      </c>
      <c r="Y153" s="118" t="n">
        <f aca="false">ABS(M153)/$P$3</f>
        <v>0</v>
      </c>
      <c r="Z153" s="118" t="n">
        <f aca="false">ABS(N153)/$P$3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Data'!$A$2:$B$8,MATCH(WEEKDAY('RAC V@r Total'!A154,3),'Master Data'!$A$2:$A$8,0),2)</f>
        <v>T</v>
      </c>
      <c r="D154" s="118" t="n">
        <v>-684728</v>
      </c>
      <c r="E154" s="118" t="n">
        <v>0</v>
      </c>
      <c r="F154" s="118" t="n">
        <v>0</v>
      </c>
      <c r="G154" s="118" t="n">
        <v>-454905</v>
      </c>
      <c r="H154" s="118" t="n">
        <v>-53616</v>
      </c>
      <c r="I154" s="118" t="n">
        <v>-684728</v>
      </c>
      <c r="J154" s="118" t="n">
        <v>-451564</v>
      </c>
      <c r="K154" s="118" t="n">
        <v>-1145220</v>
      </c>
      <c r="L154" s="118" t="n">
        <v>0</v>
      </c>
      <c r="M154" s="118" t="n">
        <v>-24935</v>
      </c>
      <c r="N154" s="118" t="n">
        <v>-1102460</v>
      </c>
      <c r="P154" s="118" t="n">
        <f aca="false">ABS(D154)/$P$3</f>
        <v>684.728</v>
      </c>
      <c r="Q154" s="118" t="n">
        <f aca="false">ABS(E154)/$P$3</f>
        <v>0</v>
      </c>
      <c r="R154" s="118" t="n">
        <f aca="false">ABS(F154)/$P$3</f>
        <v>0</v>
      </c>
      <c r="S154" s="118" t="n">
        <f aca="false">ABS(G154)/$P$3</f>
        <v>454.905</v>
      </c>
      <c r="T154" s="118" t="n">
        <f aca="false">ABS(H154)/$P$3</f>
        <v>53.616</v>
      </c>
      <c r="U154" s="118" t="n">
        <f aca="false">ABS(I154)/$P$3</f>
        <v>684.728</v>
      </c>
      <c r="V154" s="118" t="n">
        <f aca="false">ABS(J154)/$P$3</f>
        <v>451.564</v>
      </c>
      <c r="W154" s="118" t="n">
        <f aca="false">ABS(K154)/$P$3</f>
        <v>1145.22</v>
      </c>
      <c r="X154" s="118" t="n">
        <f aca="false">ABS(L154)/$P$3</f>
        <v>0</v>
      </c>
      <c r="Y154" s="118" t="n">
        <f aca="false">ABS(M154)/$P$3</f>
        <v>24.935</v>
      </c>
      <c r="Z154" s="118" t="n">
        <f aca="false">ABS(N154)/$P$3</f>
        <v>1102.46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Data'!$A$2:$B$8,MATCH(WEEKDAY('RAC V@r Total'!A155,3),'Master Data'!$A$2:$A$8,0),2)</f>
        <v>W</v>
      </c>
      <c r="D155" s="118" t="n">
        <v>-685152</v>
      </c>
      <c r="E155" s="118" t="n">
        <v>0</v>
      </c>
      <c r="F155" s="118" t="n">
        <v>0</v>
      </c>
      <c r="G155" s="118" t="n">
        <v>-453446</v>
      </c>
      <c r="H155" s="118" t="n">
        <v>-53660</v>
      </c>
      <c r="I155" s="118" t="n">
        <v>-685152</v>
      </c>
      <c r="J155" s="118" t="n">
        <v>-449395</v>
      </c>
      <c r="K155" s="118" t="n">
        <v>-1143123</v>
      </c>
      <c r="L155" s="118" t="n">
        <v>0</v>
      </c>
      <c r="M155" s="118" t="n">
        <v>-24990</v>
      </c>
      <c r="N155" s="118" t="n">
        <v>-1100645</v>
      </c>
      <c r="P155" s="118" t="n">
        <f aca="false">ABS(D155)/$P$3</f>
        <v>685.152</v>
      </c>
      <c r="Q155" s="118" t="n">
        <f aca="false">ABS(E155)/$P$3</f>
        <v>0</v>
      </c>
      <c r="R155" s="118" t="n">
        <f aca="false">ABS(F155)/$P$3</f>
        <v>0</v>
      </c>
      <c r="S155" s="118" t="n">
        <f aca="false">ABS(G155)/$P$3</f>
        <v>453.446</v>
      </c>
      <c r="T155" s="118" t="n">
        <f aca="false">ABS(H155)/$P$3</f>
        <v>53.66</v>
      </c>
      <c r="U155" s="118" t="n">
        <f aca="false">ABS(I155)/$P$3</f>
        <v>685.152</v>
      </c>
      <c r="V155" s="118" t="n">
        <f aca="false">ABS(J155)/$P$3</f>
        <v>449.395</v>
      </c>
      <c r="W155" s="118" t="n">
        <f aca="false">ABS(K155)/$P$3</f>
        <v>1143.123</v>
      </c>
      <c r="X155" s="118" t="n">
        <f aca="false">ABS(L155)/$P$3</f>
        <v>0</v>
      </c>
      <c r="Y155" s="118" t="n">
        <f aca="false">ABS(M155)/$P$3</f>
        <v>24.99</v>
      </c>
      <c r="Z155" s="118" t="n">
        <f aca="false">ABS(N155)/$P$3</f>
        <v>1100.645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Data'!$A$2:$B$8,MATCH(WEEKDAY('RAC V@r Total'!A156,3),'Master Data'!$A$2:$A$8,0),2)</f>
        <v>Th</v>
      </c>
      <c r="D156" s="118" t="n">
        <v>-669399</v>
      </c>
      <c r="E156" s="118" t="n">
        <v>0</v>
      </c>
      <c r="F156" s="118" t="n">
        <v>0</v>
      </c>
      <c r="G156" s="118" t="n">
        <v>-453446</v>
      </c>
      <c r="H156" s="118" t="n">
        <v>-48251</v>
      </c>
      <c r="I156" s="118" t="n">
        <v>-669399</v>
      </c>
      <c r="J156" s="118" t="n">
        <v>-449395</v>
      </c>
      <c r="K156" s="118" t="n">
        <v>-1143123</v>
      </c>
      <c r="L156" s="118" t="n">
        <v>0</v>
      </c>
      <c r="M156" s="118" t="n">
        <v>-24312</v>
      </c>
      <c r="N156" s="118" t="n">
        <v>-1100645</v>
      </c>
      <c r="P156" s="118" t="n">
        <f aca="false">ABS(D156)/$P$3</f>
        <v>669.399</v>
      </c>
      <c r="Q156" s="118" t="n">
        <f aca="false">ABS(E156)/$P$3</f>
        <v>0</v>
      </c>
      <c r="R156" s="118" t="n">
        <f aca="false">ABS(F156)/$P$3</f>
        <v>0</v>
      </c>
      <c r="S156" s="118" t="n">
        <f aca="false">ABS(G156)/$P$3</f>
        <v>453.446</v>
      </c>
      <c r="T156" s="118" t="n">
        <f aca="false">ABS(H156)/$P$3</f>
        <v>48.251</v>
      </c>
      <c r="U156" s="118" t="n">
        <f aca="false">ABS(I156)/$P$3</f>
        <v>669.399</v>
      </c>
      <c r="V156" s="118" t="n">
        <f aca="false">ABS(J156)/$P$3</f>
        <v>449.395</v>
      </c>
      <c r="W156" s="118" t="n">
        <f aca="false">ABS(K156)/$P$3</f>
        <v>1143.123</v>
      </c>
      <c r="X156" s="118" t="n">
        <f aca="false">ABS(L156)/$P$3</f>
        <v>0</v>
      </c>
      <c r="Y156" s="118" t="n">
        <f aca="false">ABS(M156)/$P$3</f>
        <v>24.312</v>
      </c>
      <c r="Z156" s="118" t="n">
        <f aca="false">ABS(N156)/$P$3</f>
        <v>1100.645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Data'!$A$2:$B$8,MATCH(WEEKDAY('RAC V@r Total'!A157,3),'Master Data'!$A$2:$A$8,0),2)</f>
        <v>F</v>
      </c>
      <c r="D157" s="118" t="n">
        <v>-661227</v>
      </c>
      <c r="E157" s="118" t="n">
        <v>0</v>
      </c>
      <c r="F157" s="118" t="n">
        <v>0</v>
      </c>
      <c r="G157" s="118" t="n">
        <v>-455892</v>
      </c>
      <c r="H157" s="118" t="n">
        <v>-47446</v>
      </c>
      <c r="I157" s="118" t="n">
        <v>-661227</v>
      </c>
      <c r="J157" s="118" t="n">
        <v>-452836</v>
      </c>
      <c r="K157" s="118" t="n">
        <v>-1099364</v>
      </c>
      <c r="L157" s="118" t="n">
        <v>0</v>
      </c>
      <c r="M157" s="118" t="n">
        <v>-24692</v>
      </c>
      <c r="N157" s="118" t="n">
        <v>-1102859</v>
      </c>
      <c r="P157" s="118" t="n">
        <f aca="false">ABS(D157)/$P$3</f>
        <v>661.227</v>
      </c>
      <c r="Q157" s="118" t="n">
        <f aca="false">ABS(E157)/$P$3</f>
        <v>0</v>
      </c>
      <c r="R157" s="118" t="n">
        <f aca="false">ABS(F157)/$P$3</f>
        <v>0</v>
      </c>
      <c r="S157" s="118" t="n">
        <f aca="false">ABS(G157)/$P$3</f>
        <v>455.892</v>
      </c>
      <c r="T157" s="118" t="n">
        <f aca="false">ABS(H157)/$P$3</f>
        <v>47.446</v>
      </c>
      <c r="U157" s="118" t="n">
        <f aca="false">ABS(I157)/$P$3</f>
        <v>661.227</v>
      </c>
      <c r="V157" s="118" t="n">
        <f aca="false">ABS(J157)/$P$3</f>
        <v>452.836</v>
      </c>
      <c r="W157" s="118" t="n">
        <f aca="false">ABS(K157)/$P$3</f>
        <v>1099.364</v>
      </c>
      <c r="X157" s="118" t="n">
        <f aca="false">ABS(L157)/$P$3</f>
        <v>0</v>
      </c>
      <c r="Y157" s="118" t="n">
        <f aca="false">ABS(M157)/$P$3</f>
        <v>24.692</v>
      </c>
      <c r="Z157" s="118" t="n">
        <f aca="false">ABS(N157)/$P$3</f>
        <v>1102.859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Data'!$A$2:$B$8,MATCH(WEEKDAY('RAC V@r Total'!A158,3),'Master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H158" s="118" t="n">
        <v>0</v>
      </c>
      <c r="I158" s="118" t="n">
        <v>0</v>
      </c>
      <c r="J158" s="118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8" t="n">
        <f aca="false">ABS(D158)/$P$3</f>
        <v>0</v>
      </c>
      <c r="Q158" s="118" t="n">
        <f aca="false">ABS(E158)/$P$3</f>
        <v>0</v>
      </c>
      <c r="R158" s="118" t="n">
        <f aca="false">ABS(F158)/$P$3</f>
        <v>0</v>
      </c>
      <c r="S158" s="118" t="n">
        <f aca="false">ABS(G158)/$P$3</f>
        <v>0</v>
      </c>
      <c r="T158" s="118" t="n">
        <f aca="false">ABS(H158)/$P$3</f>
        <v>0</v>
      </c>
      <c r="U158" s="118" t="n">
        <f aca="false">ABS(I158)/$P$3</f>
        <v>0</v>
      </c>
      <c r="V158" s="118" t="n">
        <f aca="false">ABS(J158)/$P$3</f>
        <v>0</v>
      </c>
      <c r="W158" s="118" t="n">
        <f aca="false">ABS(K158)/$P$3</f>
        <v>0</v>
      </c>
      <c r="X158" s="118" t="n">
        <f aca="false">ABS(L158)/$P$3</f>
        <v>0</v>
      </c>
      <c r="Y158" s="118" t="n">
        <f aca="false">ABS(M158)/$P$3</f>
        <v>0</v>
      </c>
      <c r="Z158" s="118" t="n">
        <f aca="false">ABS(N158)/$P$3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Data'!$A$2:$B$8,MATCH(WEEKDAY('RAC V@r Total'!A159,3),'Master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H159" s="118" t="n">
        <v>0</v>
      </c>
      <c r="I159" s="118" t="n">
        <v>0</v>
      </c>
      <c r="J159" s="118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8" t="n">
        <f aca="false">ABS(D159)/$P$3</f>
        <v>0</v>
      </c>
      <c r="Q159" s="118" t="n">
        <f aca="false">ABS(E159)/$P$3</f>
        <v>0</v>
      </c>
      <c r="R159" s="118" t="n">
        <f aca="false">ABS(F159)/$P$3</f>
        <v>0</v>
      </c>
      <c r="S159" s="118" t="n">
        <f aca="false">ABS(G159)/$P$3</f>
        <v>0</v>
      </c>
      <c r="T159" s="118" t="n">
        <f aca="false">ABS(H159)/$P$3</f>
        <v>0</v>
      </c>
      <c r="U159" s="118" t="n">
        <f aca="false">ABS(I159)/$P$3</f>
        <v>0</v>
      </c>
      <c r="V159" s="118" t="n">
        <f aca="false">ABS(J159)/$P$3</f>
        <v>0</v>
      </c>
      <c r="W159" s="118" t="n">
        <f aca="false">ABS(K159)/$P$3</f>
        <v>0</v>
      </c>
      <c r="X159" s="118" t="n">
        <f aca="false">ABS(L159)/$P$3</f>
        <v>0</v>
      </c>
      <c r="Y159" s="118" t="n">
        <f aca="false">ABS(M159)/$P$3</f>
        <v>0</v>
      </c>
      <c r="Z159" s="118" t="n">
        <f aca="false">ABS(N159)/$P$3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Data'!$A$2:$B$8,MATCH(WEEKDAY('RAC V@r Total'!A160,3),'Master Data'!$A$2:$A$8,0),2)</f>
        <v>M</v>
      </c>
      <c r="D160" s="118" t="n">
        <v>-729260</v>
      </c>
      <c r="E160" s="118" t="n">
        <v>0</v>
      </c>
      <c r="F160" s="118" t="n">
        <v>0</v>
      </c>
      <c r="G160" s="118" t="n">
        <v>-454751</v>
      </c>
      <c r="H160" s="118" t="n">
        <v>-47601</v>
      </c>
      <c r="I160" s="118" t="n">
        <v>-729260</v>
      </c>
      <c r="J160" s="118" t="n">
        <v>-451051</v>
      </c>
      <c r="K160" s="118" t="n">
        <v>-1169918</v>
      </c>
      <c r="L160" s="118" t="n">
        <v>0</v>
      </c>
      <c r="M160" s="118" t="n">
        <v>-24816</v>
      </c>
      <c r="N160" s="118" t="n">
        <v>-1171229</v>
      </c>
      <c r="P160" s="118" t="n">
        <f aca="false">ABS(D160)/$P$3</f>
        <v>729.26</v>
      </c>
      <c r="Q160" s="118" t="n">
        <f aca="false">ABS(E160)/$P$3</f>
        <v>0</v>
      </c>
      <c r="R160" s="118" t="n">
        <f aca="false">ABS(F160)/$P$3</f>
        <v>0</v>
      </c>
      <c r="S160" s="118" t="n">
        <f aca="false">ABS(G160)/$P$3</f>
        <v>454.751</v>
      </c>
      <c r="T160" s="118" t="n">
        <f aca="false">ABS(H160)/$P$3</f>
        <v>47.601</v>
      </c>
      <c r="U160" s="118" t="n">
        <f aca="false">ABS(I160)/$P$3</f>
        <v>729.26</v>
      </c>
      <c r="V160" s="118" t="n">
        <f aca="false">ABS(J160)/$P$3</f>
        <v>451.051</v>
      </c>
      <c r="W160" s="118" t="n">
        <f aca="false">ABS(K160)/$P$3</f>
        <v>1169.918</v>
      </c>
      <c r="X160" s="118" t="n">
        <f aca="false">ABS(L160)/$P$3</f>
        <v>0</v>
      </c>
      <c r="Y160" s="118" t="n">
        <f aca="false">ABS(M160)/$P$3</f>
        <v>24.816</v>
      </c>
      <c r="Z160" s="118" t="n">
        <f aca="false">ABS(N160)/$P$3</f>
        <v>1171.229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Data'!$A$2:$B$8,MATCH(WEEKDAY('RAC V@r Total'!A161,3),'Master Data'!$A$2:$A$8,0),2)</f>
        <v>T</v>
      </c>
      <c r="D161" s="118" t="n">
        <v>-831386</v>
      </c>
      <c r="E161" s="118" t="n">
        <v>0</v>
      </c>
      <c r="F161" s="118" t="n">
        <v>0</v>
      </c>
      <c r="G161" s="118" t="n">
        <v>-453713</v>
      </c>
      <c r="H161" s="118" t="n">
        <v>-47791</v>
      </c>
      <c r="I161" s="118" t="n">
        <v>-831386</v>
      </c>
      <c r="J161" s="118" t="n">
        <v>-449586</v>
      </c>
      <c r="K161" s="118" t="n">
        <v>-1246742</v>
      </c>
      <c r="L161" s="118" t="n">
        <v>0</v>
      </c>
      <c r="M161" s="118" t="n">
        <v>-24972</v>
      </c>
      <c r="N161" s="118" t="n">
        <v>-1258661</v>
      </c>
      <c r="P161" s="118" t="n">
        <f aca="false">ABS(D161)/$P$3</f>
        <v>831.386</v>
      </c>
      <c r="Q161" s="118" t="n">
        <f aca="false">ABS(E161)/$P$3</f>
        <v>0</v>
      </c>
      <c r="R161" s="118" t="n">
        <f aca="false">ABS(F161)/$P$3</f>
        <v>0</v>
      </c>
      <c r="S161" s="118" t="n">
        <f aca="false">ABS(G161)/$P$3</f>
        <v>453.713</v>
      </c>
      <c r="T161" s="118" t="n">
        <f aca="false">ABS(H161)/$P$3</f>
        <v>47.791</v>
      </c>
      <c r="U161" s="118" t="n">
        <f aca="false">ABS(I161)/$P$3</f>
        <v>831.386</v>
      </c>
      <c r="V161" s="118" t="n">
        <f aca="false">ABS(J161)/$P$3</f>
        <v>449.586</v>
      </c>
      <c r="W161" s="118" t="n">
        <f aca="false">ABS(K161)/$P$3</f>
        <v>1246.742</v>
      </c>
      <c r="X161" s="118" t="n">
        <f aca="false">ABS(L161)/$P$3</f>
        <v>0</v>
      </c>
      <c r="Y161" s="118" t="n">
        <f aca="false">ABS(M161)/$P$3</f>
        <v>24.972</v>
      </c>
      <c r="Z161" s="118" t="n">
        <f aca="false">ABS(N161)/$P$3</f>
        <v>1258.661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Data'!$A$2:$B$8,MATCH(WEEKDAY('RAC V@r Total'!A162,3),'Master Data'!$A$2:$A$8,0),2)</f>
        <v>W</v>
      </c>
      <c r="D162" s="118" t="n">
        <v>-831824</v>
      </c>
      <c r="E162" s="118" t="n">
        <v>0</v>
      </c>
      <c r="F162" s="118" t="n">
        <v>0</v>
      </c>
      <c r="G162" s="118" t="n">
        <v>-453980</v>
      </c>
      <c r="H162" s="118" t="n">
        <v>-47824</v>
      </c>
      <c r="I162" s="118" t="n">
        <v>-831824</v>
      </c>
      <c r="J162" s="118" t="n">
        <v>-449773</v>
      </c>
      <c r="K162" s="118" t="n">
        <v>-1247354</v>
      </c>
      <c r="L162" s="118" t="n">
        <v>0</v>
      </c>
      <c r="M162" s="118" t="n">
        <v>-24997</v>
      </c>
      <c r="N162" s="118" t="n">
        <v>-1260204</v>
      </c>
      <c r="P162" s="118" t="n">
        <f aca="false">ABS(D162)/$P$3</f>
        <v>831.824</v>
      </c>
      <c r="Q162" s="118" t="n">
        <f aca="false">ABS(E162)/$P$3</f>
        <v>0</v>
      </c>
      <c r="R162" s="118" t="n">
        <f aca="false">ABS(F162)/$P$3</f>
        <v>0</v>
      </c>
      <c r="S162" s="118" t="n">
        <f aca="false">ABS(G162)/$P$3</f>
        <v>453.98</v>
      </c>
      <c r="T162" s="118" t="n">
        <f aca="false">ABS(H162)/$P$3</f>
        <v>47.824</v>
      </c>
      <c r="U162" s="118" t="n">
        <f aca="false">ABS(I162)/$P$3</f>
        <v>831.824</v>
      </c>
      <c r="V162" s="118" t="n">
        <f aca="false">ABS(J162)/$P$3</f>
        <v>449.773</v>
      </c>
      <c r="W162" s="118" t="n">
        <f aca="false">ABS(K162)/$P$3</f>
        <v>1247.354</v>
      </c>
      <c r="X162" s="118" t="n">
        <f aca="false">ABS(L162)/$P$3</f>
        <v>0</v>
      </c>
      <c r="Y162" s="118" t="n">
        <f aca="false">ABS(M162)/$P$3</f>
        <v>24.997</v>
      </c>
      <c r="Z162" s="118" t="n">
        <f aca="false">ABS(N162)/$P$3</f>
        <v>1260.204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Data'!$A$2:$B$8,MATCH(WEEKDAY('RAC V@r Total'!A163,3),'Master Data'!$A$2:$A$8,0),2)</f>
        <v>Th</v>
      </c>
      <c r="D163" s="118" t="n">
        <v>-818888</v>
      </c>
      <c r="E163" s="118" t="n">
        <v>0</v>
      </c>
      <c r="F163" s="118" t="n">
        <v>0</v>
      </c>
      <c r="G163" s="118" t="n">
        <v>-447369</v>
      </c>
      <c r="H163" s="118" t="n">
        <v>-49313</v>
      </c>
      <c r="I163" s="118" t="n">
        <v>-818888</v>
      </c>
      <c r="J163" s="118" t="n">
        <v>-451500</v>
      </c>
      <c r="K163" s="118" t="n">
        <v>-1251742</v>
      </c>
      <c r="L163" s="118" t="n">
        <v>0</v>
      </c>
      <c r="M163" s="118" t="n">
        <v>-25484</v>
      </c>
      <c r="N163" s="118" t="n">
        <v>-1235612</v>
      </c>
      <c r="P163" s="118" t="n">
        <f aca="false">ABS(D163)/$P$3</f>
        <v>818.888</v>
      </c>
      <c r="Q163" s="118" t="n">
        <f aca="false">ABS(E163)/$P$3</f>
        <v>0</v>
      </c>
      <c r="R163" s="118" t="n">
        <f aca="false">ABS(F163)/$P$3</f>
        <v>0</v>
      </c>
      <c r="S163" s="118" t="n">
        <f aca="false">ABS(G163)/$P$3</f>
        <v>447.369</v>
      </c>
      <c r="T163" s="118" t="n">
        <f aca="false">ABS(H163)/$P$3</f>
        <v>49.313</v>
      </c>
      <c r="U163" s="118" t="n">
        <f aca="false">ABS(I163)/$P$3</f>
        <v>818.888</v>
      </c>
      <c r="V163" s="118" t="n">
        <f aca="false">ABS(J163)/$P$3</f>
        <v>451.5</v>
      </c>
      <c r="W163" s="118" t="n">
        <f aca="false">ABS(K163)/$P$3</f>
        <v>1251.742</v>
      </c>
      <c r="X163" s="118" t="n">
        <f aca="false">ABS(L163)/$P$3</f>
        <v>0</v>
      </c>
      <c r="Y163" s="118" t="n">
        <f aca="false">ABS(M163)/$P$3</f>
        <v>25.484</v>
      </c>
      <c r="Z163" s="118" t="n">
        <f aca="false">ABS(N163)/$P$3</f>
        <v>1235.612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Data'!$A$2:$B$8,MATCH(WEEKDAY('RAC V@r Total'!A164,3),'Master Data'!$A$2:$A$8,0),2)</f>
        <v>F</v>
      </c>
      <c r="D164" s="118" t="n">
        <v>-819315</v>
      </c>
      <c r="E164" s="118" t="n">
        <v>0</v>
      </c>
      <c r="F164" s="118" t="n">
        <v>0</v>
      </c>
      <c r="G164" s="118" t="n">
        <v>-446529</v>
      </c>
      <c r="H164" s="118" t="n">
        <v>-49126</v>
      </c>
      <c r="I164" s="118" t="n">
        <v>-819315</v>
      </c>
      <c r="J164" s="118" t="n">
        <v>-449679</v>
      </c>
      <c r="K164" s="118" t="n">
        <v>-1251728</v>
      </c>
      <c r="L164" s="118" t="n">
        <v>0</v>
      </c>
      <c r="M164" s="118" t="n">
        <v>-25263</v>
      </c>
      <c r="N164" s="118" t="n">
        <v>-1235105</v>
      </c>
      <c r="P164" s="118" t="n">
        <f aca="false">ABS(D164)/$P$3</f>
        <v>819.315</v>
      </c>
      <c r="Q164" s="118" t="n">
        <f aca="false">ABS(E164)/$P$3</f>
        <v>0</v>
      </c>
      <c r="R164" s="118" t="n">
        <f aca="false">ABS(F164)/$P$3</f>
        <v>0</v>
      </c>
      <c r="S164" s="118" t="n">
        <f aca="false">ABS(G164)/$P$3</f>
        <v>446.529</v>
      </c>
      <c r="T164" s="118" t="n">
        <f aca="false">ABS(H164)/$P$3</f>
        <v>49.126</v>
      </c>
      <c r="U164" s="118" t="n">
        <f aca="false">ABS(I164)/$P$3</f>
        <v>819.315</v>
      </c>
      <c r="V164" s="118" t="n">
        <f aca="false">ABS(J164)/$P$3</f>
        <v>449.679</v>
      </c>
      <c r="W164" s="118" t="n">
        <f aca="false">ABS(K164)/$P$3</f>
        <v>1251.728</v>
      </c>
      <c r="X164" s="118" t="n">
        <f aca="false">ABS(L164)/$P$3</f>
        <v>0</v>
      </c>
      <c r="Y164" s="118" t="n">
        <f aca="false">ABS(M164)/$P$3</f>
        <v>25.263</v>
      </c>
      <c r="Z164" s="118" t="n">
        <f aca="false">ABS(N164)/$P$3</f>
        <v>1235.105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Data'!$A$2:$B$8,MATCH(WEEKDAY('RAC V@r Total'!A165,3),'Master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H165" s="118" t="n">
        <v>0</v>
      </c>
      <c r="I165" s="118" t="n">
        <v>0</v>
      </c>
      <c r="J165" s="118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8" t="n">
        <f aca="false">ABS(D165)/$P$3</f>
        <v>0</v>
      </c>
      <c r="Q165" s="118" t="n">
        <f aca="false">ABS(E165)/$P$3</f>
        <v>0</v>
      </c>
      <c r="R165" s="118" t="n">
        <f aca="false">ABS(F165)/$P$3</f>
        <v>0</v>
      </c>
      <c r="S165" s="118" t="n">
        <f aca="false">ABS(G165)/$P$3</f>
        <v>0</v>
      </c>
      <c r="T165" s="118" t="n">
        <f aca="false">ABS(H165)/$P$3</f>
        <v>0</v>
      </c>
      <c r="U165" s="118" t="n">
        <f aca="false">ABS(I165)/$P$3</f>
        <v>0</v>
      </c>
      <c r="V165" s="118" t="n">
        <f aca="false">ABS(J165)/$P$3</f>
        <v>0</v>
      </c>
      <c r="W165" s="118" t="n">
        <f aca="false">ABS(K165)/$P$3</f>
        <v>0</v>
      </c>
      <c r="X165" s="118" t="n">
        <f aca="false">ABS(L165)/$P$3</f>
        <v>0</v>
      </c>
      <c r="Y165" s="118" t="n">
        <f aca="false">ABS(M165)/$P$3</f>
        <v>0</v>
      </c>
      <c r="Z165" s="118" t="n">
        <f aca="false">ABS(N165)/$P$3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Data'!$A$2:$B$8,MATCH(WEEKDAY('RAC V@r Total'!A166,3),'Master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H166" s="118" t="n">
        <v>0</v>
      </c>
      <c r="I166" s="118" t="n">
        <v>0</v>
      </c>
      <c r="J166" s="118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8" t="n">
        <f aca="false">ABS(D166)/$P$3</f>
        <v>0</v>
      </c>
      <c r="Q166" s="118" t="n">
        <f aca="false">ABS(E166)/$P$3</f>
        <v>0</v>
      </c>
      <c r="R166" s="118" t="n">
        <f aca="false">ABS(F166)/$P$3</f>
        <v>0</v>
      </c>
      <c r="S166" s="118" t="n">
        <f aca="false">ABS(G166)/$P$3</f>
        <v>0</v>
      </c>
      <c r="T166" s="118" t="n">
        <f aca="false">ABS(H166)/$P$3</f>
        <v>0</v>
      </c>
      <c r="U166" s="118" t="n">
        <f aca="false">ABS(I166)/$P$3</f>
        <v>0</v>
      </c>
      <c r="V166" s="118" t="n">
        <f aca="false">ABS(J166)/$P$3</f>
        <v>0</v>
      </c>
      <c r="W166" s="118" t="n">
        <f aca="false">ABS(K166)/$P$3</f>
        <v>0</v>
      </c>
      <c r="X166" s="118" t="n">
        <f aca="false">ABS(L166)/$P$3</f>
        <v>0</v>
      </c>
      <c r="Y166" s="118" t="n">
        <f aca="false">ABS(M166)/$P$3</f>
        <v>0</v>
      </c>
      <c r="Z166" s="118" t="n">
        <f aca="false">ABS(N166)/$P$3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Data'!$A$2:$B$8,MATCH(WEEKDAY('RAC V@r Total'!A167,3),'Master Data'!$A$2:$A$8,0),2)</f>
        <v>M</v>
      </c>
      <c r="D167" s="118" t="n">
        <v>-820597</v>
      </c>
      <c r="E167" s="118" t="n">
        <v>0</v>
      </c>
      <c r="F167" s="118" t="n">
        <v>0</v>
      </c>
      <c r="G167" s="118" t="n">
        <v>-445556</v>
      </c>
      <c r="H167" s="118" t="n">
        <v>-49186</v>
      </c>
      <c r="I167" s="118" t="n">
        <v>-820597</v>
      </c>
      <c r="J167" s="118" t="n">
        <v>-447888</v>
      </c>
      <c r="K167" s="118" t="n">
        <v>-1251671</v>
      </c>
      <c r="L167" s="118" t="n">
        <v>0</v>
      </c>
      <c r="M167" s="118" t="n">
        <v>-25323</v>
      </c>
      <c r="N167" s="118" t="n">
        <v>-1235417</v>
      </c>
      <c r="P167" s="118" t="n">
        <f aca="false">ABS(D167)/$P$3</f>
        <v>820.597</v>
      </c>
      <c r="Q167" s="118" t="n">
        <f aca="false">ABS(E167)/$P$3</f>
        <v>0</v>
      </c>
      <c r="R167" s="118" t="n">
        <f aca="false">ABS(F167)/$P$3</f>
        <v>0</v>
      </c>
      <c r="S167" s="118" t="n">
        <f aca="false">ABS(G167)/$P$3</f>
        <v>445.556</v>
      </c>
      <c r="T167" s="118" t="n">
        <f aca="false">ABS(H167)/$P$3</f>
        <v>49.186</v>
      </c>
      <c r="U167" s="118" t="n">
        <f aca="false">ABS(I167)/$P$3</f>
        <v>820.597</v>
      </c>
      <c r="V167" s="118" t="n">
        <f aca="false">ABS(J167)/$P$3</f>
        <v>447.888</v>
      </c>
      <c r="W167" s="118" t="n">
        <f aca="false">ABS(K167)/$P$3</f>
        <v>1251.671</v>
      </c>
      <c r="X167" s="118" t="n">
        <f aca="false">ABS(L167)/$P$3</f>
        <v>0</v>
      </c>
      <c r="Y167" s="118" t="n">
        <f aca="false">ABS(M167)/$P$3</f>
        <v>25.323</v>
      </c>
      <c r="Z167" s="118" t="n">
        <f aca="false">ABS(N167)/$P$3</f>
        <v>1235.417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Data'!$A$2:$B$8,MATCH(WEEKDAY('RAC V@r Total'!A168,3),'Master Data'!$A$2:$A$8,0),2)</f>
        <v>T</v>
      </c>
      <c r="D168" s="118" t="n">
        <v>-821025</v>
      </c>
      <c r="E168" s="118" t="n">
        <v>0</v>
      </c>
      <c r="F168" s="118" t="n">
        <v>0</v>
      </c>
      <c r="G168" s="118" t="n">
        <v>-446156</v>
      </c>
      <c r="H168" s="118" t="n">
        <v>-49441</v>
      </c>
      <c r="I168" s="118" t="n">
        <v>-821025</v>
      </c>
      <c r="J168" s="118" t="n">
        <v>-448234</v>
      </c>
      <c r="K168" s="118" t="n">
        <v>-1252150</v>
      </c>
      <c r="L168" s="118" t="n">
        <v>0</v>
      </c>
      <c r="M168" s="118" t="n">
        <v>-25621</v>
      </c>
      <c r="N168" s="118" t="n">
        <v>-1236556</v>
      </c>
      <c r="P168" s="118" t="n">
        <f aca="false">ABS(D168)/$P$3</f>
        <v>821.025</v>
      </c>
      <c r="Q168" s="118" t="n">
        <f aca="false">ABS(E168)/$P$3</f>
        <v>0</v>
      </c>
      <c r="R168" s="118" t="n">
        <f aca="false">ABS(F168)/$P$3</f>
        <v>0</v>
      </c>
      <c r="S168" s="118" t="n">
        <f aca="false">ABS(G168)/$P$3</f>
        <v>446.156</v>
      </c>
      <c r="T168" s="118" t="n">
        <f aca="false">ABS(H168)/$P$3</f>
        <v>49.441</v>
      </c>
      <c r="U168" s="118" t="n">
        <f aca="false">ABS(I168)/$P$3</f>
        <v>821.025</v>
      </c>
      <c r="V168" s="118" t="n">
        <f aca="false">ABS(J168)/$P$3</f>
        <v>448.234</v>
      </c>
      <c r="W168" s="118" t="n">
        <f aca="false">ABS(K168)/$P$3</f>
        <v>1252.15</v>
      </c>
      <c r="X168" s="118" t="n">
        <f aca="false">ABS(L168)/$P$3</f>
        <v>0</v>
      </c>
      <c r="Y168" s="118" t="n">
        <f aca="false">ABS(M168)/$P$3</f>
        <v>25.621</v>
      </c>
      <c r="Z168" s="118" t="n">
        <f aca="false">ABS(N168)/$P$3</f>
        <v>1236.556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Data'!$A$2:$B$8,MATCH(WEEKDAY('RAC V@r Total'!A169,3),'Master Data'!$A$2:$A$8,0),2)</f>
        <v>W</v>
      </c>
      <c r="D169" s="118" t="n">
        <v>-821453</v>
      </c>
      <c r="E169" s="118" t="n">
        <v>0</v>
      </c>
      <c r="F169" s="118" t="n">
        <v>0</v>
      </c>
      <c r="G169" s="118" t="n">
        <v>-446475</v>
      </c>
      <c r="H169" s="118" t="n">
        <v>-49478</v>
      </c>
      <c r="I169" s="118" t="n">
        <v>-821453</v>
      </c>
      <c r="J169" s="118" t="n">
        <v>-448300</v>
      </c>
      <c r="K169" s="118" t="n">
        <v>-1252482</v>
      </c>
      <c r="L169" s="118" t="n">
        <v>0</v>
      </c>
      <c r="M169" s="118" t="n">
        <v>-25662</v>
      </c>
      <c r="N169" s="118" t="n">
        <v>-1237292</v>
      </c>
      <c r="P169" s="118" t="n">
        <f aca="false">ABS(D169)/$P$3</f>
        <v>821.453</v>
      </c>
      <c r="Q169" s="118" t="n">
        <f aca="false">ABS(E169)/$P$3</f>
        <v>0</v>
      </c>
      <c r="R169" s="118" t="n">
        <f aca="false">ABS(F169)/$P$3</f>
        <v>0</v>
      </c>
      <c r="S169" s="118" t="n">
        <f aca="false">ABS(G169)/$P$3</f>
        <v>446.475</v>
      </c>
      <c r="T169" s="118" t="n">
        <f aca="false">ABS(H169)/$P$3</f>
        <v>49.478</v>
      </c>
      <c r="U169" s="118" t="n">
        <f aca="false">ABS(I169)/$P$3</f>
        <v>821.453</v>
      </c>
      <c r="V169" s="118" t="n">
        <f aca="false">ABS(J169)/$P$3</f>
        <v>448.3</v>
      </c>
      <c r="W169" s="118" t="n">
        <f aca="false">ABS(K169)/$P$3</f>
        <v>1252.482</v>
      </c>
      <c r="X169" s="118" t="n">
        <f aca="false">ABS(L169)/$P$3</f>
        <v>0</v>
      </c>
      <c r="Y169" s="118" t="n">
        <f aca="false">ABS(M169)/$P$3</f>
        <v>25.662</v>
      </c>
      <c r="Z169" s="118" t="n">
        <f aca="false">ABS(N169)/$P$3</f>
        <v>1237.292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Data'!$A$2:$B$8,MATCH(WEEKDAY('RAC V@r Total'!A170,3),'Master Data'!$A$2:$A$8,0),2)</f>
        <v>Th</v>
      </c>
      <c r="D170" s="118" t="n">
        <v>-821881</v>
      </c>
      <c r="E170" s="118" t="n">
        <v>0</v>
      </c>
      <c r="F170" s="118" t="n">
        <v>0</v>
      </c>
      <c r="G170" s="118" t="n">
        <v>-446497</v>
      </c>
      <c r="H170" s="118" t="n">
        <v>-49538</v>
      </c>
      <c r="I170" s="118" t="n">
        <v>-821881</v>
      </c>
      <c r="J170" s="118" t="n">
        <v>-448066</v>
      </c>
      <c r="K170" s="118" t="n">
        <v>-1252658</v>
      </c>
      <c r="L170" s="118" t="n">
        <v>0</v>
      </c>
      <c r="M170" s="118" t="n">
        <v>-25729</v>
      </c>
      <c r="N170" s="118" t="n">
        <v>-1237758</v>
      </c>
      <c r="P170" s="118" t="n">
        <f aca="false">ABS(D170)/$P$3</f>
        <v>821.881</v>
      </c>
      <c r="Q170" s="118" t="n">
        <f aca="false">ABS(E170)/$P$3</f>
        <v>0</v>
      </c>
      <c r="R170" s="118" t="n">
        <f aca="false">ABS(F170)/$P$3</f>
        <v>0</v>
      </c>
      <c r="S170" s="118" t="n">
        <f aca="false">ABS(G170)/$P$3</f>
        <v>446.497</v>
      </c>
      <c r="T170" s="118" t="n">
        <f aca="false">ABS(H170)/$P$3</f>
        <v>49.538</v>
      </c>
      <c r="U170" s="118" t="n">
        <f aca="false">ABS(I170)/$P$3</f>
        <v>821.881</v>
      </c>
      <c r="V170" s="118" t="n">
        <f aca="false">ABS(J170)/$P$3</f>
        <v>448.066</v>
      </c>
      <c r="W170" s="118" t="n">
        <f aca="false">ABS(K170)/$P$3</f>
        <v>1252.658</v>
      </c>
      <c r="X170" s="118" t="n">
        <f aca="false">ABS(L170)/$P$3</f>
        <v>0</v>
      </c>
      <c r="Y170" s="118" t="n">
        <f aca="false">ABS(M170)/$P$3</f>
        <v>25.729</v>
      </c>
      <c r="Z170" s="118" t="n">
        <f aca="false">ABS(N170)/$P$3</f>
        <v>1237.758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Data'!$A$2:$B$8,MATCH(WEEKDAY('RAC V@r Total'!A171,3),'Master Data'!$A$2:$A$8,0),2)</f>
        <v>F</v>
      </c>
      <c r="D171" s="118" t="n">
        <v>-822309</v>
      </c>
      <c r="E171" s="118" t="n">
        <v>0</v>
      </c>
      <c r="F171" s="118" t="n">
        <v>0</v>
      </c>
      <c r="G171" s="118" t="n">
        <v>-447032</v>
      </c>
      <c r="H171" s="118" t="n">
        <v>-49464</v>
      </c>
      <c r="I171" s="118" t="n">
        <v>-822309</v>
      </c>
      <c r="J171" s="118" t="n">
        <v>-448684</v>
      </c>
      <c r="K171" s="118" t="n">
        <v>-1253375</v>
      </c>
      <c r="L171" s="118" t="n">
        <v>0</v>
      </c>
      <c r="M171" s="118" t="n">
        <v>-25637</v>
      </c>
      <c r="N171" s="118" t="n">
        <v>-1238800</v>
      </c>
      <c r="P171" s="118" t="n">
        <f aca="false">ABS(D171)/$P$3</f>
        <v>822.309</v>
      </c>
      <c r="Q171" s="118" t="n">
        <f aca="false">ABS(E171)/$P$3</f>
        <v>0</v>
      </c>
      <c r="R171" s="118" t="n">
        <f aca="false">ABS(F171)/$P$3</f>
        <v>0</v>
      </c>
      <c r="S171" s="118" t="n">
        <f aca="false">ABS(G171)/$P$3</f>
        <v>447.032</v>
      </c>
      <c r="T171" s="118" t="n">
        <f aca="false">ABS(H171)/$P$3</f>
        <v>49.464</v>
      </c>
      <c r="U171" s="118" t="n">
        <f aca="false">ABS(I171)/$P$3</f>
        <v>822.309</v>
      </c>
      <c r="V171" s="118" t="n">
        <f aca="false">ABS(J171)/$P$3</f>
        <v>448.684</v>
      </c>
      <c r="W171" s="118" t="n">
        <f aca="false">ABS(K171)/$P$3</f>
        <v>1253.375</v>
      </c>
      <c r="X171" s="118" t="n">
        <f aca="false">ABS(L171)/$P$3</f>
        <v>0</v>
      </c>
      <c r="Y171" s="118" t="n">
        <f aca="false">ABS(M171)/$P$3</f>
        <v>25.637</v>
      </c>
      <c r="Z171" s="118" t="n">
        <f aca="false">ABS(N171)/$P$3</f>
        <v>1238.8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Data'!$A$2:$B$8,MATCH(WEEKDAY('RAC V@r Total'!A172,3),'Master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H172" s="118" t="n">
        <v>0</v>
      </c>
      <c r="I172" s="118" t="n">
        <v>0</v>
      </c>
      <c r="J172" s="118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8" t="n">
        <f aca="false">ABS(D172)/$P$3</f>
        <v>0</v>
      </c>
      <c r="Q172" s="118" t="n">
        <f aca="false">ABS(E172)/$P$3</f>
        <v>0</v>
      </c>
      <c r="R172" s="118" t="n">
        <f aca="false">ABS(F172)/$P$3</f>
        <v>0</v>
      </c>
      <c r="S172" s="118" t="n">
        <f aca="false">ABS(G172)/$P$3</f>
        <v>0</v>
      </c>
      <c r="T172" s="118" t="n">
        <f aca="false">ABS(H172)/$P$3</f>
        <v>0</v>
      </c>
      <c r="U172" s="118" t="n">
        <f aca="false">ABS(I172)/$P$3</f>
        <v>0</v>
      </c>
      <c r="V172" s="118" t="n">
        <f aca="false">ABS(J172)/$P$3</f>
        <v>0</v>
      </c>
      <c r="W172" s="118" t="n">
        <f aca="false">ABS(K172)/$P$3</f>
        <v>0</v>
      </c>
      <c r="X172" s="118" t="n">
        <f aca="false">ABS(L172)/$P$3</f>
        <v>0</v>
      </c>
      <c r="Y172" s="118" t="n">
        <f aca="false">ABS(M172)/$P$3</f>
        <v>0</v>
      </c>
      <c r="Z172" s="118" t="n">
        <f aca="false">ABS(N172)/$P$3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Data'!$A$2:$B$8,MATCH(WEEKDAY('RAC V@r Total'!A173,3),'Master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H173" s="118" t="n">
        <v>0</v>
      </c>
      <c r="I173" s="118" t="n">
        <v>0</v>
      </c>
      <c r="J173" s="118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8" t="n">
        <f aca="false">ABS(D173)/$P$3</f>
        <v>0</v>
      </c>
      <c r="Q173" s="118" t="n">
        <f aca="false">ABS(E173)/$P$3</f>
        <v>0</v>
      </c>
      <c r="R173" s="118" t="n">
        <f aca="false">ABS(F173)/$P$3</f>
        <v>0</v>
      </c>
      <c r="S173" s="118" t="n">
        <f aca="false">ABS(G173)/$P$3</f>
        <v>0</v>
      </c>
      <c r="T173" s="118" t="n">
        <f aca="false">ABS(H173)/$P$3</f>
        <v>0</v>
      </c>
      <c r="U173" s="118" t="n">
        <f aca="false">ABS(I173)/$P$3</f>
        <v>0</v>
      </c>
      <c r="V173" s="118" t="n">
        <f aca="false">ABS(J173)/$P$3</f>
        <v>0</v>
      </c>
      <c r="W173" s="118" t="n">
        <f aca="false">ABS(K173)/$P$3</f>
        <v>0</v>
      </c>
      <c r="X173" s="118" t="n">
        <f aca="false">ABS(L173)/$P$3</f>
        <v>0</v>
      </c>
      <c r="Y173" s="118" t="n">
        <f aca="false">ABS(M173)/$P$3</f>
        <v>0</v>
      </c>
      <c r="Z173" s="118" t="n">
        <f aca="false">ABS(N173)/$P$3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Data'!$A$2:$B$8,MATCH(WEEKDAY('RAC V@r Total'!A174,3),'Master Data'!$A$2:$A$8,0),2)</f>
        <v>M</v>
      </c>
      <c r="D174" s="118" t="n">
        <v>-823595</v>
      </c>
      <c r="E174" s="118" t="n">
        <v>0</v>
      </c>
      <c r="F174" s="118" t="n">
        <v>0</v>
      </c>
      <c r="G174" s="118" t="n">
        <v>-446735</v>
      </c>
      <c r="H174" s="118" t="n">
        <v>-49437</v>
      </c>
      <c r="I174" s="118" t="n">
        <v>-823595</v>
      </c>
      <c r="J174" s="118" t="n">
        <v>-447478</v>
      </c>
      <c r="K174" s="118" t="n">
        <v>-1253582</v>
      </c>
      <c r="L174" s="118" t="n">
        <v>0</v>
      </c>
      <c r="M174" s="118" t="n">
        <v>-25594</v>
      </c>
      <c r="N174" s="118" t="n">
        <v>-1239664</v>
      </c>
      <c r="P174" s="118" t="n">
        <f aca="false">ABS(D174)/$P$3</f>
        <v>823.595</v>
      </c>
      <c r="Q174" s="118" t="n">
        <f aca="false">ABS(E174)/$P$3</f>
        <v>0</v>
      </c>
      <c r="R174" s="118" t="n">
        <f aca="false">ABS(F174)/$P$3</f>
        <v>0</v>
      </c>
      <c r="S174" s="118" t="n">
        <f aca="false">ABS(G174)/$P$3</f>
        <v>446.735</v>
      </c>
      <c r="T174" s="118" t="n">
        <f aca="false">ABS(H174)/$P$3</f>
        <v>49.437</v>
      </c>
      <c r="U174" s="118" t="n">
        <f aca="false">ABS(I174)/$P$3</f>
        <v>823.595</v>
      </c>
      <c r="V174" s="118" t="n">
        <f aca="false">ABS(J174)/$P$3</f>
        <v>447.478</v>
      </c>
      <c r="W174" s="118" t="n">
        <f aca="false">ABS(K174)/$P$3</f>
        <v>1253.582</v>
      </c>
      <c r="X174" s="118" t="n">
        <f aca="false">ABS(L174)/$P$3</f>
        <v>0</v>
      </c>
      <c r="Y174" s="118" t="n">
        <f aca="false">ABS(M174)/$P$3</f>
        <v>25.594</v>
      </c>
      <c r="Z174" s="118" t="n">
        <f aca="false">ABS(N174)/$P$3</f>
        <v>1239.664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Data'!$A$2:$B$8,MATCH(WEEKDAY('RAC V@r Total'!A175,3),'Master Data'!$A$2:$A$8,0),2)</f>
        <v>T</v>
      </c>
      <c r="D175" s="118" t="n">
        <v>-824024</v>
      </c>
      <c r="E175" s="118" t="n">
        <v>0</v>
      </c>
      <c r="F175" s="118" t="n">
        <v>0</v>
      </c>
      <c r="G175" s="118" t="n">
        <v>-446916</v>
      </c>
      <c r="H175" s="118" t="n">
        <v>-49510</v>
      </c>
      <c r="I175" s="118" t="n">
        <v>-824024</v>
      </c>
      <c r="J175" s="118" t="n">
        <v>-447428</v>
      </c>
      <c r="K175" s="118" t="n">
        <v>-1253817</v>
      </c>
      <c r="L175" s="118" t="n">
        <v>0</v>
      </c>
      <c r="M175" s="118" t="n">
        <v>-25680</v>
      </c>
      <c r="N175" s="118" t="n">
        <v>-1240279</v>
      </c>
      <c r="P175" s="118" t="n">
        <f aca="false">ABS(D175)/$P$3</f>
        <v>824.024</v>
      </c>
      <c r="Q175" s="118" t="n">
        <f aca="false">ABS(E175)/$P$3</f>
        <v>0</v>
      </c>
      <c r="R175" s="118" t="n">
        <f aca="false">ABS(F175)/$P$3</f>
        <v>0</v>
      </c>
      <c r="S175" s="118" t="n">
        <f aca="false">ABS(G175)/$P$3</f>
        <v>446.916</v>
      </c>
      <c r="T175" s="118" t="n">
        <f aca="false">ABS(H175)/$P$3</f>
        <v>49.51</v>
      </c>
      <c r="U175" s="118" t="n">
        <f aca="false">ABS(I175)/$P$3</f>
        <v>824.024</v>
      </c>
      <c r="V175" s="118" t="n">
        <f aca="false">ABS(J175)/$P$3</f>
        <v>447.428</v>
      </c>
      <c r="W175" s="118" t="n">
        <f aca="false">ABS(K175)/$P$3</f>
        <v>1253.817</v>
      </c>
      <c r="X175" s="118" t="n">
        <f aca="false">ABS(L175)/$P$3</f>
        <v>0</v>
      </c>
      <c r="Y175" s="118" t="n">
        <f aca="false">ABS(M175)/$P$3</f>
        <v>25.68</v>
      </c>
      <c r="Z175" s="118" t="n">
        <f aca="false">ABS(N175)/$P$3</f>
        <v>1240.279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Data'!$A$2:$B$8,MATCH(WEEKDAY('RAC V@r Total'!A176,3),'Master Data'!$A$2:$A$8,0),2)</f>
        <v>W</v>
      </c>
      <c r="D176" s="118" t="n">
        <v>-824453</v>
      </c>
      <c r="E176" s="118" t="n">
        <v>0</v>
      </c>
      <c r="F176" s="118" t="n">
        <v>0</v>
      </c>
      <c r="G176" s="118" t="n">
        <v>-448467</v>
      </c>
      <c r="H176" s="118" t="n">
        <v>-25733</v>
      </c>
      <c r="I176" s="118" t="n">
        <v>-824453</v>
      </c>
      <c r="J176" s="118" t="n">
        <v>-451680</v>
      </c>
      <c r="K176" s="118" t="n">
        <v>-1254783</v>
      </c>
      <c r="L176" s="118" t="n">
        <v>0</v>
      </c>
      <c r="M176" s="118" t="n">
        <v>-25733</v>
      </c>
      <c r="N176" s="118" t="n">
        <v>-1247627</v>
      </c>
      <c r="P176" s="118" t="n">
        <f aca="false">ABS(D176)/$P$3</f>
        <v>824.453</v>
      </c>
      <c r="Q176" s="118" t="n">
        <f aca="false">ABS(E176)/$P$3</f>
        <v>0</v>
      </c>
      <c r="R176" s="118" t="n">
        <f aca="false">ABS(F176)/$P$3</f>
        <v>0</v>
      </c>
      <c r="S176" s="118" t="n">
        <f aca="false">ABS(G176)/$P$3</f>
        <v>448.467</v>
      </c>
      <c r="T176" s="118" t="n">
        <f aca="false">ABS(H176)/$P$3</f>
        <v>25.733</v>
      </c>
      <c r="U176" s="118" t="n">
        <f aca="false">ABS(I176)/$P$3</f>
        <v>824.453</v>
      </c>
      <c r="V176" s="118" t="n">
        <f aca="false">ABS(J176)/$P$3</f>
        <v>451.68</v>
      </c>
      <c r="W176" s="118" t="n">
        <f aca="false">ABS(K176)/$P$3</f>
        <v>1254.783</v>
      </c>
      <c r="X176" s="118" t="n">
        <f aca="false">ABS(L176)/$P$3</f>
        <v>0</v>
      </c>
      <c r="Y176" s="118" t="n">
        <f aca="false">ABS(M176)/$P$3</f>
        <v>25.733</v>
      </c>
      <c r="Z176" s="118" t="n">
        <f aca="false">ABS(N176)/$P$3</f>
        <v>1247.627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Data'!$A$2:$B$8,MATCH(WEEKDAY('RAC V@r Total'!A177,3),'Master Data'!$A$2:$A$8,0),2)</f>
        <v>Th</v>
      </c>
      <c r="D177" s="118" t="n">
        <v>-824882</v>
      </c>
      <c r="E177" s="118" t="n">
        <v>0</v>
      </c>
      <c r="F177" s="118" t="n">
        <v>0</v>
      </c>
      <c r="G177" s="118" t="n">
        <v>-447112</v>
      </c>
      <c r="H177" s="118" t="n">
        <v>-25796</v>
      </c>
      <c r="I177" s="118" t="n">
        <v>-824882</v>
      </c>
      <c r="J177" s="118" t="n">
        <v>-450191</v>
      </c>
      <c r="K177" s="118" t="n">
        <v>-1254207</v>
      </c>
      <c r="L177" s="118" t="n">
        <v>0</v>
      </c>
      <c r="M177" s="118" t="n">
        <v>-25796</v>
      </c>
      <c r="N177" s="118" t="n">
        <v>-1247027</v>
      </c>
      <c r="P177" s="118" t="n">
        <f aca="false">ABS(D177)/$P$3</f>
        <v>824.882</v>
      </c>
      <c r="Q177" s="118" t="n">
        <f aca="false">ABS(E177)/$P$3</f>
        <v>0</v>
      </c>
      <c r="R177" s="118" t="n">
        <f aca="false">ABS(F177)/$P$3</f>
        <v>0</v>
      </c>
      <c r="S177" s="118" t="n">
        <f aca="false">ABS(G177)/$P$3</f>
        <v>447.112</v>
      </c>
      <c r="T177" s="118" t="n">
        <f aca="false">ABS(H177)/$P$3</f>
        <v>25.796</v>
      </c>
      <c r="U177" s="118" t="n">
        <f aca="false">ABS(I177)/$P$3</f>
        <v>824.882</v>
      </c>
      <c r="V177" s="118" t="n">
        <f aca="false">ABS(J177)/$P$3</f>
        <v>450.191</v>
      </c>
      <c r="W177" s="118" t="n">
        <f aca="false">ABS(K177)/$P$3</f>
        <v>1254.207</v>
      </c>
      <c r="X177" s="118" t="n">
        <f aca="false">ABS(L177)/$P$3</f>
        <v>0</v>
      </c>
      <c r="Y177" s="118" t="n">
        <f aca="false">ABS(M177)/$P$3</f>
        <v>25.796</v>
      </c>
      <c r="Z177" s="118" t="n">
        <f aca="false">ABS(N177)/$P$3</f>
        <v>1247.027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Data'!$A$2:$B$8,MATCH(WEEKDAY('RAC V@r Total'!A178,3),'Master Data'!$A$2:$A$8,0),2)</f>
        <v>F</v>
      </c>
      <c r="D178" s="118" t="n">
        <v>-825311</v>
      </c>
      <c r="E178" s="118" t="n">
        <v>0</v>
      </c>
      <c r="F178" s="118" t="n">
        <v>0</v>
      </c>
      <c r="G178" s="118" t="n">
        <v>-446832</v>
      </c>
      <c r="H178" s="118" t="n">
        <v>-26216</v>
      </c>
      <c r="I178" s="118" t="n">
        <v>-825311</v>
      </c>
      <c r="J178" s="118" t="n">
        <v>-449767</v>
      </c>
      <c r="K178" s="118" t="n">
        <v>-1254206</v>
      </c>
      <c r="L178" s="118" t="n">
        <v>0</v>
      </c>
      <c r="M178" s="118" t="n">
        <v>-26216</v>
      </c>
      <c r="N178" s="118" t="n">
        <v>-1246435</v>
      </c>
      <c r="P178" s="118" t="n">
        <f aca="false">ABS(D178)/$P$3</f>
        <v>825.311</v>
      </c>
      <c r="Q178" s="118" t="n">
        <f aca="false">ABS(E178)/$P$3</f>
        <v>0</v>
      </c>
      <c r="R178" s="118" t="n">
        <f aca="false">ABS(F178)/$P$3</f>
        <v>0</v>
      </c>
      <c r="S178" s="118" t="n">
        <f aca="false">ABS(G178)/$P$3</f>
        <v>446.832</v>
      </c>
      <c r="T178" s="118" t="n">
        <f aca="false">ABS(H178)/$P$3</f>
        <v>26.216</v>
      </c>
      <c r="U178" s="118" t="n">
        <f aca="false">ABS(I178)/$P$3</f>
        <v>825.311</v>
      </c>
      <c r="V178" s="118" t="n">
        <f aca="false">ABS(J178)/$P$3</f>
        <v>449.767</v>
      </c>
      <c r="W178" s="118" t="n">
        <f aca="false">ABS(K178)/$P$3</f>
        <v>1254.206</v>
      </c>
      <c r="X178" s="118" t="n">
        <f aca="false">ABS(L178)/$P$3</f>
        <v>0</v>
      </c>
      <c r="Y178" s="118" t="n">
        <f aca="false">ABS(M178)/$P$3</f>
        <v>26.216</v>
      </c>
      <c r="Z178" s="118" t="n">
        <f aca="false">ABS(N178)/$P$3</f>
        <v>1246.435</v>
      </c>
      <c r="AA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Data'!$A$2:$B$8,MATCH(WEEKDAY('RAC V@r Total'!A179,3),'Master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H179" s="118" t="n">
        <v>0</v>
      </c>
      <c r="I179" s="118" t="n">
        <v>0</v>
      </c>
      <c r="J179" s="118" t="n">
        <v>0</v>
      </c>
      <c r="K179" s="118" t="n">
        <v>0</v>
      </c>
      <c r="L179" s="118" t="n">
        <v>0</v>
      </c>
      <c r="M179" s="118" t="n">
        <v>0</v>
      </c>
      <c r="N179" s="118" t="n">
        <v>0</v>
      </c>
      <c r="P179" s="118" t="n">
        <f aca="false">ABS(D179)/$P$3</f>
        <v>0</v>
      </c>
      <c r="Q179" s="118" t="n">
        <f aca="false">ABS(E179)/$P$3</f>
        <v>0</v>
      </c>
      <c r="R179" s="118" t="n">
        <f aca="false">ABS(F179)/$P$3</f>
        <v>0</v>
      </c>
      <c r="S179" s="118" t="n">
        <f aca="false">ABS(G179)/$P$3</f>
        <v>0</v>
      </c>
      <c r="T179" s="118" t="n">
        <f aca="false">ABS(H179)/$P$3</f>
        <v>0</v>
      </c>
      <c r="U179" s="118" t="n">
        <f aca="false">ABS(I179)/$P$3</f>
        <v>0</v>
      </c>
      <c r="V179" s="118" t="n">
        <f aca="false">ABS(J179)/$P$3</f>
        <v>0</v>
      </c>
      <c r="W179" s="118" t="n">
        <f aca="false">ABS(K179)/$P$3</f>
        <v>0</v>
      </c>
      <c r="X179" s="118" t="n">
        <f aca="false">ABS(L179)/$P$3</f>
        <v>0</v>
      </c>
      <c r="Y179" s="118" t="n">
        <f aca="false">ABS(M179)/$P$3</f>
        <v>0</v>
      </c>
      <c r="Z179" s="118" t="n">
        <f aca="false">ABS(N179)/$P$3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Data'!$A$2:$B$8,MATCH(WEEKDAY('RAC V@r Total'!A180,3),'Master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H180" s="118" t="n">
        <v>0</v>
      </c>
      <c r="I180" s="118" t="n">
        <v>0</v>
      </c>
      <c r="J180" s="118" t="n">
        <v>0</v>
      </c>
      <c r="K180" s="118" t="n">
        <v>0</v>
      </c>
      <c r="L180" s="118" t="n">
        <v>0</v>
      </c>
      <c r="M180" s="118" t="n">
        <v>0</v>
      </c>
      <c r="N180" s="118" t="n">
        <v>0</v>
      </c>
      <c r="P180" s="118" t="n">
        <f aca="false">ABS(D180)/$P$3</f>
        <v>0</v>
      </c>
      <c r="Q180" s="118" t="n">
        <f aca="false">ABS(E180)/$P$3</f>
        <v>0</v>
      </c>
      <c r="R180" s="118" t="n">
        <f aca="false">ABS(F180)/$P$3</f>
        <v>0</v>
      </c>
      <c r="S180" s="118" t="n">
        <f aca="false">ABS(G180)/$P$3</f>
        <v>0</v>
      </c>
      <c r="T180" s="118" t="n">
        <f aca="false">ABS(H180)/$P$3</f>
        <v>0</v>
      </c>
      <c r="U180" s="118" t="n">
        <f aca="false">ABS(I180)/$P$3</f>
        <v>0</v>
      </c>
      <c r="V180" s="118" t="n">
        <f aca="false">ABS(J180)/$P$3</f>
        <v>0</v>
      </c>
      <c r="W180" s="118" t="n">
        <f aca="false">ABS(K180)/$P$3</f>
        <v>0</v>
      </c>
      <c r="X180" s="118" t="n">
        <f aca="false">ABS(L180)/$P$3</f>
        <v>0</v>
      </c>
      <c r="Y180" s="118" t="n">
        <f aca="false">ABS(M180)/$P$3</f>
        <v>0</v>
      </c>
      <c r="Z180" s="118" t="n">
        <f aca="false">ABS(N180)/$P$3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Data'!$A$2:$B$8,MATCH(WEEKDAY('RAC V@r Total'!A181,3),'Master Data'!$A$2:$A$8,0),2)</f>
        <v>M</v>
      </c>
      <c r="D181" s="118" t="n">
        <v>-826692</v>
      </c>
      <c r="E181" s="118" t="n">
        <v>0</v>
      </c>
      <c r="F181" s="118" t="n">
        <v>0</v>
      </c>
      <c r="G181" s="118" t="n">
        <v>-446630</v>
      </c>
      <c r="H181" s="118" t="n">
        <v>-26299</v>
      </c>
      <c r="I181" s="118" t="n">
        <v>-826692</v>
      </c>
      <c r="J181" s="118" t="n">
        <v>-450056</v>
      </c>
      <c r="K181" s="118" t="n">
        <v>-1254657</v>
      </c>
      <c r="L181" s="118" t="n">
        <v>0</v>
      </c>
      <c r="M181" s="118" t="n">
        <v>-26299</v>
      </c>
      <c r="N181" s="118" t="n">
        <v>-1246951</v>
      </c>
      <c r="P181" s="118" t="n">
        <f aca="false">ABS(D181)/$P$3</f>
        <v>826.692</v>
      </c>
      <c r="Q181" s="118" t="n">
        <f aca="false">ABS(E181)/$P$3</f>
        <v>0</v>
      </c>
      <c r="R181" s="118" t="n">
        <f aca="false">ABS(F181)/$P$3</f>
        <v>0</v>
      </c>
      <c r="S181" s="118" t="n">
        <f aca="false">ABS(G181)/$P$3</f>
        <v>446.63</v>
      </c>
      <c r="T181" s="118" t="n">
        <f aca="false">ABS(H181)/$P$3</f>
        <v>26.299</v>
      </c>
      <c r="U181" s="118" t="n">
        <f aca="false">ABS(I181)/$P$3</f>
        <v>826.692</v>
      </c>
      <c r="V181" s="118" t="n">
        <f aca="false">ABS(J181)/$P$3</f>
        <v>450.056</v>
      </c>
      <c r="W181" s="118" t="n">
        <f aca="false">ABS(K181)/$P$3</f>
        <v>1254.657</v>
      </c>
      <c r="X181" s="118" t="n">
        <f aca="false">ABS(L181)/$P$3</f>
        <v>0</v>
      </c>
      <c r="Y181" s="118" t="n">
        <f aca="false">ABS(M181)/$P$3</f>
        <v>26.299</v>
      </c>
      <c r="Z181" s="118" t="n">
        <f aca="false">ABS(N181)/$P$3</f>
        <v>1246.951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Data'!$A$2:$B$8,MATCH(WEEKDAY('RAC V@r Total'!A182,3),'Master Data'!$A$2:$A$8,0),2)</f>
        <v>T</v>
      </c>
      <c r="D182" s="118" t="n">
        <v>-827156</v>
      </c>
      <c r="E182" s="118" t="n">
        <v>0</v>
      </c>
      <c r="F182" s="118" t="n">
        <v>0</v>
      </c>
      <c r="G182" s="118" t="n">
        <v>-446292</v>
      </c>
      <c r="H182" s="118" t="n">
        <v>-26158</v>
      </c>
      <c r="I182" s="118" t="n">
        <v>-827156</v>
      </c>
      <c r="J182" s="118" t="n">
        <v>-449960</v>
      </c>
      <c r="K182" s="118" t="n">
        <v>-1254716</v>
      </c>
      <c r="L182" s="118" t="n">
        <v>0</v>
      </c>
      <c r="M182" s="118" t="n">
        <v>-26158</v>
      </c>
      <c r="N182" s="118" t="n">
        <v>-1247086</v>
      </c>
      <c r="P182" s="118" t="n">
        <f aca="false">ABS(D182)/$P$3</f>
        <v>827.156</v>
      </c>
      <c r="Q182" s="118" t="n">
        <f aca="false">ABS(E182)/$P$3</f>
        <v>0</v>
      </c>
      <c r="R182" s="118" t="n">
        <f aca="false">ABS(F182)/$P$3</f>
        <v>0</v>
      </c>
      <c r="S182" s="118" t="n">
        <f aca="false">ABS(G182)/$P$3</f>
        <v>446.292</v>
      </c>
      <c r="T182" s="118" t="n">
        <f aca="false">ABS(H182)/$P$3</f>
        <v>26.158</v>
      </c>
      <c r="U182" s="118" t="n">
        <f aca="false">ABS(I182)/$P$3</f>
        <v>827.156</v>
      </c>
      <c r="V182" s="118" t="n">
        <f aca="false">ABS(J182)/$P$3</f>
        <v>449.96</v>
      </c>
      <c r="W182" s="118" t="n">
        <f aca="false">ABS(K182)/$P$3</f>
        <v>1254.716</v>
      </c>
      <c r="X182" s="118" t="n">
        <f aca="false">ABS(L182)/$P$3</f>
        <v>0</v>
      </c>
      <c r="Y182" s="118" t="n">
        <f aca="false">ABS(M182)/$P$3</f>
        <v>26.158</v>
      </c>
      <c r="Z182" s="118" t="n">
        <f aca="false">ABS(N182)/$P$3</f>
        <v>1247.086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Data'!$A$2:$B$8,MATCH(WEEKDAY('RAC V@r Total'!A183,3),'Master Data'!$A$2:$A$8,0),2)</f>
        <v>W</v>
      </c>
      <c r="D183" s="118" t="n">
        <v>-827620</v>
      </c>
      <c r="E183" s="118" t="n">
        <v>0</v>
      </c>
      <c r="F183" s="118" t="n">
        <v>0</v>
      </c>
      <c r="G183" s="118" t="n">
        <v>-445310</v>
      </c>
      <c r="H183" s="118" t="n">
        <v>-26076</v>
      </c>
      <c r="I183" s="118" t="n">
        <v>-827620</v>
      </c>
      <c r="J183" s="118" t="n">
        <v>-449116</v>
      </c>
      <c r="K183" s="118" t="n">
        <v>-1254443</v>
      </c>
      <c r="L183" s="118" t="n">
        <v>0</v>
      </c>
      <c r="M183" s="118" t="n">
        <v>-26076</v>
      </c>
      <c r="N183" s="118" t="n">
        <v>-1246857</v>
      </c>
      <c r="P183" s="118" t="n">
        <f aca="false">ABS(D183)/$P$3</f>
        <v>827.62</v>
      </c>
      <c r="Q183" s="118" t="n">
        <f aca="false">ABS(E183)/$P$3</f>
        <v>0</v>
      </c>
      <c r="R183" s="118" t="n">
        <f aca="false">ABS(F183)/$P$3</f>
        <v>0</v>
      </c>
      <c r="S183" s="118" t="n">
        <f aca="false">ABS(G183)/$P$3</f>
        <v>445.31</v>
      </c>
      <c r="T183" s="118" t="n">
        <f aca="false">ABS(H183)/$P$3</f>
        <v>26.076</v>
      </c>
      <c r="U183" s="118" t="n">
        <f aca="false">ABS(I183)/$P$3</f>
        <v>827.62</v>
      </c>
      <c r="V183" s="118" t="n">
        <f aca="false">ABS(J183)/$P$3</f>
        <v>449.116</v>
      </c>
      <c r="W183" s="118" t="n">
        <f aca="false">ABS(K183)/$P$3</f>
        <v>1254.443</v>
      </c>
      <c r="X183" s="118" t="n">
        <f aca="false">ABS(L183)/$P$3</f>
        <v>0</v>
      </c>
      <c r="Y183" s="118" t="n">
        <f aca="false">ABS(M183)/$P$3</f>
        <v>26.076</v>
      </c>
      <c r="Z183" s="118" t="n">
        <f aca="false">ABS(N183)/$P$3</f>
        <v>1246.857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Data'!$A$2:$B$8,MATCH(WEEKDAY('RAC V@r Total'!A184,3),'Master Data'!$A$2:$A$8,0),2)</f>
        <v>Th</v>
      </c>
      <c r="D184" s="118" t="n">
        <v>-828084</v>
      </c>
      <c r="E184" s="118" t="n">
        <v>0</v>
      </c>
      <c r="F184" s="118" t="n">
        <v>0</v>
      </c>
      <c r="G184" s="118" t="n">
        <v>-444435</v>
      </c>
      <c r="H184" s="118" t="n">
        <v>-25981</v>
      </c>
      <c r="I184" s="118" t="n">
        <v>-828084</v>
      </c>
      <c r="J184" s="118" t="n">
        <v>-448397</v>
      </c>
      <c r="K184" s="118" t="n">
        <v>-1254222</v>
      </c>
      <c r="L184" s="118" t="n">
        <v>0</v>
      </c>
      <c r="M184" s="118" t="n">
        <v>-25981</v>
      </c>
      <c r="N184" s="118" t="n">
        <v>-1246680</v>
      </c>
      <c r="P184" s="118" t="n">
        <f aca="false">ABS(D184)/$P$3</f>
        <v>828.084</v>
      </c>
      <c r="Q184" s="118" t="n">
        <f aca="false">ABS(E184)/$P$3</f>
        <v>0</v>
      </c>
      <c r="R184" s="118" t="n">
        <f aca="false">ABS(F184)/$P$3</f>
        <v>0</v>
      </c>
      <c r="S184" s="118" t="n">
        <f aca="false">ABS(G184)/$P$3</f>
        <v>444.435</v>
      </c>
      <c r="T184" s="118" t="n">
        <f aca="false">ABS(H184)/$P$3</f>
        <v>25.981</v>
      </c>
      <c r="U184" s="118" t="n">
        <f aca="false">ABS(I184)/$P$3</f>
        <v>828.084</v>
      </c>
      <c r="V184" s="118" t="n">
        <f aca="false">ABS(J184)/$P$3</f>
        <v>448.397</v>
      </c>
      <c r="W184" s="118" t="n">
        <f aca="false">ABS(K184)/$P$3</f>
        <v>1254.222</v>
      </c>
      <c r="X184" s="118" t="n">
        <f aca="false">ABS(L184)/$P$3</f>
        <v>0</v>
      </c>
      <c r="Y184" s="118" t="n">
        <f aca="false">ABS(M184)/$P$3</f>
        <v>25.981</v>
      </c>
      <c r="Z184" s="118" t="n">
        <f aca="false">ABS(N184)/$P$3</f>
        <v>1246.68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Data'!$A$2:$B$8,MATCH(WEEKDAY('RAC V@r Total'!A185,3),'Master Data'!$A$2:$A$8,0),2)</f>
        <v>F</v>
      </c>
      <c r="D185" s="118" t="n">
        <v>-725207</v>
      </c>
      <c r="E185" s="118" t="n">
        <v>0</v>
      </c>
      <c r="F185" s="118" t="n">
        <v>0</v>
      </c>
      <c r="G185" s="118" t="n">
        <v>-442586</v>
      </c>
      <c r="H185" s="118" t="n">
        <v>-80109</v>
      </c>
      <c r="I185" s="118" t="n">
        <v>-725207</v>
      </c>
      <c r="J185" s="118" t="n">
        <v>-450226</v>
      </c>
      <c r="K185" s="118" t="n">
        <v>-1120557</v>
      </c>
      <c r="L185" s="118" t="n">
        <v>0</v>
      </c>
      <c r="M185" s="118" t="n">
        <v>-80109</v>
      </c>
      <c r="N185" s="118" t="n">
        <v>-1141283</v>
      </c>
      <c r="P185" s="118" t="n">
        <f aca="false">ABS(D185)/$P$3</f>
        <v>725.207</v>
      </c>
      <c r="Q185" s="118" t="n">
        <f aca="false">ABS(E185)/$P$3</f>
        <v>0</v>
      </c>
      <c r="R185" s="118" t="n">
        <f aca="false">ABS(F185)/$P$3</f>
        <v>0</v>
      </c>
      <c r="S185" s="118" t="n">
        <f aca="false">ABS(G185)/$P$3</f>
        <v>442.586</v>
      </c>
      <c r="T185" s="118" t="n">
        <f aca="false">ABS(H185)/$P$3</f>
        <v>80.109</v>
      </c>
      <c r="U185" s="118" t="n">
        <f aca="false">ABS(I185)/$P$3</f>
        <v>725.207</v>
      </c>
      <c r="V185" s="118" t="n">
        <f aca="false">ABS(J185)/$P$3</f>
        <v>450.226</v>
      </c>
      <c r="W185" s="118" t="n">
        <f aca="false">ABS(K185)/$P$3</f>
        <v>1120.557</v>
      </c>
      <c r="X185" s="118" t="n">
        <f aca="false">ABS(L185)/$P$3</f>
        <v>0</v>
      </c>
      <c r="Y185" s="118" t="n">
        <f aca="false">ABS(M185)/$P$3</f>
        <v>80.109</v>
      </c>
      <c r="Z185" s="118" t="n">
        <f aca="false">ABS(N185)/$P$3</f>
        <v>1141.283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Data'!$A$2:$B$8,MATCH(WEEKDAY('RAC V@r Total'!A186,3),'Master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H186" s="118" t="n">
        <v>0</v>
      </c>
      <c r="I186" s="118" t="n">
        <v>0</v>
      </c>
      <c r="J186" s="118" t="n">
        <v>0</v>
      </c>
      <c r="K186" s="118" t="n">
        <v>0</v>
      </c>
      <c r="L186" s="118" t="n">
        <v>0</v>
      </c>
      <c r="M186" s="118" t="n">
        <v>0</v>
      </c>
      <c r="N186" s="118" t="n">
        <v>0</v>
      </c>
      <c r="P186" s="118" t="n">
        <f aca="false">ABS(D186)/$P$3</f>
        <v>0</v>
      </c>
      <c r="Q186" s="118" t="n">
        <f aca="false">ABS(E186)/$P$3</f>
        <v>0</v>
      </c>
      <c r="R186" s="118" t="n">
        <f aca="false">ABS(F186)/$P$3</f>
        <v>0</v>
      </c>
      <c r="S186" s="118" t="n">
        <f aca="false">ABS(G186)/$P$3</f>
        <v>0</v>
      </c>
      <c r="T186" s="118" t="n">
        <f aca="false">ABS(H186)/$P$3</f>
        <v>0</v>
      </c>
      <c r="U186" s="118" t="n">
        <f aca="false">ABS(I186)/$P$3</f>
        <v>0</v>
      </c>
      <c r="V186" s="118" t="n">
        <f aca="false">ABS(J186)/$P$3</f>
        <v>0</v>
      </c>
      <c r="W186" s="118" t="n">
        <f aca="false">ABS(K186)/$P$3</f>
        <v>0</v>
      </c>
      <c r="X186" s="118" t="n">
        <f aca="false">ABS(L186)/$P$3</f>
        <v>0</v>
      </c>
      <c r="Y186" s="118" t="n">
        <f aca="false">ABS(M186)/$P$3</f>
        <v>0</v>
      </c>
      <c r="Z186" s="118" t="n">
        <f aca="false">ABS(N186)/$P$3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Data'!$A$2:$B$8,MATCH(WEEKDAY('RAC V@r Total'!A187,3),'Master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H187" s="118" t="n">
        <v>0</v>
      </c>
      <c r="I187" s="118" t="n">
        <v>0</v>
      </c>
      <c r="J187" s="118" t="n">
        <v>0</v>
      </c>
      <c r="K187" s="118" t="n">
        <v>0</v>
      </c>
      <c r="L187" s="118" t="n">
        <v>0</v>
      </c>
      <c r="M187" s="118" t="n">
        <v>0</v>
      </c>
      <c r="N187" s="118" t="n">
        <v>0</v>
      </c>
      <c r="P187" s="118" t="n">
        <f aca="false">ABS(D187)/$P$3</f>
        <v>0</v>
      </c>
      <c r="Q187" s="118" t="n">
        <f aca="false">ABS(E187)/$P$3</f>
        <v>0</v>
      </c>
      <c r="R187" s="118" t="n">
        <f aca="false">ABS(F187)/$P$3</f>
        <v>0</v>
      </c>
      <c r="S187" s="118" t="n">
        <f aca="false">ABS(G187)/$P$3</f>
        <v>0</v>
      </c>
      <c r="T187" s="118" t="n">
        <f aca="false">ABS(H187)/$P$3</f>
        <v>0</v>
      </c>
      <c r="U187" s="118" t="n">
        <f aca="false">ABS(I187)/$P$3</f>
        <v>0</v>
      </c>
      <c r="V187" s="118" t="n">
        <f aca="false">ABS(J187)/$P$3</f>
        <v>0</v>
      </c>
      <c r="W187" s="118" t="n">
        <f aca="false">ABS(K187)/$P$3</f>
        <v>0</v>
      </c>
      <c r="X187" s="118" t="n">
        <f aca="false">ABS(L187)/$P$3</f>
        <v>0</v>
      </c>
      <c r="Y187" s="118" t="n">
        <f aca="false">ABS(M187)/$P$3</f>
        <v>0</v>
      </c>
      <c r="Z187" s="118" t="n">
        <f aca="false">ABS(N187)/$P$3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Data'!$A$2:$B$8,MATCH(WEEKDAY('RAC V@r Total'!A188,3),'Master Data'!$A$2:$A$8,0),2)</f>
        <v>M</v>
      </c>
      <c r="D188" s="118" t="n">
        <v>-717765</v>
      </c>
      <c r="E188" s="118" t="n">
        <v>0</v>
      </c>
      <c r="F188" s="118" t="n">
        <v>0</v>
      </c>
      <c r="G188" s="118" t="n">
        <v>-437123</v>
      </c>
      <c r="H188" s="118" t="n">
        <v>-63134</v>
      </c>
      <c r="I188" s="118" t="n">
        <v>-717765</v>
      </c>
      <c r="J188" s="118" t="n">
        <v>-438729</v>
      </c>
      <c r="K188" s="118" t="n">
        <v>-1122206</v>
      </c>
      <c r="L188" s="118" t="n">
        <v>0</v>
      </c>
      <c r="M188" s="118" t="n">
        <v>-63134</v>
      </c>
      <c r="N188" s="118" t="n">
        <v>-1107993</v>
      </c>
      <c r="P188" s="118" t="n">
        <f aca="false">ABS(D188)/$P$3</f>
        <v>717.765</v>
      </c>
      <c r="Q188" s="118" t="n">
        <f aca="false">ABS(E188)/$P$3</f>
        <v>0</v>
      </c>
      <c r="R188" s="118" t="n">
        <f aca="false">ABS(F188)/$P$3</f>
        <v>0</v>
      </c>
      <c r="S188" s="118" t="n">
        <f aca="false">ABS(G188)/$P$3</f>
        <v>437.123</v>
      </c>
      <c r="T188" s="118" t="n">
        <f aca="false">ABS(H188)/$P$3</f>
        <v>63.134</v>
      </c>
      <c r="U188" s="118" t="n">
        <f aca="false">ABS(I188)/$P$3</f>
        <v>717.765</v>
      </c>
      <c r="V188" s="118" t="n">
        <f aca="false">ABS(J188)/$P$3</f>
        <v>438.729</v>
      </c>
      <c r="W188" s="118" t="n">
        <f aca="false">ABS(K188)/$P$3</f>
        <v>1122.206</v>
      </c>
      <c r="X188" s="118" t="n">
        <f aca="false">ABS(L188)/$P$3</f>
        <v>0</v>
      </c>
      <c r="Y188" s="118" t="n">
        <f aca="false">ABS(M188)/$P$3</f>
        <v>63.134</v>
      </c>
      <c r="Z188" s="118" t="n">
        <f aca="false">ABS(N188)/$P$3</f>
        <v>1107.993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Data'!$A$2:$B$8,MATCH(WEEKDAY('RAC V@r Total'!A189,3),'Master Data'!$A$2:$A$8,0),2)</f>
        <v>T</v>
      </c>
      <c r="D189" s="118" t="n">
        <v>-718192</v>
      </c>
      <c r="E189" s="118" t="n">
        <v>0</v>
      </c>
      <c r="F189" s="118" t="n">
        <v>0</v>
      </c>
      <c r="G189" s="118" t="n">
        <v>-437559</v>
      </c>
      <c r="H189" s="118" t="n">
        <v>-62979</v>
      </c>
      <c r="I189" s="118" t="n">
        <v>-718192</v>
      </c>
      <c r="J189" s="118" t="n">
        <v>-439572</v>
      </c>
      <c r="K189" s="118" t="n">
        <v>-1123148</v>
      </c>
      <c r="L189" s="118" t="n">
        <v>0</v>
      </c>
      <c r="M189" s="118" t="n">
        <v>-62979</v>
      </c>
      <c r="N189" s="118" t="n">
        <v>-1109058</v>
      </c>
      <c r="P189" s="118" t="n">
        <f aca="false">ABS(D189)/$P$3</f>
        <v>718.192</v>
      </c>
      <c r="Q189" s="118" t="n">
        <f aca="false">ABS(E189)/$P$3</f>
        <v>0</v>
      </c>
      <c r="R189" s="118" t="n">
        <f aca="false">ABS(F189)/$P$3</f>
        <v>0</v>
      </c>
      <c r="S189" s="118" t="n">
        <f aca="false">ABS(G189)/$P$3</f>
        <v>437.559</v>
      </c>
      <c r="T189" s="118" t="n">
        <f aca="false">ABS(H189)/$P$3</f>
        <v>62.979</v>
      </c>
      <c r="U189" s="118" t="n">
        <f aca="false">ABS(I189)/$P$3</f>
        <v>718.192</v>
      </c>
      <c r="V189" s="118" t="n">
        <f aca="false">ABS(J189)/$P$3</f>
        <v>439.572</v>
      </c>
      <c r="W189" s="118" t="n">
        <f aca="false">ABS(K189)/$P$3</f>
        <v>1123.148</v>
      </c>
      <c r="X189" s="118" t="n">
        <f aca="false">ABS(L189)/$P$3</f>
        <v>0</v>
      </c>
      <c r="Y189" s="118" t="n">
        <f aca="false">ABS(M189)/$P$3</f>
        <v>62.979</v>
      </c>
      <c r="Z189" s="118" t="n">
        <f aca="false">ABS(N189)/$P$3</f>
        <v>1109.058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Data'!$A$2:$B$8,MATCH(WEEKDAY('RAC V@r Total'!A190,3),'Master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H190" s="118" t="n">
        <v>0</v>
      </c>
      <c r="I190" s="118" t="n">
        <v>0</v>
      </c>
      <c r="J190" s="118" t="n">
        <v>0</v>
      </c>
      <c r="K190" s="118" t="n">
        <v>0</v>
      </c>
      <c r="L190" s="118" t="n">
        <v>0</v>
      </c>
      <c r="M190" s="118" t="n">
        <v>0</v>
      </c>
      <c r="N190" s="118" t="n">
        <v>0</v>
      </c>
      <c r="P190" s="118" t="n">
        <f aca="false">ABS(D190)/$P$3</f>
        <v>0</v>
      </c>
      <c r="Q190" s="118" t="n">
        <f aca="false">ABS(E190)/$P$3</f>
        <v>0</v>
      </c>
      <c r="R190" s="118" t="n">
        <f aca="false">ABS(F190)/$P$3</f>
        <v>0</v>
      </c>
      <c r="S190" s="118" t="n">
        <f aca="false">ABS(G190)/$P$3</f>
        <v>0</v>
      </c>
      <c r="T190" s="118" t="n">
        <f aca="false">ABS(H190)/$P$3</f>
        <v>0</v>
      </c>
      <c r="U190" s="118" t="n">
        <f aca="false">ABS(I190)/$P$3</f>
        <v>0</v>
      </c>
      <c r="V190" s="118" t="n">
        <f aca="false">ABS(J190)/$P$3</f>
        <v>0</v>
      </c>
      <c r="W190" s="118" t="n">
        <f aca="false">ABS(K190)/$P$3</f>
        <v>0</v>
      </c>
      <c r="X190" s="118" t="n">
        <f aca="false">ABS(L190)/$P$3</f>
        <v>0</v>
      </c>
      <c r="Y190" s="118" t="n">
        <f aca="false">ABS(M190)/$P$3</f>
        <v>0</v>
      </c>
      <c r="Z190" s="118" t="n">
        <f aca="false">ABS(N190)/$P$3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Data'!$A$2:$B$8,MATCH(WEEKDAY('RAC V@r Total'!A191,3),'Master Data'!$A$2:$A$8,0),2)</f>
        <v>Th</v>
      </c>
      <c r="D191" s="118" t="n">
        <v>-614001</v>
      </c>
      <c r="E191" s="118" t="n">
        <v>0</v>
      </c>
      <c r="F191" s="118" t="n">
        <v>0</v>
      </c>
      <c r="G191" s="118" t="n">
        <v>-437509</v>
      </c>
      <c r="H191" s="118" t="n">
        <v>-62942</v>
      </c>
      <c r="I191" s="118" t="n">
        <v>-614001</v>
      </c>
      <c r="J191" s="118" t="n">
        <v>-439706</v>
      </c>
      <c r="K191" s="118" t="n">
        <v>-1015819</v>
      </c>
      <c r="L191" s="118" t="n">
        <v>0</v>
      </c>
      <c r="M191" s="118" t="n">
        <v>-62942</v>
      </c>
      <c r="N191" s="118" t="n">
        <v>-1013484</v>
      </c>
      <c r="P191" s="118" t="n">
        <f aca="false">ABS(D191)/$P$3</f>
        <v>614.001</v>
      </c>
      <c r="Q191" s="118" t="n">
        <f aca="false">ABS(E191)/$P$3</f>
        <v>0</v>
      </c>
      <c r="R191" s="118" t="n">
        <f aca="false">ABS(F191)/$P$3</f>
        <v>0</v>
      </c>
      <c r="S191" s="118" t="n">
        <f aca="false">ABS(G191)/$P$3</f>
        <v>437.509</v>
      </c>
      <c r="T191" s="118" t="n">
        <f aca="false">ABS(H191)/$P$3</f>
        <v>62.942</v>
      </c>
      <c r="U191" s="118" t="n">
        <f aca="false">ABS(I191)/$P$3</f>
        <v>614.001</v>
      </c>
      <c r="V191" s="118" t="n">
        <f aca="false">ABS(J191)/$P$3</f>
        <v>439.706</v>
      </c>
      <c r="W191" s="118" t="n">
        <f aca="false">ABS(K191)/$P$3</f>
        <v>1015.819</v>
      </c>
      <c r="X191" s="118" t="n">
        <f aca="false">ABS(L191)/$P$3</f>
        <v>0</v>
      </c>
      <c r="Y191" s="118" t="n">
        <f aca="false">ABS(M191)/$P$3</f>
        <v>62.942</v>
      </c>
      <c r="Z191" s="118" t="n">
        <f aca="false">ABS(N191)/$P$3</f>
        <v>1013.484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Data'!$A$2:$B$8,MATCH(WEEKDAY('RAC V@r Total'!A192,3),'Master Data'!$A$2:$A$8,0),2)</f>
        <v>F</v>
      </c>
      <c r="D192" s="118" t="n">
        <v>-614301</v>
      </c>
      <c r="E192" s="118" t="n">
        <v>0</v>
      </c>
      <c r="F192" s="118" t="n">
        <v>0</v>
      </c>
      <c r="G192" s="118" t="n">
        <v>-437415</v>
      </c>
      <c r="H192" s="118" t="n">
        <v>-63223</v>
      </c>
      <c r="I192" s="118" t="n">
        <v>-614301</v>
      </c>
      <c r="J192" s="118" t="n">
        <v>-439469</v>
      </c>
      <c r="K192" s="118" t="n">
        <v>-1016095</v>
      </c>
      <c r="L192" s="118" t="n">
        <v>0</v>
      </c>
      <c r="M192" s="118" t="n">
        <v>-63223</v>
      </c>
      <c r="N192" s="118" t="n">
        <v>-1013745</v>
      </c>
      <c r="P192" s="118" t="n">
        <f aca="false">ABS(D192)/$P$3</f>
        <v>614.301</v>
      </c>
      <c r="Q192" s="118" t="n">
        <f aca="false">ABS(E192)/$P$3</f>
        <v>0</v>
      </c>
      <c r="R192" s="118" t="n">
        <f aca="false">ABS(F192)/$P$3</f>
        <v>0</v>
      </c>
      <c r="S192" s="118" t="n">
        <f aca="false">ABS(G192)/$P$3</f>
        <v>437.415</v>
      </c>
      <c r="T192" s="118" t="n">
        <f aca="false">ABS(H192)/$P$3</f>
        <v>63.223</v>
      </c>
      <c r="U192" s="118" t="n">
        <f aca="false">ABS(I192)/$P$3</f>
        <v>614.301</v>
      </c>
      <c r="V192" s="118" t="n">
        <f aca="false">ABS(J192)/$P$3</f>
        <v>439.469</v>
      </c>
      <c r="W192" s="118" t="n">
        <f aca="false">ABS(K192)/$P$3</f>
        <v>1016.095</v>
      </c>
      <c r="X192" s="118" t="n">
        <f aca="false">ABS(L192)/$P$3</f>
        <v>0</v>
      </c>
      <c r="Y192" s="118" t="n">
        <f aca="false">ABS(M192)/$P$3</f>
        <v>63.223</v>
      </c>
      <c r="Z192" s="118" t="n">
        <f aca="false">ABS(N192)/$P$3</f>
        <v>1013.745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Data'!$A$2:$B$8,MATCH(WEEKDAY('RAC V@r Total'!A193,3),'Master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H193" s="118" t="n">
        <v>0</v>
      </c>
      <c r="I193" s="118" t="n">
        <v>0</v>
      </c>
      <c r="J193" s="118" t="n">
        <v>0</v>
      </c>
      <c r="K193" s="118" t="n">
        <v>0</v>
      </c>
      <c r="L193" s="118" t="n">
        <v>0</v>
      </c>
      <c r="M193" s="118" t="n">
        <v>0</v>
      </c>
      <c r="N193" s="118" t="n">
        <v>0</v>
      </c>
      <c r="P193" s="118" t="n">
        <f aca="false">ABS(D193)/$P$3</f>
        <v>0</v>
      </c>
      <c r="Q193" s="118" t="n">
        <f aca="false">ABS(E193)/$P$3</f>
        <v>0</v>
      </c>
      <c r="R193" s="118" t="n">
        <f aca="false">ABS(F193)/$P$3</f>
        <v>0</v>
      </c>
      <c r="S193" s="118" t="n">
        <f aca="false">ABS(G193)/$P$3</f>
        <v>0</v>
      </c>
      <c r="T193" s="118" t="n">
        <f aca="false">ABS(H193)/$P$3</f>
        <v>0</v>
      </c>
      <c r="U193" s="118" t="n">
        <f aca="false">ABS(I193)/$P$3</f>
        <v>0</v>
      </c>
      <c r="V193" s="118" t="n">
        <f aca="false">ABS(J193)/$P$3</f>
        <v>0</v>
      </c>
      <c r="W193" s="118" t="n">
        <f aca="false">ABS(K193)/$P$3</f>
        <v>0</v>
      </c>
      <c r="X193" s="118" t="n">
        <f aca="false">ABS(L193)/$P$3</f>
        <v>0</v>
      </c>
      <c r="Y193" s="118" t="n">
        <f aca="false">ABS(M193)/$P$3</f>
        <v>0</v>
      </c>
      <c r="Z193" s="118" t="n">
        <f aca="false">ABS(N193)/$P$3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Data'!$A$2:$B$8,MATCH(WEEKDAY('RAC V@r Total'!A194,3),'Master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H194" s="118" t="n">
        <v>0</v>
      </c>
      <c r="I194" s="118" t="n">
        <v>0</v>
      </c>
      <c r="J194" s="118" t="n">
        <v>0</v>
      </c>
      <c r="K194" s="118" t="n">
        <v>0</v>
      </c>
      <c r="L194" s="118" t="n">
        <v>0</v>
      </c>
      <c r="M194" s="118" t="n">
        <v>0</v>
      </c>
      <c r="N194" s="118" t="n">
        <v>0</v>
      </c>
      <c r="P194" s="118" t="n">
        <f aca="false">ABS(D194)/$P$3</f>
        <v>0</v>
      </c>
      <c r="Q194" s="118" t="n">
        <f aca="false">ABS(E194)/$P$3</f>
        <v>0</v>
      </c>
      <c r="R194" s="118" t="n">
        <f aca="false">ABS(F194)/$P$3</f>
        <v>0</v>
      </c>
      <c r="S194" s="118" t="n">
        <f aca="false">ABS(G194)/$P$3</f>
        <v>0</v>
      </c>
      <c r="T194" s="118" t="n">
        <f aca="false">ABS(H194)/$P$3</f>
        <v>0</v>
      </c>
      <c r="U194" s="118" t="n">
        <f aca="false">ABS(I194)/$P$3</f>
        <v>0</v>
      </c>
      <c r="V194" s="118" t="n">
        <f aca="false">ABS(J194)/$P$3</f>
        <v>0</v>
      </c>
      <c r="W194" s="118" t="n">
        <f aca="false">ABS(K194)/$P$3</f>
        <v>0</v>
      </c>
      <c r="X194" s="118" t="n">
        <f aca="false">ABS(L194)/$P$3</f>
        <v>0</v>
      </c>
      <c r="Y194" s="118" t="n">
        <f aca="false">ABS(M194)/$P$3</f>
        <v>0</v>
      </c>
      <c r="Z194" s="118" t="n">
        <f aca="false">ABS(N194)/$P$3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Data'!$A$2:$B$8,MATCH(WEEKDAY('RAC V@r Total'!A195,3),'Master Data'!$A$2:$A$8,0),2)</f>
        <v>M</v>
      </c>
      <c r="D195" s="118" t="n">
        <v>-615201</v>
      </c>
      <c r="E195" s="118" t="n">
        <v>0</v>
      </c>
      <c r="F195" s="118" t="n">
        <v>0</v>
      </c>
      <c r="G195" s="118" t="n">
        <v>-438176</v>
      </c>
      <c r="H195" s="118" t="n">
        <v>-63301</v>
      </c>
      <c r="I195" s="118" t="n">
        <v>-615201</v>
      </c>
      <c r="J195" s="118" t="n">
        <v>-440935</v>
      </c>
      <c r="K195" s="118" t="n">
        <v>-1018514</v>
      </c>
      <c r="L195" s="118" t="n">
        <v>0</v>
      </c>
      <c r="M195" s="118" t="n">
        <v>-63301</v>
      </c>
      <c r="N195" s="118" t="n">
        <v>-1015696</v>
      </c>
      <c r="P195" s="118" t="n">
        <f aca="false">ABS(D195)/$P$3</f>
        <v>615.201</v>
      </c>
      <c r="Q195" s="118" t="n">
        <f aca="false">ABS(E195)/$P$3</f>
        <v>0</v>
      </c>
      <c r="R195" s="118" t="n">
        <f aca="false">ABS(F195)/$P$3</f>
        <v>0</v>
      </c>
      <c r="S195" s="118" t="n">
        <f aca="false">ABS(G195)/$P$3</f>
        <v>438.176</v>
      </c>
      <c r="T195" s="118" t="n">
        <f aca="false">ABS(H195)/$P$3</f>
        <v>63.301</v>
      </c>
      <c r="U195" s="118" t="n">
        <f aca="false">ABS(I195)/$P$3</f>
        <v>615.201</v>
      </c>
      <c r="V195" s="118" t="n">
        <f aca="false">ABS(J195)/$P$3</f>
        <v>440.935</v>
      </c>
      <c r="W195" s="118" t="n">
        <f aca="false">ABS(K195)/$P$3</f>
        <v>1018.514</v>
      </c>
      <c r="X195" s="118" t="n">
        <f aca="false">ABS(L195)/$P$3</f>
        <v>0</v>
      </c>
      <c r="Y195" s="118" t="n">
        <f aca="false">ABS(M195)/$P$3</f>
        <v>63.301</v>
      </c>
      <c r="Z195" s="118" t="n">
        <f aca="false">ABS(N195)/$P$3</f>
        <v>1015.696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Data'!$A$2:$B$8,MATCH(WEEKDAY('RAC V@r Total'!A196,3),'Master Data'!$A$2:$A$8,0),2)</f>
        <v>T</v>
      </c>
      <c r="D196" s="118" t="n">
        <v>-594171</v>
      </c>
      <c r="E196" s="118" t="n">
        <v>0</v>
      </c>
      <c r="F196" s="118" t="n">
        <v>0</v>
      </c>
      <c r="G196" s="118" t="n">
        <v>-433797</v>
      </c>
      <c r="H196" s="118" t="n">
        <v>-61688</v>
      </c>
      <c r="I196" s="118" t="n">
        <v>-594171</v>
      </c>
      <c r="J196" s="118" t="n">
        <v>-441110</v>
      </c>
      <c r="K196" s="118" t="n">
        <v>-997377</v>
      </c>
      <c r="L196" s="118" t="n">
        <v>0</v>
      </c>
      <c r="M196" s="118" t="n">
        <v>-61688</v>
      </c>
      <c r="N196" s="118" t="n">
        <v>-1007483</v>
      </c>
      <c r="P196" s="118" t="n">
        <f aca="false">ABS(D196)/$P$3</f>
        <v>594.171</v>
      </c>
      <c r="Q196" s="118" t="n">
        <f aca="false">ABS(E196)/$P$3</f>
        <v>0</v>
      </c>
      <c r="R196" s="118" t="n">
        <f aca="false">ABS(F196)/$P$3</f>
        <v>0</v>
      </c>
      <c r="S196" s="118" t="n">
        <f aca="false">ABS(G196)/$P$3</f>
        <v>433.797</v>
      </c>
      <c r="T196" s="118" t="n">
        <f aca="false">ABS(H196)/$P$3</f>
        <v>61.688</v>
      </c>
      <c r="U196" s="118" t="n">
        <f aca="false">ABS(I196)/$P$3</f>
        <v>594.171</v>
      </c>
      <c r="V196" s="118" t="n">
        <f aca="false">ABS(J196)/$P$3</f>
        <v>441.11</v>
      </c>
      <c r="W196" s="118" t="n">
        <f aca="false">ABS(K196)/$P$3</f>
        <v>997.377</v>
      </c>
      <c r="X196" s="118" t="n">
        <f aca="false">ABS(L196)/$P$3</f>
        <v>0</v>
      </c>
      <c r="Y196" s="118" t="n">
        <f aca="false">ABS(M196)/$P$3</f>
        <v>61.688</v>
      </c>
      <c r="Z196" s="118" t="n">
        <f aca="false">ABS(N196)/$P$3</f>
        <v>1007.483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Data'!$A$2:$B$8,MATCH(WEEKDAY('RAC V@r Total'!A197,3),'Master Data'!$A$2:$A$8,0),2)</f>
        <v>W</v>
      </c>
      <c r="D197" s="118" t="n">
        <v>-594479</v>
      </c>
      <c r="E197" s="118" t="n">
        <v>0</v>
      </c>
      <c r="F197" s="118" t="n">
        <v>0</v>
      </c>
      <c r="G197" s="118" t="n">
        <v>-434173</v>
      </c>
      <c r="H197" s="118" t="n">
        <v>-61642.73</v>
      </c>
      <c r="I197" s="118" t="n">
        <f aca="false">D197</f>
        <v>-594479</v>
      </c>
      <c r="J197" s="118" t="n">
        <v>-441380</v>
      </c>
      <c r="K197" s="118" t="n">
        <v>-998402</v>
      </c>
      <c r="L197" s="118" t="n">
        <v>0</v>
      </c>
      <c r="M197" s="118" t="n">
        <f aca="false">H197</f>
        <v>-61642.73</v>
      </c>
      <c r="N197" s="118" t="n">
        <v>-1008364.84</v>
      </c>
      <c r="P197" s="118" t="n">
        <f aca="false">ABS(D197)/$P$3</f>
        <v>594.479</v>
      </c>
      <c r="Q197" s="118" t="n">
        <f aca="false">ABS(E197)/$P$3</f>
        <v>0</v>
      </c>
      <c r="R197" s="118" t="n">
        <f aca="false">ABS(F197)/$P$3</f>
        <v>0</v>
      </c>
      <c r="S197" s="118" t="n">
        <f aca="false">ABS(G197)/$P$3</f>
        <v>434.173</v>
      </c>
      <c r="T197" s="118" t="n">
        <f aca="false">ABS(H197)/$P$3</f>
        <v>61.64273</v>
      </c>
      <c r="U197" s="118" t="n">
        <f aca="false">ABS(I197)/$P$3</f>
        <v>594.479</v>
      </c>
      <c r="V197" s="118" t="n">
        <f aca="false">ABS(J197)/$P$3</f>
        <v>441.38</v>
      </c>
      <c r="W197" s="118" t="n">
        <f aca="false">ABS(K197)/$P$3</f>
        <v>998.402</v>
      </c>
      <c r="X197" s="118" t="n">
        <f aca="false">ABS(L197)/$P$3</f>
        <v>0</v>
      </c>
      <c r="Y197" s="118" t="n">
        <f aca="false">ABS(M197)/$P$3</f>
        <v>61.64273</v>
      </c>
      <c r="Z197" s="118" t="n">
        <f aca="false">ABS(N197)/$P$3</f>
        <v>1008.36484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Data'!$A$2:$B$8,MATCH(WEEKDAY('RAC V@r Total'!A198,3),'Master Data'!$A$2:$A$8,0),2)</f>
        <v>Th</v>
      </c>
      <c r="D198" s="118" t="n">
        <v>-594787</v>
      </c>
      <c r="E198" s="118" t="n">
        <v>0</v>
      </c>
      <c r="F198" s="118" t="n">
        <v>0</v>
      </c>
      <c r="G198" s="118" t="n">
        <v>-434264</v>
      </c>
      <c r="H198" s="118" t="n">
        <v>-61732</v>
      </c>
      <c r="I198" s="118" t="n">
        <v>-594787</v>
      </c>
      <c r="J198" s="118" t="n">
        <v>-441499</v>
      </c>
      <c r="K198" s="118" t="n">
        <v>-998925</v>
      </c>
      <c r="L198" s="118" t="n">
        <v>0</v>
      </c>
      <c r="M198" s="118" t="n">
        <v>-61732</v>
      </c>
      <c r="N198" s="118" t="n">
        <v>-1008859</v>
      </c>
      <c r="P198" s="118" t="n">
        <f aca="false">ABS(D198)/$P$3</f>
        <v>594.787</v>
      </c>
      <c r="Q198" s="118" t="n">
        <f aca="false">ABS(E198)/$P$3</f>
        <v>0</v>
      </c>
      <c r="R198" s="118" t="n">
        <f aca="false">ABS(F198)/$P$3</f>
        <v>0</v>
      </c>
      <c r="S198" s="118" t="n">
        <f aca="false">ABS(G198)/$P$3</f>
        <v>434.264</v>
      </c>
      <c r="T198" s="118" t="n">
        <f aca="false">ABS(H198)/$P$3</f>
        <v>61.732</v>
      </c>
      <c r="U198" s="118" t="n">
        <f aca="false">ABS(I198)/$P$3</f>
        <v>594.787</v>
      </c>
      <c r="V198" s="118" t="n">
        <f aca="false">ABS(J198)/$P$3</f>
        <v>441.499</v>
      </c>
      <c r="W198" s="118" t="n">
        <f aca="false">ABS(K198)/$P$3</f>
        <v>998.925</v>
      </c>
      <c r="X198" s="118" t="n">
        <f aca="false">ABS(L198)/$P$3</f>
        <v>0</v>
      </c>
      <c r="Y198" s="118" t="n">
        <f aca="false">ABS(M198)/$P$3</f>
        <v>61.732</v>
      </c>
      <c r="Z198" s="118" t="n">
        <f aca="false">ABS(N198)/$P$3</f>
        <v>1008.859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Data'!$A$2:$B$8,MATCH(WEEKDAY('RAC V@r Total'!A199,3),'Master Data'!$A$2:$A$8,0),2)</f>
        <v>F</v>
      </c>
      <c r="D199" s="118" t="n">
        <v>-882843</v>
      </c>
      <c r="E199" s="118" t="n">
        <v>0</v>
      </c>
      <c r="F199" s="118" t="n">
        <v>0</v>
      </c>
      <c r="G199" s="118" t="n">
        <v>-434069</v>
      </c>
      <c r="H199" s="118" t="n">
        <v>-61854</v>
      </c>
      <c r="I199" s="118" t="n">
        <v>-882843</v>
      </c>
      <c r="J199" s="118" t="n">
        <v>-441397</v>
      </c>
      <c r="K199" s="118" t="n">
        <v>-1259795</v>
      </c>
      <c r="L199" s="118" t="n">
        <v>0</v>
      </c>
      <c r="M199" s="118" t="n">
        <v>-61854</v>
      </c>
      <c r="N199" s="118" t="n">
        <v>-1259162</v>
      </c>
      <c r="P199" s="118" t="n">
        <f aca="false">ABS(D199)/$P$3</f>
        <v>882.843</v>
      </c>
      <c r="Q199" s="118" t="n">
        <f aca="false">ABS(E199)/$P$3</f>
        <v>0</v>
      </c>
      <c r="R199" s="118" t="n">
        <f aca="false">ABS(F199)/$P$3</f>
        <v>0</v>
      </c>
      <c r="S199" s="118" t="n">
        <f aca="false">ABS(G199)/$P$3</f>
        <v>434.069</v>
      </c>
      <c r="T199" s="118" t="n">
        <f aca="false">ABS(H199)/$P$3</f>
        <v>61.854</v>
      </c>
      <c r="U199" s="118" t="n">
        <f aca="false">ABS(I199)/$P$3</f>
        <v>882.843</v>
      </c>
      <c r="V199" s="118" t="n">
        <f aca="false">ABS(J199)/$P$3</f>
        <v>441.397</v>
      </c>
      <c r="W199" s="118" t="n">
        <f aca="false">ABS(K199)/$P$3</f>
        <v>1259.795</v>
      </c>
      <c r="X199" s="118" t="n">
        <f aca="false">ABS(L199)/$P$3</f>
        <v>0</v>
      </c>
      <c r="Y199" s="118" t="n">
        <f aca="false">ABS(M199)/$P$3</f>
        <v>61.854</v>
      </c>
      <c r="Z199" s="118" t="n">
        <f aca="false">ABS(N199)/$P$3</f>
        <v>1259.162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Data'!$A$2:$B$8,MATCH(WEEKDAY('RAC V@r Total'!A200,3),'Master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H200" s="118" t="n">
        <v>0</v>
      </c>
      <c r="I200" s="118" t="n">
        <v>0</v>
      </c>
      <c r="J200" s="118" t="n">
        <v>0</v>
      </c>
      <c r="K200" s="118" t="n">
        <v>0</v>
      </c>
      <c r="L200" s="118" t="n">
        <v>0</v>
      </c>
      <c r="M200" s="118" t="n">
        <v>0</v>
      </c>
      <c r="N200" s="118" t="n">
        <v>0</v>
      </c>
      <c r="P200" s="118" t="n">
        <f aca="false">ABS(D200)/$P$3</f>
        <v>0</v>
      </c>
      <c r="Q200" s="118" t="n">
        <f aca="false">ABS(E200)/$P$3</f>
        <v>0</v>
      </c>
      <c r="R200" s="118" t="n">
        <f aca="false">ABS(F200)/$P$3</f>
        <v>0</v>
      </c>
      <c r="S200" s="118" t="n">
        <f aca="false">ABS(G200)/$P$3</f>
        <v>0</v>
      </c>
      <c r="T200" s="118" t="n">
        <f aca="false">ABS(H200)/$P$3</f>
        <v>0</v>
      </c>
      <c r="U200" s="118" t="n">
        <f aca="false">ABS(I200)/$P$3</f>
        <v>0</v>
      </c>
      <c r="V200" s="118" t="n">
        <f aca="false">ABS(J200)/$P$3</f>
        <v>0</v>
      </c>
      <c r="W200" s="118" t="n">
        <f aca="false">ABS(K200)/$P$3</f>
        <v>0</v>
      </c>
      <c r="X200" s="118" t="n">
        <f aca="false">ABS(L200)/$P$3</f>
        <v>0</v>
      </c>
      <c r="Y200" s="118" t="n">
        <f aca="false">ABS(M200)/$P$3</f>
        <v>0</v>
      </c>
      <c r="Z200" s="118" t="n">
        <f aca="false">ABS(N200)/$P$3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Data'!$A$2:$B$8,MATCH(WEEKDAY('RAC V@r Total'!A201,3),'Master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H201" s="118" t="n">
        <v>0</v>
      </c>
      <c r="I201" s="118" t="n">
        <v>0</v>
      </c>
      <c r="J201" s="118" t="n">
        <v>0</v>
      </c>
      <c r="K201" s="118" t="n">
        <v>0</v>
      </c>
      <c r="L201" s="118" t="n">
        <v>0</v>
      </c>
      <c r="M201" s="118" t="n">
        <v>0</v>
      </c>
      <c r="N201" s="118" t="n">
        <v>0</v>
      </c>
      <c r="P201" s="118" t="n">
        <f aca="false">ABS(D201)/$P$3</f>
        <v>0</v>
      </c>
      <c r="Q201" s="118" t="n">
        <f aca="false">ABS(E201)/$P$3</f>
        <v>0</v>
      </c>
      <c r="R201" s="118" t="n">
        <f aca="false">ABS(F201)/$P$3</f>
        <v>0</v>
      </c>
      <c r="S201" s="118" t="n">
        <f aca="false">ABS(G201)/$P$3</f>
        <v>0</v>
      </c>
      <c r="T201" s="118" t="n">
        <f aca="false">ABS(H201)/$P$3</f>
        <v>0</v>
      </c>
      <c r="U201" s="118" t="n">
        <f aca="false">ABS(I201)/$P$3</f>
        <v>0</v>
      </c>
      <c r="V201" s="118" t="n">
        <f aca="false">ABS(J201)/$P$3</f>
        <v>0</v>
      </c>
      <c r="W201" s="118" t="n">
        <f aca="false">ABS(K201)/$P$3</f>
        <v>0</v>
      </c>
      <c r="X201" s="118" t="n">
        <f aca="false">ABS(L201)/$P$3</f>
        <v>0</v>
      </c>
      <c r="Y201" s="118" t="n">
        <f aca="false">ABS(M201)/$P$3</f>
        <v>0</v>
      </c>
      <c r="Z201" s="118" t="n">
        <f aca="false">ABS(N201)/$P$3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Data'!$A$2:$B$8,MATCH(WEEKDAY('RAC V@r Total'!A202,3),'Master Data'!$A$2:$A$8,0),2)</f>
        <v>M</v>
      </c>
      <c r="D202" s="118" t="n">
        <v>-596019</v>
      </c>
      <c r="E202" s="118" t="n">
        <v>0</v>
      </c>
      <c r="F202" s="118" t="n">
        <v>0</v>
      </c>
      <c r="G202" s="118" t="n">
        <v>-393688</v>
      </c>
      <c r="H202" s="118" t="n">
        <v>-62164</v>
      </c>
      <c r="I202" s="118" t="n">
        <v>-596019</v>
      </c>
      <c r="J202" s="118" t="n">
        <v>-407169</v>
      </c>
      <c r="K202" s="118" t="n">
        <v>-964082</v>
      </c>
      <c r="L202" s="118" t="n">
        <v>0</v>
      </c>
      <c r="M202" s="118" t="n">
        <v>-62164</v>
      </c>
      <c r="N202" s="118" t="n">
        <v>-969167</v>
      </c>
      <c r="P202" s="118" t="n">
        <f aca="false">ABS(D202)/$P$3</f>
        <v>596.019</v>
      </c>
      <c r="Q202" s="118" t="n">
        <f aca="false">ABS(E202)/$P$3</f>
        <v>0</v>
      </c>
      <c r="R202" s="118" t="n">
        <f aca="false">ABS(F202)/$P$3</f>
        <v>0</v>
      </c>
      <c r="S202" s="118" t="n">
        <f aca="false">ABS(G202)/$P$3</f>
        <v>393.688</v>
      </c>
      <c r="T202" s="118" t="n">
        <f aca="false">ABS(H202)/$P$3</f>
        <v>62.164</v>
      </c>
      <c r="U202" s="118" t="n">
        <f aca="false">ABS(I202)/$P$3</f>
        <v>596.019</v>
      </c>
      <c r="V202" s="118" t="n">
        <f aca="false">ABS(J202)/$P$3</f>
        <v>407.169</v>
      </c>
      <c r="W202" s="118" t="n">
        <f aca="false">ABS(K202)/$P$3</f>
        <v>964.082</v>
      </c>
      <c r="X202" s="118" t="n">
        <f aca="false">ABS(L202)/$P$3</f>
        <v>0</v>
      </c>
      <c r="Y202" s="118" t="n">
        <f aca="false">ABS(M202)/$P$3</f>
        <v>62.164</v>
      </c>
      <c r="Z202" s="118" t="n">
        <f aca="false">ABS(N202)/$P$3</f>
        <v>969.167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Data'!$A$2:$B$8,MATCH(WEEKDAY('RAC V@r Total'!A203,3),'Master Data'!$A$2:$A$8,0),2)</f>
        <v>T</v>
      </c>
      <c r="D203" s="118" t="n">
        <v>-596328</v>
      </c>
      <c r="E203" s="118" t="n">
        <v>0</v>
      </c>
      <c r="F203" s="118" t="n">
        <v>0</v>
      </c>
      <c r="G203" s="118" t="n">
        <v>-394263</v>
      </c>
      <c r="H203" s="118" t="n">
        <v>-62085</v>
      </c>
      <c r="I203" s="118" t="n">
        <v>-596328</v>
      </c>
      <c r="J203" s="118" t="n">
        <v>-407727</v>
      </c>
      <c r="K203" s="118" t="n">
        <v>-965070</v>
      </c>
      <c r="L203" s="118" t="n">
        <v>0</v>
      </c>
      <c r="M203" s="118" t="n">
        <v>-62085</v>
      </c>
      <c r="N203" s="118" t="n">
        <v>-970127</v>
      </c>
      <c r="P203" s="118" t="n">
        <f aca="false">ABS(D203)/$P$3</f>
        <v>596.328</v>
      </c>
      <c r="Q203" s="118" t="n">
        <f aca="false">ABS(E203)/$P$3</f>
        <v>0</v>
      </c>
      <c r="R203" s="118" t="n">
        <f aca="false">ABS(F203)/$P$3</f>
        <v>0</v>
      </c>
      <c r="S203" s="118" t="n">
        <f aca="false">ABS(G203)/$P$3</f>
        <v>394.263</v>
      </c>
      <c r="T203" s="118" t="n">
        <f aca="false">ABS(H203)/$P$3</f>
        <v>62.085</v>
      </c>
      <c r="U203" s="118" t="n">
        <f aca="false">ABS(I203)/$P$3</f>
        <v>596.328</v>
      </c>
      <c r="V203" s="118" t="n">
        <f aca="false">ABS(J203)/$P$3</f>
        <v>407.727</v>
      </c>
      <c r="W203" s="118" t="n">
        <f aca="false">ABS(K203)/$P$3</f>
        <v>965.07</v>
      </c>
      <c r="X203" s="118" t="n">
        <f aca="false">ABS(L203)/$P$3</f>
        <v>0</v>
      </c>
      <c r="Y203" s="118" t="n">
        <f aca="false">ABS(M203)/$P$3</f>
        <v>62.085</v>
      </c>
      <c r="Z203" s="118" t="n">
        <f aca="false">ABS(N203)/$P$3</f>
        <v>970.127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Data'!$A$2:$B$8,MATCH(WEEKDAY('RAC V@r Total'!A204,3),'Master Data'!$A$2:$A$8,0),2)</f>
        <v>W</v>
      </c>
      <c r="D204" s="118" t="n">
        <v>-596636</v>
      </c>
      <c r="E204" s="118" t="n">
        <v>0</v>
      </c>
      <c r="F204" s="118" t="n">
        <v>0</v>
      </c>
      <c r="G204" s="118" t="n">
        <v>-394482</v>
      </c>
      <c r="H204" s="118" t="n">
        <v>-62614</v>
      </c>
      <c r="I204" s="118" t="n">
        <v>-596636</v>
      </c>
      <c r="J204" s="118" t="n">
        <v>-408063</v>
      </c>
      <c r="K204" s="118" t="n">
        <v>-965665</v>
      </c>
      <c r="L204" s="118" t="n">
        <v>0</v>
      </c>
      <c r="M204" s="118" t="n">
        <v>-62614</v>
      </c>
      <c r="N204" s="118" t="n">
        <v>-970766</v>
      </c>
      <c r="P204" s="118" t="n">
        <f aca="false">ABS(D204)/$P$3</f>
        <v>596.636</v>
      </c>
      <c r="Q204" s="118" t="n">
        <f aca="false">ABS(E204)/$P$3</f>
        <v>0</v>
      </c>
      <c r="R204" s="118" t="n">
        <f aca="false">ABS(F204)/$P$3</f>
        <v>0</v>
      </c>
      <c r="S204" s="118" t="n">
        <f aca="false">ABS(G204)/$P$3</f>
        <v>394.482</v>
      </c>
      <c r="T204" s="118" t="n">
        <f aca="false">ABS(H204)/$P$3</f>
        <v>62.614</v>
      </c>
      <c r="U204" s="118" t="n">
        <f aca="false">ABS(I204)/$P$3</f>
        <v>596.636</v>
      </c>
      <c r="V204" s="118" t="n">
        <f aca="false">ABS(J204)/$P$3</f>
        <v>408.063</v>
      </c>
      <c r="W204" s="118" t="n">
        <f aca="false">ABS(K204)/$P$3</f>
        <v>965.665</v>
      </c>
      <c r="X204" s="118" t="n">
        <f aca="false">ABS(L204)/$P$3</f>
        <v>0</v>
      </c>
      <c r="Y204" s="118" t="n">
        <f aca="false">ABS(M204)/$P$3</f>
        <v>62.614</v>
      </c>
      <c r="Z204" s="118" t="n">
        <f aca="false">ABS(N204)/$P$3</f>
        <v>970.766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Data'!$A$2:$B$8,MATCH(WEEKDAY('RAC V@r Total'!A205,3),'Master Data'!$A$2:$A$8,0),2)</f>
        <v>Th</v>
      </c>
      <c r="D205" s="118" t="n">
        <v>-596945</v>
      </c>
      <c r="E205" s="118" t="n">
        <v>0</v>
      </c>
      <c r="F205" s="118" t="n">
        <v>0</v>
      </c>
      <c r="G205" s="118" t="n">
        <v>-396062</v>
      </c>
      <c r="H205" s="118" t="n">
        <v>-62587</v>
      </c>
      <c r="I205" s="118" t="n">
        <v>-596945</v>
      </c>
      <c r="J205" s="118" t="n">
        <v>-409636</v>
      </c>
      <c r="K205" s="118" t="n">
        <v>-967767</v>
      </c>
      <c r="L205" s="118" t="n">
        <v>0</v>
      </c>
      <c r="M205" s="118" t="n">
        <v>-62587</v>
      </c>
      <c r="N205" s="118" t="n">
        <v>-972442</v>
      </c>
      <c r="P205" s="118" t="n">
        <f aca="false">ABS(D205)/$P$3</f>
        <v>596.945</v>
      </c>
      <c r="Q205" s="118" t="n">
        <f aca="false">ABS(E205)/$P$3</f>
        <v>0</v>
      </c>
      <c r="R205" s="118" t="n">
        <f aca="false">ABS(F205)/$P$3</f>
        <v>0</v>
      </c>
      <c r="S205" s="118" t="n">
        <f aca="false">ABS(G205)/$P$3</f>
        <v>396.062</v>
      </c>
      <c r="T205" s="118" t="n">
        <f aca="false">ABS(H205)/$P$3</f>
        <v>62.587</v>
      </c>
      <c r="U205" s="118" t="n">
        <f aca="false">ABS(I205)/$P$3</f>
        <v>596.945</v>
      </c>
      <c r="V205" s="118" t="n">
        <f aca="false">ABS(J205)/$P$3</f>
        <v>409.636</v>
      </c>
      <c r="W205" s="118" t="n">
        <f aca="false">ABS(K205)/$P$3</f>
        <v>967.767</v>
      </c>
      <c r="X205" s="118" t="n">
        <f aca="false">ABS(L205)/$P$3</f>
        <v>0</v>
      </c>
      <c r="Y205" s="118" t="n">
        <f aca="false">ABS(M205)/$P$3</f>
        <v>62.587</v>
      </c>
      <c r="Z205" s="118" t="n">
        <f aca="false">ABS(N205)/$P$3</f>
        <v>972.442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Data'!$A$2:$B$8,MATCH(WEEKDAY('RAC V@r Total'!A206,3),'Master Data'!$A$2:$A$8,0),2)</f>
        <v>F</v>
      </c>
      <c r="D206" s="118" t="n">
        <v>-597254</v>
      </c>
      <c r="E206" s="118" t="n">
        <v>0</v>
      </c>
      <c r="F206" s="118" t="n">
        <v>0</v>
      </c>
      <c r="G206" s="118" t="n">
        <v>-396111</v>
      </c>
      <c r="H206" s="118" t="n">
        <v>-62569</v>
      </c>
      <c r="I206" s="118" t="n">
        <v>-597254</v>
      </c>
      <c r="J206" s="118" t="n">
        <v>-409681</v>
      </c>
      <c r="K206" s="118" t="n">
        <v>-968175</v>
      </c>
      <c r="L206" s="118" t="n">
        <v>0</v>
      </c>
      <c r="M206" s="118" t="n">
        <v>-62569</v>
      </c>
      <c r="N206" s="118" t="n">
        <v>-973028</v>
      </c>
      <c r="P206" s="118" t="n">
        <f aca="false">ABS(D206)/$P$3</f>
        <v>597.254</v>
      </c>
      <c r="Q206" s="118" t="n">
        <f aca="false">ABS(E206)/$P$3</f>
        <v>0</v>
      </c>
      <c r="R206" s="118" t="n">
        <f aca="false">ABS(F206)/$P$3</f>
        <v>0</v>
      </c>
      <c r="S206" s="118" t="n">
        <f aca="false">ABS(G206)/$P$3</f>
        <v>396.111</v>
      </c>
      <c r="T206" s="118" t="n">
        <f aca="false">ABS(H206)/$P$3</f>
        <v>62.569</v>
      </c>
      <c r="U206" s="118" t="n">
        <f aca="false">ABS(I206)/$P$3</f>
        <v>597.254</v>
      </c>
      <c r="V206" s="118" t="n">
        <f aca="false">ABS(J206)/$P$3</f>
        <v>409.681</v>
      </c>
      <c r="W206" s="118" t="n">
        <f aca="false">ABS(K206)/$P$3</f>
        <v>968.175</v>
      </c>
      <c r="X206" s="118" t="n">
        <f aca="false">ABS(L206)/$P$3</f>
        <v>0</v>
      </c>
      <c r="Y206" s="118" t="n">
        <f aca="false">ABS(M206)/$P$3</f>
        <v>62.569</v>
      </c>
      <c r="Z206" s="118" t="n">
        <f aca="false">ABS(N206)/$P$3</f>
        <v>973.028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Data'!$A$2:$B$8,MATCH(WEEKDAY('RAC V@r Total'!A207,3),'Master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H207" s="118" t="n">
        <v>0</v>
      </c>
      <c r="I207" s="118" t="n">
        <v>0</v>
      </c>
      <c r="J207" s="118" t="n">
        <v>0</v>
      </c>
      <c r="K207" s="118" t="n">
        <v>0</v>
      </c>
      <c r="L207" s="118" t="n">
        <v>0</v>
      </c>
      <c r="M207" s="118" t="n">
        <v>0</v>
      </c>
      <c r="N207" s="118" t="n">
        <v>0</v>
      </c>
      <c r="P207" s="118" t="n">
        <f aca="false">ABS(D207)/$P$3</f>
        <v>0</v>
      </c>
      <c r="Q207" s="118" t="n">
        <f aca="false">ABS(E207)/$P$3</f>
        <v>0</v>
      </c>
      <c r="R207" s="118" t="n">
        <f aca="false">ABS(F207)/$P$3</f>
        <v>0</v>
      </c>
      <c r="S207" s="118" t="n">
        <f aca="false">ABS(G207)/$P$3</f>
        <v>0</v>
      </c>
      <c r="T207" s="118" t="n">
        <f aca="false">ABS(H207)/$P$3</f>
        <v>0</v>
      </c>
      <c r="U207" s="118" t="n">
        <f aca="false">ABS(I207)/$P$3</f>
        <v>0</v>
      </c>
      <c r="V207" s="118" t="n">
        <f aca="false">ABS(J207)/$P$3</f>
        <v>0</v>
      </c>
      <c r="W207" s="118" t="n">
        <f aca="false">ABS(K207)/$P$3</f>
        <v>0</v>
      </c>
      <c r="X207" s="118" t="n">
        <f aca="false">ABS(L207)/$P$3</f>
        <v>0</v>
      </c>
      <c r="Y207" s="118" t="n">
        <f aca="false">ABS(M207)/$P$3</f>
        <v>0</v>
      </c>
      <c r="Z207" s="118" t="n">
        <f aca="false">ABS(N207)/$P$3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Data'!$A$2:$B$8,MATCH(WEEKDAY('RAC V@r Total'!A208,3),'Master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H208" s="118" t="n">
        <v>0</v>
      </c>
      <c r="I208" s="118" t="n">
        <v>0</v>
      </c>
      <c r="J208" s="118" t="n">
        <v>0</v>
      </c>
      <c r="K208" s="118" t="n">
        <v>0</v>
      </c>
      <c r="L208" s="118" t="n">
        <v>0</v>
      </c>
      <c r="M208" s="118" t="n">
        <v>0</v>
      </c>
      <c r="N208" s="118" t="n">
        <v>0</v>
      </c>
      <c r="P208" s="118" t="n">
        <f aca="false">ABS(D208)/$P$3</f>
        <v>0</v>
      </c>
      <c r="Q208" s="118" t="n">
        <f aca="false">ABS(E208)/$P$3</f>
        <v>0</v>
      </c>
      <c r="R208" s="118" t="n">
        <f aca="false">ABS(F208)/$P$3</f>
        <v>0</v>
      </c>
      <c r="S208" s="118" t="n">
        <f aca="false">ABS(G208)/$P$3</f>
        <v>0</v>
      </c>
      <c r="T208" s="118" t="n">
        <f aca="false">ABS(H208)/$P$3</f>
        <v>0</v>
      </c>
      <c r="U208" s="118" t="n">
        <f aca="false">ABS(I208)/$P$3</f>
        <v>0</v>
      </c>
      <c r="V208" s="118" t="n">
        <f aca="false">ABS(J208)/$P$3</f>
        <v>0</v>
      </c>
      <c r="W208" s="118" t="n">
        <f aca="false">ABS(K208)/$P$3</f>
        <v>0</v>
      </c>
      <c r="X208" s="118" t="n">
        <f aca="false">ABS(L208)/$P$3</f>
        <v>0</v>
      </c>
      <c r="Y208" s="118" t="n">
        <f aca="false">ABS(M208)/$P$3</f>
        <v>0</v>
      </c>
      <c r="Z208" s="118" t="n">
        <f aca="false">ABS(N208)/$P$3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Data'!$A$2:$B$8,MATCH(WEEKDAY('RAC V@r Total'!A209,3),'Master Data'!$A$2:$A$8,0),2)</f>
        <v>M</v>
      </c>
      <c r="D209" s="118" t="n">
        <v>-598182</v>
      </c>
      <c r="E209" s="118" t="n">
        <v>0</v>
      </c>
      <c r="F209" s="118" t="n">
        <v>0</v>
      </c>
      <c r="G209" s="118" t="n">
        <v>-396694</v>
      </c>
      <c r="H209" s="118" t="n">
        <v>-62683</v>
      </c>
      <c r="I209" s="118" t="n">
        <v>-598182</v>
      </c>
      <c r="J209" s="118" t="n">
        <v>-410288</v>
      </c>
      <c r="K209" s="118" t="n">
        <v>-969871</v>
      </c>
      <c r="L209" s="118" t="n">
        <v>0</v>
      </c>
      <c r="M209" s="118" t="n">
        <v>-62683</v>
      </c>
      <c r="N209" s="118" t="n">
        <v>-975047</v>
      </c>
      <c r="P209" s="118" t="n">
        <f aca="false">ABS(D209)/$P$3</f>
        <v>598.182</v>
      </c>
      <c r="Q209" s="118" t="n">
        <f aca="false">ABS(E209)/$P$3</f>
        <v>0</v>
      </c>
      <c r="R209" s="118" t="n">
        <f aca="false">ABS(F209)/$P$3</f>
        <v>0</v>
      </c>
      <c r="S209" s="118" t="n">
        <f aca="false">ABS(G209)/$P$3</f>
        <v>396.694</v>
      </c>
      <c r="T209" s="118" t="n">
        <f aca="false">ABS(H209)/$P$3</f>
        <v>62.683</v>
      </c>
      <c r="U209" s="118" t="n">
        <f aca="false">ABS(I209)/$P$3</f>
        <v>598.182</v>
      </c>
      <c r="V209" s="118" t="n">
        <f aca="false">ABS(J209)/$P$3</f>
        <v>410.288</v>
      </c>
      <c r="W209" s="118" t="n">
        <f aca="false">ABS(K209)/$P$3</f>
        <v>969.871</v>
      </c>
      <c r="X209" s="118" t="n">
        <f aca="false">ABS(L209)/$P$3</f>
        <v>0</v>
      </c>
      <c r="Y209" s="118" t="n">
        <f aca="false">ABS(M209)/$P$3</f>
        <v>62.683</v>
      </c>
      <c r="Z209" s="118" t="n">
        <f aca="false">ABS(N209)/$P$3</f>
        <v>975.047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Data'!$A$2:$B$8,MATCH(WEEKDAY('RAC V@r Total'!A210,3),'Master Data'!$A$2:$A$8,0),2)</f>
        <v>T</v>
      </c>
      <c r="D210" s="118" t="n">
        <v>-576826</v>
      </c>
      <c r="E210" s="118" t="n">
        <v>0</v>
      </c>
      <c r="F210" s="118" t="n">
        <v>0</v>
      </c>
      <c r="G210" s="118" t="n">
        <v>-397032</v>
      </c>
      <c r="H210" s="118" t="n">
        <v>-62723</v>
      </c>
      <c r="I210" s="118" t="n">
        <v>-576826</v>
      </c>
      <c r="J210" s="118" t="n">
        <v>-410560</v>
      </c>
      <c r="K210" s="118" t="n">
        <v>-948962</v>
      </c>
      <c r="L210" s="118" t="n">
        <v>0</v>
      </c>
      <c r="M210" s="118" t="n">
        <v>-62723</v>
      </c>
      <c r="N210" s="118" t="n">
        <v>-951125</v>
      </c>
      <c r="P210" s="118" t="n">
        <f aca="false">ABS(D210)/$P$3</f>
        <v>576.826</v>
      </c>
      <c r="Q210" s="118" t="n">
        <f aca="false">ABS(E210)/$P$3</f>
        <v>0</v>
      </c>
      <c r="R210" s="118" t="n">
        <f aca="false">ABS(F210)/$P$3</f>
        <v>0</v>
      </c>
      <c r="S210" s="118" t="n">
        <f aca="false">ABS(G210)/$P$3</f>
        <v>397.032</v>
      </c>
      <c r="T210" s="118" t="n">
        <f aca="false">ABS(H210)/$P$3</f>
        <v>62.723</v>
      </c>
      <c r="U210" s="118" t="n">
        <f aca="false">ABS(I210)/$P$3</f>
        <v>576.826</v>
      </c>
      <c r="V210" s="118" t="n">
        <f aca="false">ABS(J210)/$P$3</f>
        <v>410.56</v>
      </c>
      <c r="W210" s="118" t="n">
        <f aca="false">ABS(K210)/$P$3</f>
        <v>948.962</v>
      </c>
      <c r="X210" s="118" t="n">
        <f aca="false">ABS(L210)/$P$3</f>
        <v>0</v>
      </c>
      <c r="Y210" s="118" t="n">
        <f aca="false">ABS(M210)/$P$3</f>
        <v>62.723</v>
      </c>
      <c r="Z210" s="118" t="n">
        <f aca="false">ABS(N210)/$P$3</f>
        <v>951.125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Data'!$A$2:$B$8,MATCH(WEEKDAY('RAC V@r Total'!A211,3),'Master Data'!$A$2:$A$8,0),2)</f>
        <v>W</v>
      </c>
      <c r="D211" s="118" t="n">
        <v>-577121.74</v>
      </c>
      <c r="E211" s="118" t="n">
        <v>0</v>
      </c>
      <c r="F211" s="118" t="n">
        <v>0</v>
      </c>
      <c r="G211" s="118" t="n">
        <v>-430486.27</v>
      </c>
      <c r="H211" s="118" t="n">
        <v>-62478.58</v>
      </c>
      <c r="I211" s="118" t="n">
        <v>-577121.74</v>
      </c>
      <c r="J211" s="118" t="n">
        <v>-440955.08</v>
      </c>
      <c r="K211" s="118" t="n">
        <v>-981331.57</v>
      </c>
      <c r="L211" s="118" t="n">
        <v>0</v>
      </c>
      <c r="M211" s="118" t="n">
        <v>-62478.58</v>
      </c>
      <c r="N211" s="118" t="n">
        <v>-988949.34</v>
      </c>
      <c r="P211" s="118" t="n">
        <f aca="false">ABS(D211)/$P$3</f>
        <v>577.12174</v>
      </c>
      <c r="Q211" s="118" t="n">
        <f aca="false">ABS(E211)/$P$3</f>
        <v>0</v>
      </c>
      <c r="R211" s="118" t="n">
        <f aca="false">ABS(F211)/$P$3</f>
        <v>0</v>
      </c>
      <c r="S211" s="118" t="n">
        <f aca="false">ABS(G211)/$P$3</f>
        <v>430.48627</v>
      </c>
      <c r="T211" s="118" t="n">
        <f aca="false">ABS(H211)/$P$3</f>
        <v>62.47858</v>
      </c>
      <c r="U211" s="118" t="n">
        <f aca="false">ABS(I211)/$P$3</f>
        <v>577.12174</v>
      </c>
      <c r="V211" s="118" t="n">
        <f aca="false">ABS(J211)/$P$3</f>
        <v>440.95508</v>
      </c>
      <c r="W211" s="118" t="n">
        <f aca="false">ABS(K211)/$P$3</f>
        <v>981.33157</v>
      </c>
      <c r="X211" s="118" t="n">
        <f aca="false">ABS(L211)/$P$3</f>
        <v>0</v>
      </c>
      <c r="Y211" s="118" t="n">
        <f aca="false">ABS(M211)/$P$3</f>
        <v>62.47858</v>
      </c>
      <c r="Z211" s="118" t="n">
        <f aca="false">ABS(N211)/$P$3</f>
        <v>988.94934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Data'!$A$2:$B$8,MATCH(WEEKDAY('RAC V@r Total'!A212,3),'Master Data'!$A$2:$A$8,0),2)</f>
        <v>Th</v>
      </c>
      <c r="D212" s="118" t="n">
        <v>-577418</v>
      </c>
      <c r="E212" s="118" t="n">
        <v>0</v>
      </c>
      <c r="F212" s="118" t="n">
        <v>0</v>
      </c>
      <c r="G212" s="118" t="n">
        <v>-430378</v>
      </c>
      <c r="H212" s="118" t="n">
        <v>-62598</v>
      </c>
      <c r="I212" s="118" t="n">
        <v>-577418</v>
      </c>
      <c r="J212" s="118" t="n">
        <v>-440866</v>
      </c>
      <c r="K212" s="118" t="n">
        <v>-981628</v>
      </c>
      <c r="L212" s="118" t="n">
        <v>0</v>
      </c>
      <c r="M212" s="118" t="n">
        <v>-62598</v>
      </c>
      <c r="N212" s="118" t="n">
        <v>-989226</v>
      </c>
      <c r="P212" s="118" t="n">
        <f aca="false">ABS(D212)/$P$3</f>
        <v>577.418</v>
      </c>
      <c r="Q212" s="118" t="n">
        <f aca="false">ABS(E212)/$P$3</f>
        <v>0</v>
      </c>
      <c r="R212" s="118" t="n">
        <f aca="false">ABS(F212)/$P$3</f>
        <v>0</v>
      </c>
      <c r="S212" s="118" t="n">
        <f aca="false">ABS(G212)/$P$3</f>
        <v>430.378</v>
      </c>
      <c r="T212" s="118" t="n">
        <f aca="false">ABS(H212)/$P$3</f>
        <v>62.598</v>
      </c>
      <c r="U212" s="118" t="n">
        <f aca="false">ABS(I212)/$P$3</f>
        <v>577.418</v>
      </c>
      <c r="V212" s="118" t="n">
        <f aca="false">ABS(J212)/$P$3</f>
        <v>440.866</v>
      </c>
      <c r="W212" s="118" t="n">
        <f aca="false">ABS(K212)/$P$3</f>
        <v>981.628</v>
      </c>
      <c r="X212" s="118" t="n">
        <f aca="false">ABS(L212)/$P$3</f>
        <v>0</v>
      </c>
      <c r="Y212" s="118" t="n">
        <f aca="false">ABS(M212)/$P$3</f>
        <v>62.598</v>
      </c>
      <c r="Z212" s="118" t="n">
        <f aca="false">ABS(N212)/$P$3</f>
        <v>989.226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Data'!$A$2:$B$8,MATCH(WEEKDAY('RAC V@r Total'!A213,3),'Master Data'!$A$2:$A$8,0),2)</f>
        <v>F</v>
      </c>
      <c r="D213" s="118" t="n">
        <v>-577714</v>
      </c>
      <c r="E213" s="118" t="n">
        <v>0</v>
      </c>
      <c r="F213" s="118" t="n">
        <v>0</v>
      </c>
      <c r="G213" s="118" t="n">
        <v>-430639</v>
      </c>
      <c r="H213" s="118" t="n">
        <v>-62909</v>
      </c>
      <c r="I213" s="118" t="n">
        <v>-577714</v>
      </c>
      <c r="J213" s="118" t="n">
        <v>-441179</v>
      </c>
      <c r="K213" s="118" t="n">
        <v>-982161</v>
      </c>
      <c r="L213" s="118" t="n">
        <v>0</v>
      </c>
      <c r="M213" s="118" t="n">
        <v>-62909</v>
      </c>
      <c r="N213" s="118" t="n">
        <v>-989720</v>
      </c>
      <c r="P213" s="118" t="n">
        <f aca="false">ABS(D213)/$P$3</f>
        <v>577.714</v>
      </c>
      <c r="Q213" s="118" t="n">
        <f aca="false">ABS(E213)/$P$3</f>
        <v>0</v>
      </c>
      <c r="R213" s="118" t="n">
        <f aca="false">ABS(F213)/$P$3</f>
        <v>0</v>
      </c>
      <c r="S213" s="118" t="n">
        <f aca="false">ABS(G213)/$P$3</f>
        <v>430.639</v>
      </c>
      <c r="T213" s="118" t="n">
        <f aca="false">ABS(H213)/$P$3</f>
        <v>62.909</v>
      </c>
      <c r="U213" s="118" t="n">
        <f aca="false">ABS(I213)/$P$3</f>
        <v>577.714</v>
      </c>
      <c r="V213" s="118" t="n">
        <f aca="false">ABS(J213)/$P$3</f>
        <v>441.179</v>
      </c>
      <c r="W213" s="118" t="n">
        <f aca="false">ABS(K213)/$P$3</f>
        <v>982.161</v>
      </c>
      <c r="X213" s="118" t="n">
        <f aca="false">ABS(L213)/$P$3</f>
        <v>0</v>
      </c>
      <c r="Y213" s="118" t="n">
        <f aca="false">ABS(M213)/$P$3</f>
        <v>62.909</v>
      </c>
      <c r="Z213" s="118" t="n">
        <f aca="false">ABS(N213)/$P$3</f>
        <v>989.72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Data'!$A$2:$B$8,MATCH(WEEKDAY('RAC V@r Total'!A214,3),'Master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H214" s="118" t="n">
        <v>0</v>
      </c>
      <c r="I214" s="118" t="n">
        <v>0</v>
      </c>
      <c r="J214" s="118" t="n">
        <v>0</v>
      </c>
      <c r="K214" s="118" t="n">
        <v>0</v>
      </c>
      <c r="L214" s="118" t="n">
        <v>0</v>
      </c>
      <c r="M214" s="118" t="n">
        <v>0</v>
      </c>
      <c r="N214" s="118" t="n">
        <v>0</v>
      </c>
      <c r="P214" s="118" t="n">
        <f aca="false">ABS(D214)/$P$3</f>
        <v>0</v>
      </c>
      <c r="Q214" s="118" t="n">
        <f aca="false">ABS(E214)/$P$3</f>
        <v>0</v>
      </c>
      <c r="R214" s="118" t="n">
        <f aca="false">ABS(F214)/$P$3</f>
        <v>0</v>
      </c>
      <c r="S214" s="118" t="n">
        <f aca="false">ABS(G214)/$P$3</f>
        <v>0</v>
      </c>
      <c r="T214" s="118" t="n">
        <f aca="false">ABS(H214)/$P$3</f>
        <v>0</v>
      </c>
      <c r="U214" s="118" t="n">
        <f aca="false">ABS(I214)/$P$3</f>
        <v>0</v>
      </c>
      <c r="V214" s="118" t="n">
        <f aca="false">ABS(J214)/$P$3</f>
        <v>0</v>
      </c>
      <c r="W214" s="118" t="n">
        <f aca="false">ABS(K214)/$P$3</f>
        <v>0</v>
      </c>
      <c r="X214" s="118" t="n">
        <f aca="false">ABS(L214)/$P$3</f>
        <v>0</v>
      </c>
      <c r="Y214" s="118" t="n">
        <f aca="false">ABS(M214)/$P$3</f>
        <v>0</v>
      </c>
      <c r="Z214" s="118" t="n">
        <f aca="false">ABS(N214)/$P$3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Data'!$A$2:$B$8,MATCH(WEEKDAY('RAC V@r Total'!A215,3),'Master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H215" s="118" t="n">
        <v>0</v>
      </c>
      <c r="I215" s="118" t="n">
        <v>0</v>
      </c>
      <c r="J215" s="118" t="n">
        <v>0</v>
      </c>
      <c r="K215" s="118" t="n">
        <v>0</v>
      </c>
      <c r="L215" s="118" t="n">
        <v>0</v>
      </c>
      <c r="M215" s="118" t="n">
        <v>0</v>
      </c>
      <c r="N215" s="118" t="n">
        <v>0</v>
      </c>
      <c r="P215" s="118" t="n">
        <f aca="false">ABS(D215)/$P$3</f>
        <v>0</v>
      </c>
      <c r="Q215" s="118" t="n">
        <f aca="false">ABS(E215)/$P$3</f>
        <v>0</v>
      </c>
      <c r="R215" s="118" t="n">
        <f aca="false">ABS(F215)/$P$3</f>
        <v>0</v>
      </c>
      <c r="S215" s="118" t="n">
        <f aca="false">ABS(G215)/$P$3</f>
        <v>0</v>
      </c>
      <c r="T215" s="118" t="n">
        <f aca="false">ABS(H215)/$P$3</f>
        <v>0</v>
      </c>
      <c r="U215" s="118" t="n">
        <f aca="false">ABS(I215)/$P$3</f>
        <v>0</v>
      </c>
      <c r="V215" s="118" t="n">
        <f aca="false">ABS(J215)/$P$3</f>
        <v>0</v>
      </c>
      <c r="W215" s="118" t="n">
        <f aca="false">ABS(K215)/$P$3</f>
        <v>0</v>
      </c>
      <c r="X215" s="118" t="n">
        <f aca="false">ABS(L215)/$P$3</f>
        <v>0</v>
      </c>
      <c r="Y215" s="118" t="n">
        <f aca="false">ABS(M215)/$P$3</f>
        <v>0</v>
      </c>
      <c r="Z215" s="118" t="n">
        <f aca="false">ABS(N215)/$P$3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Data'!$A$2:$B$8,MATCH(WEEKDAY('RAC V@r Total'!A216,3),'Master Data'!$A$2:$A$8,0),2)</f>
        <v>M</v>
      </c>
      <c r="D216" s="118" t="n">
        <v>-399197</v>
      </c>
      <c r="E216" s="118" t="n">
        <v>0</v>
      </c>
      <c r="F216" s="118" t="n">
        <v>0</v>
      </c>
      <c r="G216" s="118" t="n">
        <v>-431707</v>
      </c>
      <c r="H216" s="118" t="n">
        <v>-62975</v>
      </c>
      <c r="I216" s="118" t="n">
        <v>-399197</v>
      </c>
      <c r="J216" s="118" t="n">
        <v>-442258</v>
      </c>
      <c r="K216" s="118" t="n">
        <v>-809362</v>
      </c>
      <c r="L216" s="118" t="n">
        <v>0</v>
      </c>
      <c r="M216" s="118" t="n">
        <v>-62975</v>
      </c>
      <c r="N216" s="118" t="n">
        <v>-824508</v>
      </c>
      <c r="P216" s="118" t="n">
        <f aca="false">ABS(D216)/$P$3</f>
        <v>399.197</v>
      </c>
      <c r="Q216" s="118" t="n">
        <f aca="false">ABS(E216)/$P$3</f>
        <v>0</v>
      </c>
      <c r="R216" s="118" t="n">
        <f aca="false">ABS(F216)/$P$3</f>
        <v>0</v>
      </c>
      <c r="S216" s="118" t="n">
        <f aca="false">ABS(G216)/$P$3</f>
        <v>431.707</v>
      </c>
      <c r="T216" s="118" t="n">
        <f aca="false">ABS(H216)/$P$3</f>
        <v>62.975</v>
      </c>
      <c r="U216" s="118" t="n">
        <f aca="false">ABS(I216)/$P$3</f>
        <v>399.197</v>
      </c>
      <c r="V216" s="118" t="n">
        <f aca="false">ABS(J216)/$P$3</f>
        <v>442.258</v>
      </c>
      <c r="W216" s="118" t="n">
        <f aca="false">ABS(K216)/$P$3</f>
        <v>809.362</v>
      </c>
      <c r="X216" s="118" t="n">
        <f aca="false">ABS(L216)/$P$3</f>
        <v>0</v>
      </c>
      <c r="Y216" s="118" t="n">
        <f aca="false">ABS(M216)/$P$3</f>
        <v>62.975</v>
      </c>
      <c r="Z216" s="118" t="n">
        <f aca="false">ABS(N216)/$P$3</f>
        <v>824.508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Data'!$A$2:$B$8,MATCH(WEEKDAY('RAC V@r Total'!A217,3),'Master Data'!$A$2:$A$8,0),2)</f>
        <v>T</v>
      </c>
      <c r="D217" s="118" t="n">
        <v>-354782</v>
      </c>
      <c r="E217" s="118" t="n">
        <v>0</v>
      </c>
      <c r="F217" s="118" t="n">
        <v>0</v>
      </c>
      <c r="G217" s="118" t="n">
        <v>-431938</v>
      </c>
      <c r="H217" s="118" t="n">
        <v>-63835</v>
      </c>
      <c r="I217" s="118" t="n">
        <v>-354782</v>
      </c>
      <c r="J217" s="118" t="n">
        <v>-442546</v>
      </c>
      <c r="K217" s="118" t="n">
        <v>-776916</v>
      </c>
      <c r="L217" s="118" t="n">
        <v>0</v>
      </c>
      <c r="M217" s="118" t="n">
        <v>-63835</v>
      </c>
      <c r="N217" s="118" t="n">
        <v>-784534</v>
      </c>
      <c r="P217" s="118" t="n">
        <f aca="false">ABS(D217)/$P$3</f>
        <v>354.782</v>
      </c>
      <c r="Q217" s="118" t="n">
        <f aca="false">ABS(E217)/$P$3</f>
        <v>0</v>
      </c>
      <c r="R217" s="118" t="n">
        <f aca="false">ABS(F217)/$P$3</f>
        <v>0</v>
      </c>
      <c r="S217" s="118" t="n">
        <f aca="false">ABS(G217)/$P$3</f>
        <v>431.938</v>
      </c>
      <c r="T217" s="118" t="n">
        <f aca="false">ABS(H217)/$P$3</f>
        <v>63.835</v>
      </c>
      <c r="U217" s="118" t="n">
        <f aca="false">ABS(I217)/$P$3</f>
        <v>354.782</v>
      </c>
      <c r="V217" s="118" t="n">
        <f aca="false">ABS(J217)/$P$3</f>
        <v>442.546</v>
      </c>
      <c r="W217" s="118" t="n">
        <f aca="false">ABS(K217)/$P$3</f>
        <v>776.916</v>
      </c>
      <c r="X217" s="118" t="n">
        <f aca="false">ABS(L217)/$P$3</f>
        <v>0</v>
      </c>
      <c r="Y217" s="118" t="n">
        <f aca="false">ABS(M217)/$P$3</f>
        <v>63.835</v>
      </c>
      <c r="Z217" s="118" t="n">
        <f aca="false">ABS(N217)/$P$3</f>
        <v>784.534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Data'!$A$2:$B$8,MATCH(WEEKDAY('RAC V@r Total'!A218,3),'Master Data'!$A$2:$A$8,0),2)</f>
        <v>W</v>
      </c>
      <c r="D218" s="118" t="n">
        <v>-345509</v>
      </c>
      <c r="E218" s="118" t="n">
        <v>0</v>
      </c>
      <c r="F218" s="118" t="n">
        <v>0</v>
      </c>
      <c r="G218" s="118" t="n">
        <v>-425985</v>
      </c>
      <c r="H218" s="118" t="n">
        <v>-84928</v>
      </c>
      <c r="I218" s="118" t="n">
        <v>-345509</v>
      </c>
      <c r="J218" s="118" t="n">
        <v>-439168</v>
      </c>
      <c r="K218" s="118" t="n">
        <v>-778349</v>
      </c>
      <c r="L218" s="118" t="n">
        <v>0</v>
      </c>
      <c r="M218" s="118" t="n">
        <v>-84928</v>
      </c>
      <c r="N218" s="118" t="n">
        <v>-779188</v>
      </c>
      <c r="P218" s="118" t="n">
        <f aca="false">ABS(D218)/$P$3</f>
        <v>345.509</v>
      </c>
      <c r="Q218" s="118" t="n">
        <f aca="false">ABS(E218)/$P$3</f>
        <v>0</v>
      </c>
      <c r="R218" s="118" t="n">
        <f aca="false">ABS(F218)/$P$3</f>
        <v>0</v>
      </c>
      <c r="S218" s="118" t="n">
        <f aca="false">ABS(G218)/$P$3</f>
        <v>425.985</v>
      </c>
      <c r="T218" s="118" t="n">
        <f aca="false">ABS(H218)/$P$3</f>
        <v>84.928</v>
      </c>
      <c r="U218" s="118" t="n">
        <f aca="false">ABS(I218)/$P$3</f>
        <v>345.509</v>
      </c>
      <c r="V218" s="118" t="n">
        <f aca="false">ABS(J218)/$P$3</f>
        <v>439.168</v>
      </c>
      <c r="W218" s="118" t="n">
        <f aca="false">ABS(K218)/$P$3</f>
        <v>778.349</v>
      </c>
      <c r="X218" s="118" t="n">
        <f aca="false">ABS(L218)/$P$3</f>
        <v>0</v>
      </c>
      <c r="Y218" s="118" t="n">
        <f aca="false">ABS(M218)/$P$3</f>
        <v>84.928</v>
      </c>
      <c r="Z218" s="118" t="n">
        <f aca="false">ABS(N218)/$P$3</f>
        <v>779.188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Data'!$A$2:$B$8,MATCH(WEEKDAY('RAC V@r Total'!A219,3),'Master Data'!$A$2:$A$8,0),2)</f>
        <v>Th</v>
      </c>
      <c r="D219" s="118" t="n">
        <v>-343755.54</v>
      </c>
      <c r="E219" s="118" t="n">
        <v>0</v>
      </c>
      <c r="F219" s="118" t="n">
        <v>0</v>
      </c>
      <c r="G219" s="118" t="n">
        <v>-425043.02</v>
      </c>
      <c r="H219" s="118" t="n">
        <v>-99828</v>
      </c>
      <c r="I219" s="118" t="n">
        <v>-343755.5</v>
      </c>
      <c r="J219" s="118" t="n">
        <v>-425043.02</v>
      </c>
      <c r="K219" s="118" t="n">
        <v>-775467.84</v>
      </c>
      <c r="L219" s="118" t="n">
        <v>0</v>
      </c>
      <c r="M219" s="118" t="n">
        <v>-84476.588</v>
      </c>
      <c r="N219" s="118" t="n">
        <v>-776061.69</v>
      </c>
      <c r="P219" s="118" t="n">
        <f aca="false">ABS(D219)/$P$3</f>
        <v>343.75554</v>
      </c>
      <c r="Q219" s="118" t="n">
        <f aca="false">ABS(E219)/$P$3</f>
        <v>0</v>
      </c>
      <c r="R219" s="118" t="n">
        <f aca="false">ABS(F219)/$P$3</f>
        <v>0</v>
      </c>
      <c r="S219" s="118" t="n">
        <f aca="false">ABS(G219)/$P$3</f>
        <v>425.04302</v>
      </c>
      <c r="T219" s="118" t="n">
        <f aca="false">ABS(H219)/$P$3</f>
        <v>99.828</v>
      </c>
      <c r="U219" s="118" t="n">
        <f aca="false">ABS(I219)/$P$3</f>
        <v>343.7555</v>
      </c>
      <c r="V219" s="118" t="n">
        <f aca="false">ABS(J219)/$P$3</f>
        <v>425.04302</v>
      </c>
      <c r="W219" s="118" t="n">
        <f aca="false">ABS(K219)/$P$3</f>
        <v>775.46784</v>
      </c>
      <c r="X219" s="118" t="n">
        <f aca="false">ABS(L219)/$P$3</f>
        <v>0</v>
      </c>
      <c r="Y219" s="118" t="n">
        <f aca="false">ABS(M219)/$P$3</f>
        <v>84.476588</v>
      </c>
      <c r="Z219" s="118" t="n">
        <f aca="false">ABS(N219)/$P$3</f>
        <v>776.06169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Data'!$A$2:$B$8,MATCH(WEEKDAY('RAC V@r Total'!A220,3),'Master Data'!$A$2:$A$8,0),2)</f>
        <v>F</v>
      </c>
      <c r="D220" s="118" t="n">
        <v>-343953</v>
      </c>
      <c r="E220" s="118" t="n">
        <v>0</v>
      </c>
      <c r="F220" s="118" t="n">
        <v>0</v>
      </c>
      <c r="G220" s="118" t="n">
        <v>-425181</v>
      </c>
      <c r="H220" s="118" t="n">
        <v>-84308</v>
      </c>
      <c r="I220" s="118" t="n">
        <v>-343953</v>
      </c>
      <c r="J220" s="118" t="n">
        <v>-438412</v>
      </c>
      <c r="K220" s="118" t="n">
        <v>-775717</v>
      </c>
      <c r="L220" s="118" t="n">
        <v>0</v>
      </c>
      <c r="M220" s="118" t="n">
        <v>-84308</v>
      </c>
      <c r="N220" s="118" t="n">
        <v>-776263</v>
      </c>
      <c r="P220" s="118" t="n">
        <f aca="false">ABS(D220)/$P$3</f>
        <v>343.953</v>
      </c>
      <c r="Q220" s="118" t="n">
        <f aca="false">ABS(E220)/$P$3</f>
        <v>0</v>
      </c>
      <c r="R220" s="118" t="n">
        <f aca="false">ABS(F220)/$P$3</f>
        <v>0</v>
      </c>
      <c r="S220" s="118" t="n">
        <f aca="false">ABS(G220)/$P$3</f>
        <v>425.181</v>
      </c>
      <c r="T220" s="118" t="n">
        <f aca="false">ABS(H220)/$P$3</f>
        <v>84.308</v>
      </c>
      <c r="U220" s="118" t="n">
        <f aca="false">ABS(I220)/$P$3</f>
        <v>343.953</v>
      </c>
      <c r="V220" s="118" t="n">
        <f aca="false">ABS(J220)/$P$3</f>
        <v>438.412</v>
      </c>
      <c r="W220" s="118" t="n">
        <f aca="false">ABS(K220)/$P$3</f>
        <v>775.717</v>
      </c>
      <c r="X220" s="118" t="n">
        <f aca="false">ABS(L220)/$P$3</f>
        <v>0</v>
      </c>
      <c r="Y220" s="118" t="n">
        <f aca="false">ABS(M220)/$P$3</f>
        <v>84.308</v>
      </c>
      <c r="Z220" s="118" t="n">
        <f aca="false">ABS(N220)/$P$3</f>
        <v>776.263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Data'!$A$2:$B$8,MATCH(WEEKDAY('RAC V@r Total'!A221,3),'Master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H221" s="118" t="n">
        <v>0</v>
      </c>
      <c r="I221" s="118" t="n">
        <v>0</v>
      </c>
      <c r="J221" s="118" t="n">
        <v>0</v>
      </c>
      <c r="K221" s="118" t="n">
        <v>0</v>
      </c>
      <c r="L221" s="118" t="n">
        <v>0</v>
      </c>
      <c r="M221" s="118" t="n">
        <v>0</v>
      </c>
      <c r="N221" s="118" t="n">
        <v>0</v>
      </c>
      <c r="P221" s="118" t="n">
        <f aca="false">ABS(D221)/$P$3</f>
        <v>0</v>
      </c>
      <c r="Q221" s="118" t="n">
        <f aca="false">ABS(E221)/$P$3</f>
        <v>0</v>
      </c>
      <c r="R221" s="118" t="n">
        <f aca="false">ABS(F221)/$P$3</f>
        <v>0</v>
      </c>
      <c r="S221" s="118" t="n">
        <f aca="false">ABS(G221)/$P$3</f>
        <v>0</v>
      </c>
      <c r="T221" s="118" t="n">
        <f aca="false">ABS(H221)/$P$3</f>
        <v>0</v>
      </c>
      <c r="U221" s="118" t="n">
        <f aca="false">ABS(I221)/$P$3</f>
        <v>0</v>
      </c>
      <c r="V221" s="118" t="n">
        <f aca="false">ABS(J221)/$P$3</f>
        <v>0</v>
      </c>
      <c r="W221" s="118" t="n">
        <f aca="false">ABS(K221)/$P$3</f>
        <v>0</v>
      </c>
      <c r="X221" s="118" t="n">
        <f aca="false">ABS(L221)/$P$3</f>
        <v>0</v>
      </c>
      <c r="Y221" s="118" t="n">
        <f aca="false">ABS(M221)/$P$3</f>
        <v>0</v>
      </c>
      <c r="Z221" s="118" t="n">
        <f aca="false">ABS(N221)/$P$3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Data'!$A$2:$B$8,MATCH(WEEKDAY('RAC V@r Total'!A222,3),'Master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H222" s="118" t="n">
        <v>0</v>
      </c>
      <c r="I222" s="118" t="n">
        <v>0</v>
      </c>
      <c r="J222" s="118" t="n">
        <v>0</v>
      </c>
      <c r="K222" s="118" t="n">
        <v>0</v>
      </c>
      <c r="L222" s="118" t="n">
        <v>0</v>
      </c>
      <c r="M222" s="118" t="n">
        <v>0</v>
      </c>
      <c r="N222" s="118" t="n">
        <v>0</v>
      </c>
      <c r="P222" s="118" t="n">
        <f aca="false">ABS(D222)/$P$3</f>
        <v>0</v>
      </c>
      <c r="Q222" s="118" t="n">
        <f aca="false">ABS(E222)/$P$3</f>
        <v>0</v>
      </c>
      <c r="R222" s="118" t="n">
        <f aca="false">ABS(F222)/$P$3</f>
        <v>0</v>
      </c>
      <c r="S222" s="118" t="n">
        <f aca="false">ABS(G222)/$P$3</f>
        <v>0</v>
      </c>
      <c r="T222" s="118" t="n">
        <f aca="false">ABS(H222)/$P$3</f>
        <v>0</v>
      </c>
      <c r="U222" s="118" t="n">
        <f aca="false">ABS(I222)/$P$3</f>
        <v>0</v>
      </c>
      <c r="V222" s="118" t="n">
        <f aca="false">ABS(J222)/$P$3</f>
        <v>0</v>
      </c>
      <c r="W222" s="118" t="n">
        <f aca="false">ABS(K222)/$P$3</f>
        <v>0</v>
      </c>
      <c r="X222" s="118" t="n">
        <f aca="false">ABS(L222)/$P$3</f>
        <v>0</v>
      </c>
      <c r="Y222" s="118" t="n">
        <f aca="false">ABS(M222)/$P$3</f>
        <v>0</v>
      </c>
      <c r="Z222" s="118" t="n">
        <f aca="false">ABS(N222)/$P$3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Data'!$A$2:$B$8,MATCH(WEEKDAY('RAC V@r Total'!A223,3),'Master Data'!$A$2:$A$8,0),2)</f>
        <v>M</v>
      </c>
      <c r="D223" s="118" t="n">
        <v>-344546</v>
      </c>
      <c r="E223" s="118" t="n">
        <v>0</v>
      </c>
      <c r="F223" s="118" t="n">
        <v>0</v>
      </c>
      <c r="G223" s="118" t="n">
        <v>-425186</v>
      </c>
      <c r="H223" s="118" t="n">
        <v>-84426</v>
      </c>
      <c r="I223" s="118" t="n">
        <v>-344546</v>
      </c>
      <c r="J223" s="118" t="n">
        <v>-437948</v>
      </c>
      <c r="K223" s="118" t="n">
        <v>-775886</v>
      </c>
      <c r="L223" s="118" t="n">
        <v>0</v>
      </c>
      <c r="M223" s="118" t="n">
        <v>-84426</v>
      </c>
      <c r="N223" s="118" t="n">
        <v>-776501</v>
      </c>
      <c r="P223" s="118" t="n">
        <f aca="false">ABS(D223)/$P$3</f>
        <v>344.546</v>
      </c>
      <c r="Q223" s="118" t="n">
        <f aca="false">ABS(E223)/$P$3</f>
        <v>0</v>
      </c>
      <c r="R223" s="118" t="n">
        <f aca="false">ABS(F223)/$P$3</f>
        <v>0</v>
      </c>
      <c r="S223" s="118" t="n">
        <f aca="false">ABS(G223)/$P$3</f>
        <v>425.186</v>
      </c>
      <c r="T223" s="118" t="n">
        <f aca="false">ABS(H223)/$P$3</f>
        <v>84.426</v>
      </c>
      <c r="U223" s="118" t="n">
        <f aca="false">ABS(I223)/$P$3</f>
        <v>344.546</v>
      </c>
      <c r="V223" s="118" t="n">
        <f aca="false">ABS(J223)/$P$3</f>
        <v>437.948</v>
      </c>
      <c r="W223" s="118" t="n">
        <f aca="false">ABS(K223)/$P$3</f>
        <v>775.886</v>
      </c>
      <c r="X223" s="118" t="n">
        <f aca="false">ABS(L223)/$P$3</f>
        <v>0</v>
      </c>
      <c r="Y223" s="118" t="n">
        <f aca="false">ABS(M223)/$P$3</f>
        <v>84.426</v>
      </c>
      <c r="Z223" s="118" t="n">
        <f aca="false">ABS(N223)/$P$3</f>
        <v>776.501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Data'!$A$2:$B$8,MATCH(WEEKDAY('RAC V@r Total'!A224,3),'Master Data'!$A$2:$A$8,0),2)</f>
        <v>T</v>
      </c>
      <c r="D224" s="118" t="n">
        <v>-344744</v>
      </c>
      <c r="E224" s="118" t="n">
        <v>0</v>
      </c>
      <c r="F224" s="118" t="n">
        <v>0</v>
      </c>
      <c r="G224" s="118" t="n">
        <v>-425389</v>
      </c>
      <c r="H224" s="118" t="n">
        <v>-84414</v>
      </c>
      <c r="I224" s="118" t="n">
        <v>-344744</v>
      </c>
      <c r="J224" s="118" t="n">
        <v>-437940</v>
      </c>
      <c r="K224" s="118" t="n">
        <v>-776186</v>
      </c>
      <c r="L224" s="118" t="n">
        <v>0</v>
      </c>
      <c r="M224" s="118" t="n">
        <v>-84414</v>
      </c>
      <c r="N224" s="118" t="n">
        <v>-776720</v>
      </c>
      <c r="P224" s="118" t="n">
        <f aca="false">ABS(D224)/$P$3</f>
        <v>344.744</v>
      </c>
      <c r="Q224" s="118" t="n">
        <f aca="false">ABS(E224)/$P$3</f>
        <v>0</v>
      </c>
      <c r="R224" s="118" t="n">
        <f aca="false">ABS(F224)/$P$3</f>
        <v>0</v>
      </c>
      <c r="S224" s="118" t="n">
        <f aca="false">ABS(G224)/$P$3</f>
        <v>425.389</v>
      </c>
      <c r="T224" s="118" t="n">
        <f aca="false">ABS(H224)/$P$3</f>
        <v>84.414</v>
      </c>
      <c r="U224" s="118" t="n">
        <f aca="false">ABS(I224)/$P$3</f>
        <v>344.744</v>
      </c>
      <c r="V224" s="118" t="n">
        <f aca="false">ABS(J224)/$P$3</f>
        <v>437.94</v>
      </c>
      <c r="W224" s="118" t="n">
        <f aca="false">ABS(K224)/$P$3</f>
        <v>776.186</v>
      </c>
      <c r="X224" s="118" t="n">
        <f aca="false">ABS(L224)/$P$3</f>
        <v>0</v>
      </c>
      <c r="Y224" s="118" t="n">
        <f aca="false">ABS(M224)/$P$3</f>
        <v>84.414</v>
      </c>
      <c r="Z224" s="118" t="n">
        <f aca="false">ABS(N224)/$P$3</f>
        <v>776.72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Data'!$A$2:$B$8,MATCH(WEEKDAY('RAC V@r Total'!A225,3),'Master Data'!$A$2:$A$8,0),2)</f>
        <v>W</v>
      </c>
      <c r="D225" s="118" t="n">
        <v>-67060</v>
      </c>
      <c r="E225" s="118" t="n">
        <v>0</v>
      </c>
      <c r="F225" s="118" t="n">
        <v>0</v>
      </c>
      <c r="G225" s="118" t="n">
        <v>-425366</v>
      </c>
      <c r="H225" s="118" t="n">
        <v>-85183</v>
      </c>
      <c r="I225" s="118" t="n">
        <v>-67060</v>
      </c>
      <c r="J225" s="118" t="n">
        <v>-437790</v>
      </c>
      <c r="K225" s="118" t="n">
        <v>-467382</v>
      </c>
      <c r="L225" s="118" t="n">
        <v>0</v>
      </c>
      <c r="M225" s="118" t="n">
        <v>-85183</v>
      </c>
      <c r="N225" s="118" t="n">
        <v>-475870</v>
      </c>
      <c r="P225" s="118" t="n">
        <f aca="false">ABS(D225)/$P$3</f>
        <v>67.06</v>
      </c>
      <c r="Q225" s="118" t="n">
        <f aca="false">ABS(E225)/$P$3</f>
        <v>0</v>
      </c>
      <c r="R225" s="118" t="n">
        <f aca="false">ABS(F225)/$P$3</f>
        <v>0</v>
      </c>
      <c r="S225" s="118" t="n">
        <f aca="false">ABS(G225)/$P$3</f>
        <v>425.366</v>
      </c>
      <c r="T225" s="118" t="n">
        <f aca="false">ABS(H225)/$P$3</f>
        <v>85.183</v>
      </c>
      <c r="U225" s="118" t="n">
        <f aca="false">ABS(I225)/$P$3</f>
        <v>67.06</v>
      </c>
      <c r="V225" s="118" t="n">
        <f aca="false">ABS(J225)/$P$3</f>
        <v>437.79</v>
      </c>
      <c r="W225" s="118" t="n">
        <f aca="false">ABS(K225)/$P$3</f>
        <v>467.382</v>
      </c>
      <c r="X225" s="118" t="n">
        <f aca="false">ABS(L225)/$P$3</f>
        <v>0</v>
      </c>
      <c r="Y225" s="118" t="n">
        <f aca="false">ABS(M225)/$P$3</f>
        <v>85.183</v>
      </c>
      <c r="Z225" s="118" t="n">
        <f aca="false">ABS(N225)/$P$3</f>
        <v>475.87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Data'!$A$2:$B$8,MATCH(WEEKDAY('RAC V@r Total'!A226,3),'Master Data'!$A$2:$A$8,0),2)</f>
        <v>Th</v>
      </c>
      <c r="D226" s="118" t="n">
        <v>-67102</v>
      </c>
      <c r="E226" s="118" t="n">
        <v>0</v>
      </c>
      <c r="F226" s="118" t="n">
        <v>0</v>
      </c>
      <c r="G226" s="118" t="n">
        <v>-426295</v>
      </c>
      <c r="H226" s="118" t="n">
        <v>-84867</v>
      </c>
      <c r="I226" s="118" t="n">
        <v>-67102</v>
      </c>
      <c r="J226" s="118" t="n">
        <v>-438303</v>
      </c>
      <c r="K226" s="118" t="n">
        <v>-468142</v>
      </c>
      <c r="L226" s="118" t="n">
        <v>0</v>
      </c>
      <c r="M226" s="118" t="n">
        <v>-84867</v>
      </c>
      <c r="N226" s="118" t="n">
        <v>-476628</v>
      </c>
      <c r="P226" s="118" t="n">
        <f aca="false">ABS(D226)/$P$3</f>
        <v>67.102</v>
      </c>
      <c r="Q226" s="118" t="n">
        <f aca="false">ABS(E226)/$P$3</f>
        <v>0</v>
      </c>
      <c r="R226" s="118" t="n">
        <f aca="false">ABS(F226)/$P$3</f>
        <v>0</v>
      </c>
      <c r="S226" s="118" t="n">
        <f aca="false">ABS(G226)/$P$3</f>
        <v>426.295</v>
      </c>
      <c r="T226" s="118" t="n">
        <f aca="false">ABS(H226)/$P$3</f>
        <v>84.867</v>
      </c>
      <c r="U226" s="118" t="n">
        <f aca="false">ABS(I226)/$P$3</f>
        <v>67.102</v>
      </c>
      <c r="V226" s="118" t="n">
        <f aca="false">ABS(J226)/$P$3</f>
        <v>438.303</v>
      </c>
      <c r="W226" s="118" t="n">
        <f aca="false">ABS(K226)/$P$3</f>
        <v>468.142</v>
      </c>
      <c r="X226" s="118" t="n">
        <f aca="false">ABS(L226)/$P$3</f>
        <v>0</v>
      </c>
      <c r="Y226" s="118" t="n">
        <f aca="false">ABS(M226)/$P$3</f>
        <v>84.867</v>
      </c>
      <c r="Z226" s="118" t="n">
        <f aca="false">ABS(N226)/$P$3</f>
        <v>476.628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Data'!$A$2:$B$8,MATCH(WEEKDAY('RAC V@r Total'!A227,3),'Master Data'!$A$2:$A$8,0),2)</f>
        <v>F</v>
      </c>
      <c r="D227" s="118" t="n">
        <v>-67145</v>
      </c>
      <c r="E227" s="118" t="n">
        <v>0</v>
      </c>
      <c r="F227" s="118" t="n">
        <v>0</v>
      </c>
      <c r="G227" s="118" t="n">
        <v>-425539</v>
      </c>
      <c r="H227" s="118" t="n">
        <v>-85061</v>
      </c>
      <c r="I227" s="118" t="n">
        <v>-67145</v>
      </c>
      <c r="J227" s="118" t="n">
        <v>-436362</v>
      </c>
      <c r="K227" s="118" t="n">
        <v>-467034</v>
      </c>
      <c r="L227" s="118" t="n">
        <v>0</v>
      </c>
      <c r="M227" s="118" t="n">
        <v>-85061</v>
      </c>
      <c r="N227" s="118" t="n">
        <v>-473360</v>
      </c>
      <c r="P227" s="118" t="n">
        <f aca="false">ABS(D227)/$P$3</f>
        <v>67.145</v>
      </c>
      <c r="Q227" s="118" t="n">
        <f aca="false">ABS(E227)/$P$3</f>
        <v>0</v>
      </c>
      <c r="R227" s="118" t="n">
        <f aca="false">ABS(F227)/$P$3</f>
        <v>0</v>
      </c>
      <c r="S227" s="118" t="n">
        <f aca="false">ABS(G227)/$P$3</f>
        <v>425.539</v>
      </c>
      <c r="T227" s="118" t="n">
        <f aca="false">ABS(H227)/$P$3</f>
        <v>85.061</v>
      </c>
      <c r="U227" s="118" t="n">
        <f aca="false">ABS(I227)/$P$3</f>
        <v>67.145</v>
      </c>
      <c r="V227" s="118" t="n">
        <f aca="false">ABS(J227)/$P$3</f>
        <v>436.362</v>
      </c>
      <c r="W227" s="118" t="n">
        <f aca="false">ABS(K227)/$P$3</f>
        <v>467.034</v>
      </c>
      <c r="X227" s="118" t="n">
        <f aca="false">ABS(L227)/$P$3</f>
        <v>0</v>
      </c>
      <c r="Y227" s="118" t="n">
        <f aca="false">ABS(M227)/$P$3</f>
        <v>85.061</v>
      </c>
      <c r="Z227" s="118" t="n">
        <f aca="false">ABS(N227)/$P$3</f>
        <v>473.36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Data'!$A$2:$B$8,MATCH(WEEKDAY('RAC V@r Total'!A228,3),'Master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H228" s="118" t="n">
        <v>0</v>
      </c>
      <c r="I228" s="118" t="n">
        <v>0</v>
      </c>
      <c r="J228" s="118" t="n">
        <v>0</v>
      </c>
      <c r="K228" s="118" t="n">
        <v>0</v>
      </c>
      <c r="L228" s="118" t="n">
        <v>0</v>
      </c>
      <c r="M228" s="118" t="n">
        <v>0</v>
      </c>
      <c r="N228" s="118" t="n">
        <v>0</v>
      </c>
      <c r="P228" s="118" t="n">
        <f aca="false">ABS(D228)/$P$3</f>
        <v>0</v>
      </c>
      <c r="Q228" s="118" t="n">
        <f aca="false">ABS(E228)/$P$3</f>
        <v>0</v>
      </c>
      <c r="R228" s="118" t="n">
        <f aca="false">ABS(F228)/$P$3</f>
        <v>0</v>
      </c>
      <c r="S228" s="118" t="n">
        <f aca="false">ABS(G228)/$P$3</f>
        <v>0</v>
      </c>
      <c r="T228" s="118" t="n">
        <f aca="false">ABS(H228)/$P$3</f>
        <v>0</v>
      </c>
      <c r="U228" s="118" t="n">
        <f aca="false">ABS(I228)/$P$3</f>
        <v>0</v>
      </c>
      <c r="V228" s="118" t="n">
        <f aca="false">ABS(J228)/$P$3</f>
        <v>0</v>
      </c>
      <c r="W228" s="118" t="n">
        <f aca="false">ABS(K228)/$P$3</f>
        <v>0</v>
      </c>
      <c r="X228" s="118" t="n">
        <f aca="false">ABS(L228)/$P$3</f>
        <v>0</v>
      </c>
      <c r="Y228" s="118" t="n">
        <f aca="false">ABS(M228)/$P$3</f>
        <v>0</v>
      </c>
      <c r="Z228" s="118" t="n">
        <f aca="false">ABS(N228)/$P$3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Data'!$A$2:$B$8,MATCH(WEEKDAY('RAC V@r Total'!A229,3),'Master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H229" s="118" t="n">
        <v>0</v>
      </c>
      <c r="I229" s="118" t="n">
        <v>0</v>
      </c>
      <c r="J229" s="118" t="n">
        <v>0</v>
      </c>
      <c r="K229" s="118" t="n">
        <v>0</v>
      </c>
      <c r="L229" s="118" t="n">
        <v>0</v>
      </c>
      <c r="M229" s="118" t="n">
        <v>0</v>
      </c>
      <c r="N229" s="118" t="n">
        <v>0</v>
      </c>
      <c r="P229" s="118" t="n">
        <f aca="false">ABS(D229)/$P$3</f>
        <v>0</v>
      </c>
      <c r="Q229" s="118" t="n">
        <f aca="false">ABS(E229)/$P$3</f>
        <v>0</v>
      </c>
      <c r="R229" s="118" t="n">
        <f aca="false">ABS(F229)/$P$3</f>
        <v>0</v>
      </c>
      <c r="S229" s="118" t="n">
        <f aca="false">ABS(G229)/$P$3</f>
        <v>0</v>
      </c>
      <c r="T229" s="118" t="n">
        <f aca="false">ABS(H229)/$P$3</f>
        <v>0</v>
      </c>
      <c r="U229" s="118" t="n">
        <f aca="false">ABS(I229)/$P$3</f>
        <v>0</v>
      </c>
      <c r="V229" s="118" t="n">
        <f aca="false">ABS(J229)/$P$3</f>
        <v>0</v>
      </c>
      <c r="W229" s="118" t="n">
        <f aca="false">ABS(K229)/$P$3</f>
        <v>0</v>
      </c>
      <c r="X229" s="118" t="n">
        <f aca="false">ABS(L229)/$P$3</f>
        <v>0</v>
      </c>
      <c r="Y229" s="118" t="n">
        <f aca="false">ABS(M229)/$P$3</f>
        <v>0</v>
      </c>
      <c r="Z229" s="118" t="n">
        <f aca="false">ABS(N229)/$P$3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Data'!$A$2:$B$8,MATCH(WEEKDAY('RAC V@r Total'!A230,3),'Master Data'!$A$2:$A$8,0),2)</f>
        <v>M</v>
      </c>
      <c r="D230" s="118" t="n">
        <v>-754229</v>
      </c>
      <c r="E230" s="118" t="n">
        <v>0</v>
      </c>
      <c r="F230" s="118" t="n">
        <v>0</v>
      </c>
      <c r="G230" s="118" t="n">
        <v>-425717</v>
      </c>
      <c r="H230" s="118" t="n">
        <v>-85567</v>
      </c>
      <c r="I230" s="118" t="n">
        <v>-754229</v>
      </c>
      <c r="J230" s="118" t="n">
        <v>-436202</v>
      </c>
      <c r="K230" s="118" t="n">
        <v>-405485</v>
      </c>
      <c r="L230" s="118" t="n">
        <v>0</v>
      </c>
      <c r="M230" s="118" t="n">
        <v>-85567</v>
      </c>
      <c r="N230" s="118" t="n">
        <v>-426308</v>
      </c>
      <c r="P230" s="118" t="n">
        <f aca="false">ABS(D230)/$P$3</f>
        <v>754.229</v>
      </c>
      <c r="Q230" s="118" t="n">
        <f aca="false">ABS(E230)/$P$3</f>
        <v>0</v>
      </c>
      <c r="R230" s="118" t="n">
        <f aca="false">ABS(F230)/$P$3</f>
        <v>0</v>
      </c>
      <c r="S230" s="118" t="n">
        <f aca="false">ABS(G230)/$P$3</f>
        <v>425.717</v>
      </c>
      <c r="T230" s="118" t="n">
        <f aca="false">ABS(H230)/$P$3</f>
        <v>85.567</v>
      </c>
      <c r="U230" s="118" t="n">
        <f aca="false">ABS(I230)/$P$3</f>
        <v>754.229</v>
      </c>
      <c r="V230" s="118" t="n">
        <f aca="false">ABS(J230)/$P$3</f>
        <v>436.202</v>
      </c>
      <c r="W230" s="118" t="n">
        <f aca="false">ABS(K230)/$P$3</f>
        <v>405.485</v>
      </c>
      <c r="X230" s="118" t="n">
        <f aca="false">ABS(L230)/$P$3</f>
        <v>0</v>
      </c>
      <c r="Y230" s="118" t="n">
        <f aca="false">ABS(M230)/$P$3</f>
        <v>85.567</v>
      </c>
      <c r="Z230" s="118" t="n">
        <f aca="false">ABS(N230)/$P$3</f>
        <v>426.308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Data'!$A$2:$B$8,MATCH(WEEKDAY('RAC V@r Total'!A231,3),'Master Data'!$A$2:$A$8,0),2)</f>
        <v>T</v>
      </c>
      <c r="D231" s="118" t="n">
        <v>-754556</v>
      </c>
      <c r="E231" s="118" t="n">
        <v>0</v>
      </c>
      <c r="F231" s="118" t="n">
        <v>0</v>
      </c>
      <c r="G231" s="118" t="n">
        <v>-426820</v>
      </c>
      <c r="H231" s="118" t="n">
        <v>-85520</v>
      </c>
      <c r="I231" s="118" t="n">
        <v>-754556</v>
      </c>
      <c r="J231" s="118" t="n">
        <v>-436927</v>
      </c>
      <c r="K231" s="118" t="n">
        <v>-405320</v>
      </c>
      <c r="L231" s="118" t="n">
        <v>0</v>
      </c>
      <c r="M231" s="118" t="n">
        <v>-85520</v>
      </c>
      <c r="N231" s="118" t="n">
        <v>-426137</v>
      </c>
      <c r="P231" s="118" t="n">
        <f aca="false">ABS(D231)/$P$3</f>
        <v>754.556</v>
      </c>
      <c r="Q231" s="118" t="n">
        <f aca="false">ABS(E231)/$P$3</f>
        <v>0</v>
      </c>
      <c r="R231" s="118" t="n">
        <f aca="false">ABS(F231)/$P$3</f>
        <v>0</v>
      </c>
      <c r="S231" s="118" t="n">
        <f aca="false">ABS(G231)/$P$3</f>
        <v>426.82</v>
      </c>
      <c r="T231" s="118" t="n">
        <f aca="false">ABS(H231)/$P$3</f>
        <v>85.52</v>
      </c>
      <c r="U231" s="118" t="n">
        <f aca="false">ABS(I231)/$P$3</f>
        <v>754.556</v>
      </c>
      <c r="V231" s="118" t="n">
        <f aca="false">ABS(J231)/$P$3</f>
        <v>436.927</v>
      </c>
      <c r="W231" s="118" t="n">
        <f aca="false">ABS(K231)/$P$3</f>
        <v>405.32</v>
      </c>
      <c r="X231" s="118" t="n">
        <f aca="false">ABS(L231)/$P$3</f>
        <v>0</v>
      </c>
      <c r="Y231" s="118" t="n">
        <f aca="false">ABS(M231)/$P$3</f>
        <v>85.52</v>
      </c>
      <c r="Z231" s="118" t="n">
        <f aca="false">ABS(N231)/$P$3</f>
        <v>426.137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Data'!$A$2:$B$8,MATCH(WEEKDAY('RAC V@r Total'!A232,3),'Master Data'!$A$2:$A$8,0),2)</f>
        <v>W</v>
      </c>
      <c r="D232" s="118" t="n">
        <v>-754884.58</v>
      </c>
      <c r="E232" s="118" t="n">
        <v>0</v>
      </c>
      <c r="F232" s="118" t="n">
        <v>0</v>
      </c>
      <c r="G232" s="118" t="n">
        <v>-426485</v>
      </c>
      <c r="H232" s="118" t="n">
        <v>-85284.83</v>
      </c>
      <c r="I232" s="118" t="n">
        <v>-754884.58</v>
      </c>
      <c r="J232" s="118" t="n">
        <v>-436585.8</v>
      </c>
      <c r="K232" s="118" t="n">
        <v>-406014.7</v>
      </c>
      <c r="L232" s="118" t="n">
        <v>0</v>
      </c>
      <c r="M232" s="118" t="n">
        <v>-85284.83</v>
      </c>
      <c r="N232" s="118" t="n">
        <v>-426549.6</v>
      </c>
      <c r="P232" s="118" t="n">
        <f aca="false">ABS(D232)/$P$3</f>
        <v>754.88458</v>
      </c>
      <c r="Q232" s="118" t="n">
        <f aca="false">ABS(E232)/$P$3</f>
        <v>0</v>
      </c>
      <c r="R232" s="118" t="n">
        <f aca="false">ABS(F232)/$P$3</f>
        <v>0</v>
      </c>
      <c r="S232" s="118" t="n">
        <f aca="false">ABS(G232)/$P$3</f>
        <v>426.485</v>
      </c>
      <c r="T232" s="118" t="n">
        <f aca="false">ABS(H232)/$P$3</f>
        <v>85.28483</v>
      </c>
      <c r="U232" s="118" t="n">
        <f aca="false">ABS(I232)/$P$3</f>
        <v>754.88458</v>
      </c>
      <c r="V232" s="118" t="n">
        <f aca="false">ABS(J232)/$P$3</f>
        <v>436.5858</v>
      </c>
      <c r="W232" s="118" t="n">
        <f aca="false">ABS(K232)/$P$3</f>
        <v>406.0147</v>
      </c>
      <c r="X232" s="118" t="n">
        <f aca="false">ABS(L232)/$P$3</f>
        <v>0</v>
      </c>
      <c r="Y232" s="118" t="n">
        <f aca="false">ABS(M232)/$P$3</f>
        <v>85.28483</v>
      </c>
      <c r="Z232" s="118" t="n">
        <f aca="false">ABS(N232)/$P$3</f>
        <v>426.5496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Data'!$A$2:$B$8,MATCH(WEEKDAY('RAC V@r Total'!A233,3),'Master Data'!$A$2:$A$8,0),2)</f>
        <v>Th</v>
      </c>
      <c r="D233" s="118" t="n">
        <v>-755214.82</v>
      </c>
      <c r="E233" s="118" t="n">
        <v>0</v>
      </c>
      <c r="F233" s="118" t="n">
        <v>0</v>
      </c>
      <c r="G233" s="118" t="n">
        <v>-425902</v>
      </c>
      <c r="H233" s="118" t="n">
        <v>-85412.17</v>
      </c>
      <c r="I233" s="118" t="n">
        <v>-755214.82</v>
      </c>
      <c r="J233" s="118" t="n">
        <v>-436067.18</v>
      </c>
      <c r="K233" s="118" t="n">
        <v>-406862.6</v>
      </c>
      <c r="L233" s="118" t="n">
        <v>0</v>
      </c>
      <c r="M233" s="118" t="n">
        <v>-85412.17</v>
      </c>
      <c r="N233" s="118" t="n">
        <v>-427380.6</v>
      </c>
      <c r="P233" s="118" t="n">
        <f aca="false">ABS(D233)/$P$3</f>
        <v>755.21482</v>
      </c>
      <c r="Q233" s="118" t="n">
        <f aca="false">ABS(E233)/$P$3</f>
        <v>0</v>
      </c>
      <c r="R233" s="118" t="n">
        <f aca="false">ABS(F233)/$P$3</f>
        <v>0</v>
      </c>
      <c r="S233" s="118" t="n">
        <f aca="false">ABS(G233)/$P$3</f>
        <v>425.902</v>
      </c>
      <c r="T233" s="118" t="n">
        <f aca="false">ABS(H233)/$P$3</f>
        <v>85.41217</v>
      </c>
      <c r="U233" s="118" t="n">
        <f aca="false">ABS(I233)/$P$3</f>
        <v>755.21482</v>
      </c>
      <c r="V233" s="118" t="n">
        <f aca="false">ABS(J233)/$P$3</f>
        <v>436.06718</v>
      </c>
      <c r="W233" s="118" t="n">
        <f aca="false">ABS(K233)/$P$3</f>
        <v>406.8626</v>
      </c>
      <c r="X233" s="118" t="n">
        <f aca="false">ABS(L233)/$P$3</f>
        <v>0</v>
      </c>
      <c r="Y233" s="118" t="n">
        <f aca="false">ABS(M233)/$P$3</f>
        <v>85.41217</v>
      </c>
      <c r="Z233" s="118" t="n">
        <f aca="false">ABS(N233)/$P$3</f>
        <v>427.3806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Data'!$A$2:$B$8,MATCH(WEEKDAY('RAC V@r Total'!A234,3),'Master Data'!$A$2:$A$8,0),2)</f>
        <v>F</v>
      </c>
      <c r="D234" s="118" t="n">
        <v>-755546.65</v>
      </c>
      <c r="E234" s="118" t="n">
        <v>0</v>
      </c>
      <c r="F234" s="118" t="n">
        <v>0</v>
      </c>
      <c r="G234" s="118" t="n">
        <v>-426455.15</v>
      </c>
      <c r="H234" s="118" t="n">
        <v>-86121.9</v>
      </c>
      <c r="I234" s="118" t="n">
        <v>-755546.65</v>
      </c>
      <c r="J234" s="118" t="n">
        <v>-436402.72</v>
      </c>
      <c r="K234" s="118" t="n">
        <v>-407032.28</v>
      </c>
      <c r="L234" s="118" t="n">
        <v>0</v>
      </c>
      <c r="M234" s="118" t="n">
        <v>-86121.9</v>
      </c>
      <c r="N234" s="118" t="n">
        <v>-428096.45</v>
      </c>
      <c r="P234" s="118" t="n">
        <f aca="false">ABS(D234)/$P$3</f>
        <v>755.54665</v>
      </c>
      <c r="Q234" s="118" t="n">
        <f aca="false">ABS(E234)/$P$3</f>
        <v>0</v>
      </c>
      <c r="R234" s="118" t="n">
        <f aca="false">ABS(F234)/$P$3</f>
        <v>0</v>
      </c>
      <c r="S234" s="118" t="n">
        <f aca="false">ABS(G234)/$P$3</f>
        <v>426.45515</v>
      </c>
      <c r="T234" s="118" t="n">
        <f aca="false">ABS(H234)/$P$3</f>
        <v>86.1219</v>
      </c>
      <c r="U234" s="118" t="n">
        <f aca="false">ABS(I234)/$P$3</f>
        <v>755.54665</v>
      </c>
      <c r="V234" s="118" t="n">
        <f aca="false">ABS(J234)/$P$3</f>
        <v>436.40272</v>
      </c>
      <c r="W234" s="118" t="n">
        <f aca="false">ABS(K234)/$P$3</f>
        <v>407.03228</v>
      </c>
      <c r="X234" s="118" t="n">
        <f aca="false">ABS(L234)/$P$3</f>
        <v>0</v>
      </c>
      <c r="Y234" s="118" t="n">
        <f aca="false">ABS(M234)/$P$3</f>
        <v>86.1219</v>
      </c>
      <c r="Z234" s="118" t="n">
        <f aca="false">ABS(N234)/$P$3</f>
        <v>428.09645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Data'!$A$2:$B$8,MATCH(WEEKDAY('RAC V@r Total'!A235,3),'Master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H235" s="118" t="n">
        <v>0</v>
      </c>
      <c r="I235" s="118" t="n">
        <v>0</v>
      </c>
      <c r="J235" s="118" t="n">
        <v>0</v>
      </c>
      <c r="K235" s="118" t="n">
        <v>0</v>
      </c>
      <c r="L235" s="118" t="n">
        <v>0</v>
      </c>
      <c r="M235" s="118" t="n">
        <v>0</v>
      </c>
      <c r="N235" s="118" t="n">
        <v>0</v>
      </c>
      <c r="P235" s="118" t="n">
        <f aca="false">ABS(D235)/$P$3</f>
        <v>0</v>
      </c>
      <c r="Q235" s="118" t="n">
        <f aca="false">ABS(E235)/$P$3</f>
        <v>0</v>
      </c>
      <c r="R235" s="118" t="n">
        <f aca="false">ABS(F235)/$P$3</f>
        <v>0</v>
      </c>
      <c r="S235" s="118" t="n">
        <f aca="false">ABS(G235)/$P$3</f>
        <v>0</v>
      </c>
      <c r="T235" s="118" t="n">
        <f aca="false">ABS(H235)/$P$3</f>
        <v>0</v>
      </c>
      <c r="U235" s="118" t="n">
        <f aca="false">ABS(I235)/$P$3</f>
        <v>0</v>
      </c>
      <c r="V235" s="118" t="n">
        <f aca="false">ABS(J235)/$P$3</f>
        <v>0</v>
      </c>
      <c r="W235" s="118" t="n">
        <f aca="false">ABS(K235)/$P$3</f>
        <v>0</v>
      </c>
      <c r="X235" s="118" t="n">
        <f aca="false">ABS(L235)/$P$3</f>
        <v>0</v>
      </c>
      <c r="Y235" s="118" t="n">
        <f aca="false">ABS(M235)/$P$3</f>
        <v>0</v>
      </c>
      <c r="Z235" s="118" t="n">
        <f aca="false">ABS(N235)/$P$3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Data'!$A$2:$B$8,MATCH(WEEKDAY('RAC V@r Total'!A236,3),'Master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H236" s="118" t="n">
        <v>0</v>
      </c>
      <c r="I236" s="118" t="n">
        <v>0</v>
      </c>
      <c r="J236" s="118" t="n">
        <v>0</v>
      </c>
      <c r="K236" s="118" t="n">
        <v>0</v>
      </c>
      <c r="L236" s="118" t="n">
        <v>0</v>
      </c>
      <c r="M236" s="118" t="n">
        <v>0</v>
      </c>
      <c r="N236" s="118" t="n">
        <v>0</v>
      </c>
      <c r="P236" s="118" t="n">
        <f aca="false">ABS(D236)/$P$3</f>
        <v>0</v>
      </c>
      <c r="Q236" s="118" t="n">
        <f aca="false">ABS(E236)/$P$3</f>
        <v>0</v>
      </c>
      <c r="R236" s="118" t="n">
        <f aca="false">ABS(F236)/$P$3</f>
        <v>0</v>
      </c>
      <c r="S236" s="118" t="n">
        <f aca="false">ABS(G236)/$P$3</f>
        <v>0</v>
      </c>
      <c r="T236" s="118" t="n">
        <f aca="false">ABS(H236)/$P$3</f>
        <v>0</v>
      </c>
      <c r="U236" s="118" t="n">
        <f aca="false">ABS(I236)/$P$3</f>
        <v>0</v>
      </c>
      <c r="V236" s="118" t="n">
        <f aca="false">ABS(J236)/$P$3</f>
        <v>0</v>
      </c>
      <c r="W236" s="118" t="n">
        <f aca="false">ABS(K236)/$P$3</f>
        <v>0</v>
      </c>
      <c r="X236" s="118" t="n">
        <f aca="false">ABS(L236)/$P$3</f>
        <v>0</v>
      </c>
      <c r="Y236" s="118" t="n">
        <f aca="false">ABS(M236)/$P$3</f>
        <v>0</v>
      </c>
      <c r="Z236" s="118" t="n">
        <f aca="false">ABS(N236)/$P$3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Data'!$A$2:$B$8,MATCH(WEEKDAY('RAC V@r Total'!A237,3),'Master Data'!$A$2:$A$8,0),2)</f>
        <v>M</v>
      </c>
      <c r="D237" s="118" t="n">
        <v>-756551.93</v>
      </c>
      <c r="E237" s="118" t="n">
        <v>0</v>
      </c>
      <c r="F237" s="118" t="n">
        <v>0</v>
      </c>
      <c r="G237" s="118" t="n">
        <v>-427241.81</v>
      </c>
      <c r="H237" s="118" t="n">
        <v>-85721.4</v>
      </c>
      <c r="I237" s="118" t="n">
        <v>-756551.93</v>
      </c>
      <c r="J237" s="118" t="n">
        <v>-436668.15</v>
      </c>
      <c r="K237" s="118" t="n">
        <v>-408104.89</v>
      </c>
      <c r="L237" s="118" t="n">
        <v>0</v>
      </c>
      <c r="M237" s="118" t="n">
        <v>-85721.4</v>
      </c>
      <c r="N237" s="118" t="n">
        <v>-428727.33</v>
      </c>
      <c r="P237" s="118" t="n">
        <f aca="false">ABS(D237)/$P$3</f>
        <v>756.55193</v>
      </c>
      <c r="Q237" s="118" t="n">
        <f aca="false">ABS(E237)/$P$3</f>
        <v>0</v>
      </c>
      <c r="R237" s="118" t="n">
        <f aca="false">ABS(F237)/$P$3</f>
        <v>0</v>
      </c>
      <c r="S237" s="118" t="n">
        <f aca="false">ABS(G237)/$P$3</f>
        <v>427.24181</v>
      </c>
      <c r="T237" s="118" t="n">
        <f aca="false">ABS(H237)/$P$3</f>
        <v>85.7214</v>
      </c>
      <c r="U237" s="118" t="n">
        <f aca="false">ABS(I237)/$P$3</f>
        <v>756.55193</v>
      </c>
      <c r="V237" s="118" t="n">
        <f aca="false">ABS(J237)/$P$3</f>
        <v>436.66815</v>
      </c>
      <c r="W237" s="118" t="n">
        <f aca="false">ABS(K237)/$P$3</f>
        <v>408.10489</v>
      </c>
      <c r="X237" s="118" t="n">
        <f aca="false">ABS(L237)/$P$3</f>
        <v>0</v>
      </c>
      <c r="Y237" s="118" t="n">
        <f aca="false">ABS(M237)/$P$3</f>
        <v>85.7214</v>
      </c>
      <c r="Z237" s="118" t="n">
        <f aca="false">ABS(N237)/$P$3</f>
        <v>428.72733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Data'!$A$2:$B$8,MATCH(WEEKDAY('RAC V@r Total'!A238,3),'Master Data'!$A$2:$A$8,0),2)</f>
        <v>T</v>
      </c>
      <c r="D238" s="118" t="n">
        <v>-756890.4</v>
      </c>
      <c r="E238" s="118" t="n">
        <v>0</v>
      </c>
      <c r="F238" s="118" t="n">
        <v>0</v>
      </c>
      <c r="G238" s="118" t="n">
        <v>-426789.79</v>
      </c>
      <c r="H238" s="118" t="n">
        <v>-86093.81</v>
      </c>
      <c r="I238" s="118" t="n">
        <v>-756890.4</v>
      </c>
      <c r="J238" s="118" t="n">
        <v>-436264.85</v>
      </c>
      <c r="K238" s="118" t="n">
        <v>-408872.88</v>
      </c>
      <c r="L238" s="118" t="n">
        <v>0</v>
      </c>
      <c r="M238" s="118" t="n">
        <v>-86093.81</v>
      </c>
      <c r="N238" s="118" t="n">
        <v>-429684.34</v>
      </c>
      <c r="P238" s="118" t="n">
        <f aca="false">ABS(D238)/$P$3</f>
        <v>756.8904</v>
      </c>
      <c r="Q238" s="118" t="n">
        <f aca="false">ABS(E238)/$P$3</f>
        <v>0</v>
      </c>
      <c r="R238" s="118" t="n">
        <f aca="false">ABS(F238)/$P$3</f>
        <v>0</v>
      </c>
      <c r="S238" s="118" t="n">
        <f aca="false">ABS(G238)/$P$3</f>
        <v>426.78979</v>
      </c>
      <c r="T238" s="118" t="n">
        <f aca="false">ABS(H238)/$P$3</f>
        <v>86.09381</v>
      </c>
      <c r="U238" s="118" t="n">
        <f aca="false">ABS(I238)/$P$3</f>
        <v>756.8904</v>
      </c>
      <c r="V238" s="118" t="n">
        <f aca="false">ABS(J238)/$P$3</f>
        <v>436.26485</v>
      </c>
      <c r="W238" s="118" t="n">
        <f aca="false">ABS(K238)/$P$3</f>
        <v>408.87288</v>
      </c>
      <c r="X238" s="118" t="n">
        <f aca="false">ABS(L238)/$P$3</f>
        <v>0</v>
      </c>
      <c r="Y238" s="118" t="n">
        <f aca="false">ABS(M238)/$P$3</f>
        <v>86.09381</v>
      </c>
      <c r="Z238" s="118" t="n">
        <f aca="false">ABS(N238)/$P$3</f>
        <v>429.68434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Data'!$A$2:$B$8,MATCH(WEEKDAY('RAC V@r Total'!A239,3),'Master Data'!$A$2:$A$8,0),2)</f>
        <v>W</v>
      </c>
      <c r="D239" s="118" t="n">
        <v>-757230.61</v>
      </c>
      <c r="E239" s="118" t="n">
        <v>0</v>
      </c>
      <c r="F239" s="118" t="n">
        <v>0</v>
      </c>
      <c r="G239" s="118" t="n">
        <v>-427305.6</v>
      </c>
      <c r="H239" s="118" t="n">
        <v>-85882.13</v>
      </c>
      <c r="I239" s="118" t="n">
        <v>-757230.61</v>
      </c>
      <c r="J239" s="118" t="n">
        <v>-436674.57</v>
      </c>
      <c r="K239" s="118" t="n">
        <v>-409073.56</v>
      </c>
      <c r="L239" s="118" t="n">
        <v>0</v>
      </c>
      <c r="M239" s="118" t="n">
        <v>-85882.13</v>
      </c>
      <c r="N239" s="118" t="n">
        <v>-429701.49</v>
      </c>
      <c r="P239" s="118" t="n">
        <f aca="false">ABS(D239)/$P$3</f>
        <v>757.23061</v>
      </c>
      <c r="Q239" s="118" t="n">
        <f aca="false">ABS(E239)/$P$3</f>
        <v>0</v>
      </c>
      <c r="R239" s="118" t="n">
        <f aca="false">ABS(F239)/$P$3</f>
        <v>0</v>
      </c>
      <c r="S239" s="118" t="n">
        <f aca="false">ABS(G239)/$P$3</f>
        <v>427.3056</v>
      </c>
      <c r="T239" s="118" t="n">
        <f aca="false">ABS(H239)/$P$3</f>
        <v>85.88213</v>
      </c>
      <c r="U239" s="118" t="n">
        <f aca="false">ABS(I239)/$P$3</f>
        <v>757.23061</v>
      </c>
      <c r="V239" s="118" t="n">
        <f aca="false">ABS(J239)/$P$3</f>
        <v>436.67457</v>
      </c>
      <c r="W239" s="118" t="n">
        <f aca="false">ABS(K239)/$P$3</f>
        <v>409.07356</v>
      </c>
      <c r="X239" s="118" t="n">
        <f aca="false">ABS(L239)/$P$3</f>
        <v>0</v>
      </c>
      <c r="Y239" s="118" t="n">
        <f aca="false">ABS(M239)/$P$3</f>
        <v>85.88213</v>
      </c>
      <c r="Z239" s="118" t="n">
        <f aca="false">ABS(N239)/$P$3</f>
        <v>429.70149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Data'!$A$2:$B$8,MATCH(WEEKDAY('RAC V@r Total'!A240,3),'Master Data'!$A$2:$A$8,0),2)</f>
        <v>Th</v>
      </c>
      <c r="D240" s="118" t="n">
        <v>-757572.6021</v>
      </c>
      <c r="E240" s="118" t="n">
        <v>0</v>
      </c>
      <c r="F240" s="118" t="n">
        <v>0</v>
      </c>
      <c r="G240" s="118" t="n">
        <v>-427131.054</v>
      </c>
      <c r="H240" s="118" t="n">
        <v>-86046.20506</v>
      </c>
      <c r="I240" s="118" t="n">
        <v>-757572.6021</v>
      </c>
      <c r="J240" s="118" t="n">
        <v>-436514.5789</v>
      </c>
      <c r="K240" s="118" t="n">
        <v>-409689.675</v>
      </c>
      <c r="L240" s="118" t="n">
        <v>0</v>
      </c>
      <c r="M240" s="118" t="n">
        <v>-86046.20506</v>
      </c>
      <c r="N240" s="118" t="n">
        <v>-430366.2331</v>
      </c>
      <c r="P240" s="118" t="n">
        <f aca="false">ABS(D240)/$P$3</f>
        <v>757.5726021</v>
      </c>
      <c r="Q240" s="118" t="n">
        <f aca="false">ABS(E240)/$P$3</f>
        <v>0</v>
      </c>
      <c r="R240" s="118" t="n">
        <f aca="false">ABS(F240)/$P$3</f>
        <v>0</v>
      </c>
      <c r="S240" s="118" t="n">
        <f aca="false">ABS(G240)/$P$3</f>
        <v>427.131054</v>
      </c>
      <c r="T240" s="118" t="n">
        <f aca="false">ABS(H240)/$P$3</f>
        <v>86.04620506</v>
      </c>
      <c r="U240" s="118" t="n">
        <f aca="false">ABS(I240)/$P$3</f>
        <v>757.5726021</v>
      </c>
      <c r="V240" s="118" t="n">
        <f aca="false">ABS(J240)/$P$3</f>
        <v>436.5145789</v>
      </c>
      <c r="W240" s="118" t="n">
        <f aca="false">ABS(K240)/$P$3</f>
        <v>409.689675</v>
      </c>
      <c r="X240" s="118" t="n">
        <f aca="false">ABS(L240)/$P$3</f>
        <v>0</v>
      </c>
      <c r="Y240" s="118" t="n">
        <f aca="false">ABS(M240)/$P$3</f>
        <v>86.04620506</v>
      </c>
      <c r="Z240" s="118" t="n">
        <f aca="false">ABS(N240)/$P$3</f>
        <v>430.3662331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Data'!$A$2:$B$8,MATCH(WEEKDAY('RAC V@r Total'!A241,3),'Master Data'!$A$2:$A$8,0),2)</f>
        <v>F</v>
      </c>
      <c r="D241" s="118" t="n">
        <v>-756916</v>
      </c>
      <c r="E241" s="118" t="n">
        <v>0</v>
      </c>
      <c r="F241" s="118" t="n">
        <v>0</v>
      </c>
      <c r="G241" s="118" t="n">
        <v>-427190</v>
      </c>
      <c r="H241" s="118" t="n">
        <v>-85727</v>
      </c>
      <c r="I241" s="118" t="n">
        <v>-757916</v>
      </c>
      <c r="J241" s="118" t="n">
        <v>-436600</v>
      </c>
      <c r="K241" s="118" t="n">
        <v>-410169</v>
      </c>
      <c r="L241" s="118" t="n">
        <v>0</v>
      </c>
      <c r="M241" s="118" t="n">
        <v>-85727</v>
      </c>
      <c r="N241" s="118" t="n">
        <v>-430539</v>
      </c>
      <c r="P241" s="118" t="n">
        <f aca="false">ABS(D241)/$P$3</f>
        <v>756.916</v>
      </c>
      <c r="Q241" s="118" t="n">
        <f aca="false">ABS(E241)/$P$3</f>
        <v>0</v>
      </c>
      <c r="R241" s="118" t="n">
        <f aca="false">ABS(F241)/$P$3</f>
        <v>0</v>
      </c>
      <c r="S241" s="118" t="n">
        <f aca="false">ABS(G241)/$P$3</f>
        <v>427.19</v>
      </c>
      <c r="T241" s="118" t="n">
        <f aca="false">ABS(H241)/$P$3</f>
        <v>85.727</v>
      </c>
      <c r="U241" s="118" t="n">
        <f aca="false">ABS(I241)/$P$3</f>
        <v>757.916</v>
      </c>
      <c r="V241" s="118" t="n">
        <f aca="false">ABS(J241)/$P$3</f>
        <v>436.6</v>
      </c>
      <c r="W241" s="118" t="n">
        <f aca="false">ABS(K241)/$P$3</f>
        <v>410.169</v>
      </c>
      <c r="X241" s="118" t="n">
        <f aca="false">ABS(L241)/$P$3</f>
        <v>0</v>
      </c>
      <c r="Y241" s="118" t="n">
        <f aca="false">ABS(M241)/$P$3</f>
        <v>85.727</v>
      </c>
      <c r="Z241" s="118" t="n">
        <f aca="false">ABS(N241)/$P$3</f>
        <v>430.539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Data'!$A$2:$B$8,MATCH(WEEKDAY('RAC V@r Total'!A242,3),'Master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H242" s="118" t="n">
        <v>0</v>
      </c>
      <c r="I242" s="118" t="n">
        <v>0</v>
      </c>
      <c r="J242" s="118" t="n">
        <v>0</v>
      </c>
      <c r="K242" s="118" t="n">
        <v>0</v>
      </c>
      <c r="L242" s="118" t="n">
        <v>0</v>
      </c>
      <c r="M242" s="118" t="n">
        <v>0</v>
      </c>
      <c r="N242" s="118" t="n">
        <v>0</v>
      </c>
      <c r="P242" s="118" t="n">
        <f aca="false">ABS(D242)/$P$3</f>
        <v>0</v>
      </c>
      <c r="Q242" s="118" t="n">
        <f aca="false">ABS(E242)/$P$3</f>
        <v>0</v>
      </c>
      <c r="R242" s="118" t="n">
        <f aca="false">ABS(F242)/$P$3</f>
        <v>0</v>
      </c>
      <c r="S242" s="118" t="n">
        <f aca="false">ABS(G242)/$P$3</f>
        <v>0</v>
      </c>
      <c r="T242" s="118" t="n">
        <f aca="false">ABS(H242)/$P$3</f>
        <v>0</v>
      </c>
      <c r="U242" s="118" t="n">
        <f aca="false">ABS(I242)/$P$3</f>
        <v>0</v>
      </c>
      <c r="V242" s="118" t="n">
        <f aca="false">ABS(J242)/$P$3</f>
        <v>0</v>
      </c>
      <c r="W242" s="118" t="n">
        <f aca="false">ABS(K242)/$P$3</f>
        <v>0</v>
      </c>
      <c r="X242" s="118" t="n">
        <f aca="false">ABS(L242)/$P$3</f>
        <v>0</v>
      </c>
      <c r="Y242" s="118" t="n">
        <f aca="false">ABS(M242)/$P$3</f>
        <v>0</v>
      </c>
      <c r="Z242" s="118" t="n">
        <f aca="false">ABS(N242)/$P$3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Data'!$A$2:$B$8,MATCH(WEEKDAY('RAC V@r Total'!A243,3),'Master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H243" s="118" t="n">
        <v>0</v>
      </c>
      <c r="I243" s="118" t="n">
        <v>0</v>
      </c>
      <c r="J243" s="118" t="n">
        <v>0</v>
      </c>
      <c r="K243" s="118" t="n">
        <v>0</v>
      </c>
      <c r="L243" s="118" t="n">
        <v>0</v>
      </c>
      <c r="M243" s="118" t="n">
        <v>0</v>
      </c>
      <c r="N243" s="118" t="n">
        <v>0</v>
      </c>
      <c r="P243" s="118" t="n">
        <f aca="false">ABS(D243)/$P$3</f>
        <v>0</v>
      </c>
      <c r="Q243" s="118" t="n">
        <f aca="false">ABS(E243)/$P$3</f>
        <v>0</v>
      </c>
      <c r="R243" s="118" t="n">
        <f aca="false">ABS(F243)/$P$3</f>
        <v>0</v>
      </c>
      <c r="S243" s="118" t="n">
        <f aca="false">ABS(G243)/$P$3</f>
        <v>0</v>
      </c>
      <c r="T243" s="118" t="n">
        <f aca="false">ABS(H243)/$P$3</f>
        <v>0</v>
      </c>
      <c r="U243" s="118" t="n">
        <f aca="false">ABS(I243)/$P$3</f>
        <v>0</v>
      </c>
      <c r="V243" s="118" t="n">
        <f aca="false">ABS(J243)/$P$3</f>
        <v>0</v>
      </c>
      <c r="W243" s="118" t="n">
        <f aca="false">ABS(K243)/$P$3</f>
        <v>0</v>
      </c>
      <c r="X243" s="118" t="n">
        <f aca="false">ABS(L243)/$P$3</f>
        <v>0</v>
      </c>
      <c r="Y243" s="118" t="n">
        <f aca="false">ABS(M243)/$P$3</f>
        <v>0</v>
      </c>
      <c r="Z243" s="118" t="n">
        <f aca="false">ABS(N243)/$P$3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Data'!$A$2:$B$8,MATCH(WEEKDAY('RAC V@r Total'!A244,3),'Master Data'!$A$2:$A$8,0),2)</f>
        <v>M</v>
      </c>
      <c r="D244" s="118" t="n">
        <v>-758959</v>
      </c>
      <c r="E244" s="118" t="n">
        <v>0</v>
      </c>
      <c r="F244" s="118" t="n">
        <v>0</v>
      </c>
      <c r="G244" s="118" t="n">
        <v>-426996</v>
      </c>
      <c r="H244" s="118" t="n">
        <v>-85830</v>
      </c>
      <c r="I244" s="118" t="n">
        <v>-758959</v>
      </c>
      <c r="J244" s="118" t="n">
        <v>-436463</v>
      </c>
      <c r="K244" s="118" t="n">
        <v>-411845</v>
      </c>
      <c r="L244" s="118" t="n">
        <v>0</v>
      </c>
      <c r="M244" s="118" t="n">
        <v>-85830</v>
      </c>
      <c r="N244" s="118" t="n">
        <v>-432093</v>
      </c>
      <c r="P244" s="118" t="n">
        <f aca="false">ABS(D244)/$P$3</f>
        <v>758.959</v>
      </c>
      <c r="Q244" s="118" t="n">
        <f aca="false">ABS(E244)/$P$3</f>
        <v>0</v>
      </c>
      <c r="R244" s="118" t="n">
        <f aca="false">ABS(F244)/$P$3</f>
        <v>0</v>
      </c>
      <c r="S244" s="118" t="n">
        <f aca="false">ABS(G244)/$P$3</f>
        <v>426.996</v>
      </c>
      <c r="T244" s="118" t="n">
        <f aca="false">ABS(H244)/$P$3</f>
        <v>85.83</v>
      </c>
      <c r="U244" s="118" t="n">
        <f aca="false">ABS(I244)/$P$3</f>
        <v>758.959</v>
      </c>
      <c r="V244" s="118" t="n">
        <f aca="false">ABS(J244)/$P$3</f>
        <v>436.463</v>
      </c>
      <c r="W244" s="118" t="n">
        <f aca="false">ABS(K244)/$P$3</f>
        <v>411.845</v>
      </c>
      <c r="X244" s="118" t="n">
        <f aca="false">ABS(L244)/$P$3</f>
        <v>0</v>
      </c>
      <c r="Y244" s="118" t="n">
        <f aca="false">ABS(M244)/$P$3</f>
        <v>85.83</v>
      </c>
      <c r="Z244" s="118" t="n">
        <f aca="false">ABS(N244)/$P$3</f>
        <v>432.093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Data'!$A$2:$B$8,MATCH(WEEKDAY('RAC V@r Total'!A245,3),'Master Data'!$A$2:$A$8,0),2)</f>
        <v>T</v>
      </c>
      <c r="D245" s="118" t="n">
        <v>-793294</v>
      </c>
      <c r="E245" s="118" t="n">
        <v>0</v>
      </c>
      <c r="F245" s="118" t="n">
        <v>0</v>
      </c>
      <c r="G245" s="118" t="n">
        <v>-410374</v>
      </c>
      <c r="H245" s="118" t="n">
        <v>-86485</v>
      </c>
      <c r="I245" s="118" t="n">
        <v>-793294</v>
      </c>
      <c r="J245" s="118" t="n">
        <v>-416470</v>
      </c>
      <c r="K245" s="118" t="n">
        <v>-471652</v>
      </c>
      <c r="L245" s="118" t="n">
        <v>0</v>
      </c>
      <c r="M245" s="118" t="n">
        <v>-86485</v>
      </c>
      <c r="N245" s="118" t="n">
        <v>-489068</v>
      </c>
      <c r="P245" s="118" t="n">
        <f aca="false">ABS(D245)/$P$3</f>
        <v>793.294</v>
      </c>
      <c r="Q245" s="118" t="n">
        <f aca="false">ABS(E245)/$P$3</f>
        <v>0</v>
      </c>
      <c r="R245" s="118" t="n">
        <f aca="false">ABS(F245)/$P$3</f>
        <v>0</v>
      </c>
      <c r="S245" s="118" t="n">
        <f aca="false">ABS(G245)/$P$3</f>
        <v>410.374</v>
      </c>
      <c r="T245" s="118" t="n">
        <f aca="false">ABS(H245)/$P$3</f>
        <v>86.485</v>
      </c>
      <c r="U245" s="118" t="n">
        <f aca="false">ABS(I245)/$P$3</f>
        <v>793.294</v>
      </c>
      <c r="V245" s="118" t="n">
        <f aca="false">ABS(J245)/$P$3</f>
        <v>416.47</v>
      </c>
      <c r="W245" s="118" t="n">
        <f aca="false">ABS(K245)/$P$3</f>
        <v>471.652</v>
      </c>
      <c r="X245" s="118" t="n">
        <f aca="false">ABS(L245)/$P$3</f>
        <v>0</v>
      </c>
      <c r="Y245" s="118" t="n">
        <f aca="false">ABS(M245)/$P$3</f>
        <v>86.485</v>
      </c>
      <c r="Z245" s="118" t="n">
        <f aca="false">ABS(N245)/$P$3</f>
        <v>489.068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Data'!$A$2:$B$8,MATCH(WEEKDAY('RAC V@r Total'!A246,3),'Master Data'!$A$2:$A$8,0),2)</f>
        <v>W</v>
      </c>
      <c r="D246" s="118" t="n">
        <v>-793790.338</v>
      </c>
      <c r="E246" s="118" t="n">
        <v>0</v>
      </c>
      <c r="F246" s="118" t="n">
        <v>0</v>
      </c>
      <c r="G246" s="118" t="n">
        <v>-414787.4175</v>
      </c>
      <c r="H246" s="118" t="n">
        <v>-102183.3689</v>
      </c>
      <c r="I246" s="118" t="n">
        <v>-793790.3382</v>
      </c>
      <c r="J246" s="118" t="n">
        <v>-418156.2064</v>
      </c>
      <c r="K246" s="118" t="n">
        <v>-471224.0804</v>
      </c>
      <c r="L246" s="118" t="n">
        <v>0</v>
      </c>
      <c r="M246" s="118" t="n">
        <v>-87008.89897</v>
      </c>
      <c r="N246" s="118" t="n">
        <v>-487882.0704</v>
      </c>
      <c r="P246" s="118" t="n">
        <f aca="false">ABS(D246)/$P$3</f>
        <v>793.790338</v>
      </c>
      <c r="Q246" s="118" t="n">
        <f aca="false">ABS(E246)/$P$3</f>
        <v>0</v>
      </c>
      <c r="R246" s="118" t="n">
        <f aca="false">ABS(F246)/$P$3</f>
        <v>0</v>
      </c>
      <c r="S246" s="118" t="n">
        <f aca="false">ABS(G246)/$P$3</f>
        <v>414.7874175</v>
      </c>
      <c r="T246" s="118" t="n">
        <f aca="false">ABS(H246)/$P$3</f>
        <v>102.1833689</v>
      </c>
      <c r="U246" s="118" t="n">
        <f aca="false">ABS(I246)/$P$3</f>
        <v>793.7903382</v>
      </c>
      <c r="V246" s="118" t="n">
        <f aca="false">ABS(J246)/$P$3</f>
        <v>418.1562064</v>
      </c>
      <c r="W246" s="118" t="n">
        <f aca="false">ABS(K246)/$P$3</f>
        <v>471.2240804</v>
      </c>
      <c r="X246" s="118" t="n">
        <f aca="false">ABS(L246)/$P$3</f>
        <v>0</v>
      </c>
      <c r="Y246" s="118" t="n">
        <f aca="false">ABS(M246)/$P$3</f>
        <v>87.00889897</v>
      </c>
      <c r="Z246" s="118" t="n">
        <f aca="false">ABS(N246)/$P$3</f>
        <v>487.8820704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Data'!$A$2:$B$8,MATCH(WEEKDAY('RAC V@r Total'!A247,3),'Master Data'!$A$2:$A$8,0),2)</f>
        <v>Th</v>
      </c>
      <c r="D247" s="118" t="n">
        <v>-840629.2718</v>
      </c>
      <c r="E247" s="118" t="n">
        <v>0</v>
      </c>
      <c r="F247" s="118" t="n">
        <v>0</v>
      </c>
      <c r="G247" s="118" t="n">
        <v>-431267.7104</v>
      </c>
      <c r="H247" s="118" t="n">
        <v>-98145.25315</v>
      </c>
      <c r="I247" s="118" t="n">
        <v>-840629.2718</v>
      </c>
      <c r="J247" s="118" t="n">
        <v>-423976.9435</v>
      </c>
      <c r="K247" s="118" t="n">
        <v>-459891.5598</v>
      </c>
      <c r="L247" s="118" t="n">
        <v>0</v>
      </c>
      <c r="M247" s="118" t="n">
        <v>-82775.64352</v>
      </c>
      <c r="N247" s="118" t="n">
        <v>-474994.3707</v>
      </c>
      <c r="P247" s="118" t="n">
        <f aca="false">ABS(D247)/$P$3</f>
        <v>840.6292718</v>
      </c>
      <c r="Q247" s="118" t="n">
        <f aca="false">ABS(E247)/$P$3</f>
        <v>0</v>
      </c>
      <c r="R247" s="118" t="n">
        <f aca="false">ABS(F247)/$P$3</f>
        <v>0</v>
      </c>
      <c r="S247" s="118" t="n">
        <f aca="false">ABS(G247)/$P$3</f>
        <v>431.2677104</v>
      </c>
      <c r="T247" s="118" t="n">
        <f aca="false">ABS(H247)/$P$3</f>
        <v>98.14525315</v>
      </c>
      <c r="U247" s="118" t="n">
        <f aca="false">ABS(I247)/$P$3</f>
        <v>840.6292718</v>
      </c>
      <c r="V247" s="118" t="n">
        <f aca="false">ABS(J247)/$P$3</f>
        <v>423.9769435</v>
      </c>
      <c r="W247" s="118" t="n">
        <f aca="false">ABS(K247)/$P$3</f>
        <v>459.8915598</v>
      </c>
      <c r="X247" s="118" t="n">
        <f aca="false">ABS(L247)/$P$3</f>
        <v>0</v>
      </c>
      <c r="Y247" s="118" t="n">
        <f aca="false">ABS(M247)/$P$3</f>
        <v>82.77564352</v>
      </c>
      <c r="Z247" s="118" t="n">
        <f aca="false">ABS(N247)/$P$3</f>
        <v>474.9943707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Data'!$A$2:$B$8,MATCH(WEEKDAY('RAC V@r Total'!A248,3),'Master Data'!$A$2:$A$8,0),2)</f>
        <v>F</v>
      </c>
      <c r="D248" s="118" t="n">
        <v>-699000.329</v>
      </c>
      <c r="E248" s="118" t="n">
        <v>0</v>
      </c>
      <c r="F248" s="118" t="n">
        <v>0</v>
      </c>
      <c r="G248" s="118" t="n">
        <v>-431644.55</v>
      </c>
      <c r="H248" s="118" t="n">
        <v>-93742.96239</v>
      </c>
      <c r="I248" s="118" t="n">
        <v>-699000.329</v>
      </c>
      <c r="J248" s="118" t="n">
        <v>-424872.8592</v>
      </c>
      <c r="K248" s="118" t="n">
        <v>-324069.99</v>
      </c>
      <c r="L248" s="118" t="n">
        <v>0</v>
      </c>
      <c r="M248" s="118" t="n">
        <v>-82076.55782</v>
      </c>
      <c r="N248" s="118" t="n">
        <v>-348858.8692</v>
      </c>
      <c r="P248" s="118" t="n">
        <f aca="false">ABS(D248)/$P$3</f>
        <v>699.000329</v>
      </c>
      <c r="Q248" s="118" t="n">
        <f aca="false">ABS(E248)/$P$3</f>
        <v>0</v>
      </c>
      <c r="R248" s="118" t="n">
        <f aca="false">ABS(F248)/$P$3</f>
        <v>0</v>
      </c>
      <c r="S248" s="118" t="n">
        <f aca="false">ABS(G248)/$P$3</f>
        <v>431.64455</v>
      </c>
      <c r="T248" s="118" t="n">
        <f aca="false">ABS(H248)/$P$3</f>
        <v>93.74296239</v>
      </c>
      <c r="U248" s="118" t="n">
        <f aca="false">ABS(I248)/$P$3</f>
        <v>699.000329</v>
      </c>
      <c r="V248" s="118" t="n">
        <f aca="false">ABS(J248)/$P$3</f>
        <v>424.8728592</v>
      </c>
      <c r="W248" s="118" t="n">
        <f aca="false">ABS(K248)/$P$3</f>
        <v>324.06999</v>
      </c>
      <c r="X248" s="118" t="n">
        <f aca="false">ABS(L248)/$P$3</f>
        <v>0</v>
      </c>
      <c r="Y248" s="118" t="n">
        <f aca="false">ABS(M248)/$P$3</f>
        <v>82.07655782</v>
      </c>
      <c r="Z248" s="118" t="n">
        <f aca="false">ABS(N248)/$P$3</f>
        <v>348.8588692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Data'!$A$2:$B$8,MATCH(WEEKDAY('RAC V@r Total'!A249,3),'Master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H249" s="118" t="n">
        <v>0</v>
      </c>
      <c r="I249" s="118" t="n">
        <v>0</v>
      </c>
      <c r="J249" s="118" t="n">
        <v>0</v>
      </c>
      <c r="K249" s="118" t="n">
        <v>0</v>
      </c>
      <c r="L249" s="118" t="n">
        <v>0</v>
      </c>
      <c r="M249" s="118" t="n">
        <v>0</v>
      </c>
      <c r="N249" s="118" t="n">
        <v>0</v>
      </c>
      <c r="P249" s="118" t="n">
        <f aca="false">ABS(D249)/$P$3</f>
        <v>0</v>
      </c>
      <c r="Q249" s="118" t="n">
        <f aca="false">ABS(E249)/$P$3</f>
        <v>0</v>
      </c>
      <c r="R249" s="118" t="n">
        <f aca="false">ABS(F249)/$P$3</f>
        <v>0</v>
      </c>
      <c r="S249" s="118" t="n">
        <f aca="false">ABS(G249)/$P$3</f>
        <v>0</v>
      </c>
      <c r="T249" s="118" t="n">
        <f aca="false">ABS(H249)/$P$3</f>
        <v>0</v>
      </c>
      <c r="U249" s="118" t="n">
        <f aca="false">ABS(I249)/$P$3</f>
        <v>0</v>
      </c>
      <c r="V249" s="118" t="n">
        <f aca="false">ABS(J249)/$P$3</f>
        <v>0</v>
      </c>
      <c r="W249" s="118" t="n">
        <f aca="false">ABS(K249)/$P$3</f>
        <v>0</v>
      </c>
      <c r="X249" s="118" t="n">
        <f aca="false">ABS(L249)/$P$3</f>
        <v>0</v>
      </c>
      <c r="Y249" s="118" t="n">
        <f aca="false">ABS(M249)/$P$3</f>
        <v>0</v>
      </c>
      <c r="Z249" s="118" t="n">
        <f aca="false">ABS(N249)/$P$3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Data'!$A$2:$B$8,MATCH(WEEKDAY('RAC V@r Total'!A250,3),'Master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H250" s="118" t="n">
        <v>0</v>
      </c>
      <c r="I250" s="118" t="n">
        <v>0</v>
      </c>
      <c r="J250" s="118" t="n">
        <v>0</v>
      </c>
      <c r="K250" s="118" t="n">
        <v>0</v>
      </c>
      <c r="L250" s="118" t="n">
        <v>0</v>
      </c>
      <c r="M250" s="118" t="n">
        <v>0</v>
      </c>
      <c r="N250" s="118" t="n">
        <v>0</v>
      </c>
      <c r="P250" s="118" t="n">
        <f aca="false">ABS(D250)/$P$3</f>
        <v>0</v>
      </c>
      <c r="Q250" s="118" t="n">
        <f aca="false">ABS(E250)/$P$3</f>
        <v>0</v>
      </c>
      <c r="R250" s="118" t="n">
        <f aca="false">ABS(F250)/$P$3</f>
        <v>0</v>
      </c>
      <c r="S250" s="118" t="n">
        <f aca="false">ABS(G250)/$P$3</f>
        <v>0</v>
      </c>
      <c r="T250" s="118" t="n">
        <f aca="false">ABS(H250)/$P$3</f>
        <v>0</v>
      </c>
      <c r="U250" s="118" t="n">
        <f aca="false">ABS(I250)/$P$3</f>
        <v>0</v>
      </c>
      <c r="V250" s="118" t="n">
        <f aca="false">ABS(J250)/$P$3</f>
        <v>0</v>
      </c>
      <c r="W250" s="118" t="n">
        <f aca="false">ABS(K250)/$P$3</f>
        <v>0</v>
      </c>
      <c r="X250" s="118" t="n">
        <f aca="false">ABS(L250)/$P$3</f>
        <v>0</v>
      </c>
      <c r="Y250" s="118" t="n">
        <f aca="false">ABS(M250)/$P$3</f>
        <v>0</v>
      </c>
      <c r="Z250" s="118" t="n">
        <f aca="false">ABS(N250)/$P$3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Data'!$A$2:$B$8,MATCH(WEEKDAY('RAC V@r Total'!A251,3),'Master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H251" s="118" t="n">
        <v>0</v>
      </c>
      <c r="I251" s="118" t="n">
        <v>0</v>
      </c>
      <c r="J251" s="118" t="n">
        <v>0</v>
      </c>
      <c r="K251" s="118" t="n">
        <v>0</v>
      </c>
      <c r="L251" s="118" t="n">
        <v>0</v>
      </c>
      <c r="M251" s="118" t="n">
        <v>0</v>
      </c>
      <c r="N251" s="118" t="n">
        <v>0</v>
      </c>
      <c r="P251" s="118" t="n">
        <f aca="false">ABS(D251)/$P$3</f>
        <v>0</v>
      </c>
      <c r="Q251" s="118" t="n">
        <f aca="false">ABS(E251)/$P$3</f>
        <v>0</v>
      </c>
      <c r="R251" s="118" t="n">
        <f aca="false">ABS(F251)/$P$3</f>
        <v>0</v>
      </c>
      <c r="S251" s="118" t="n">
        <f aca="false">ABS(G251)/$P$3</f>
        <v>0</v>
      </c>
      <c r="T251" s="118" t="n">
        <f aca="false">ABS(H251)/$P$3</f>
        <v>0</v>
      </c>
      <c r="U251" s="118" t="n">
        <f aca="false">ABS(I251)/$P$3</f>
        <v>0</v>
      </c>
      <c r="V251" s="118" t="n">
        <f aca="false">ABS(J251)/$P$3</f>
        <v>0</v>
      </c>
      <c r="W251" s="118" t="n">
        <f aca="false">ABS(K251)/$P$3</f>
        <v>0</v>
      </c>
      <c r="X251" s="118" t="n">
        <f aca="false">ABS(L251)/$P$3</f>
        <v>0</v>
      </c>
      <c r="Y251" s="118" t="n">
        <f aca="false">ABS(M251)/$P$3</f>
        <v>0</v>
      </c>
      <c r="Z251" s="118" t="n">
        <f aca="false">ABS(N251)/$P$3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Data'!$A$2:$B$8,MATCH(WEEKDAY('RAC V@r Total'!A252,3),'Master Data'!$A$2:$A$8,0),2)</f>
        <v>T</v>
      </c>
      <c r="D252" s="118" t="n">
        <v>-643436.82</v>
      </c>
      <c r="E252" s="118" t="n">
        <v>0</v>
      </c>
      <c r="F252" s="118" t="n">
        <v>0</v>
      </c>
      <c r="G252" s="118" t="n">
        <v>-398532.9526</v>
      </c>
      <c r="H252" s="118" t="n">
        <v>-72626.80152</v>
      </c>
      <c r="I252" s="118" t="n">
        <v>-643436.82</v>
      </c>
      <c r="J252" s="118" t="n">
        <v>-386631.87</v>
      </c>
      <c r="K252" s="118" t="n">
        <v>-302081.9511</v>
      </c>
      <c r="L252" s="118" t="n">
        <v>0</v>
      </c>
      <c r="M252" s="118" t="n">
        <v>-59871.84</v>
      </c>
      <c r="N252" s="118" t="n">
        <v>-321791.29</v>
      </c>
      <c r="P252" s="118" t="n">
        <f aca="false">ABS(D252)/$P$3</f>
        <v>643.43682</v>
      </c>
      <c r="Q252" s="118" t="n">
        <f aca="false">ABS(E252)/$P$3</f>
        <v>0</v>
      </c>
      <c r="R252" s="118" t="n">
        <f aca="false">ABS(F252)/$P$3</f>
        <v>0</v>
      </c>
      <c r="S252" s="118" t="n">
        <f aca="false">ABS(G252)/$P$3</f>
        <v>398.5329526</v>
      </c>
      <c r="T252" s="118" t="n">
        <f aca="false">ABS(H252)/$P$3</f>
        <v>72.62680152</v>
      </c>
      <c r="U252" s="118" t="n">
        <f aca="false">ABS(I252)/$P$3</f>
        <v>643.43682</v>
      </c>
      <c r="V252" s="118" t="n">
        <f aca="false">ABS(J252)/$P$3</f>
        <v>386.63187</v>
      </c>
      <c r="W252" s="118" t="n">
        <f aca="false">ABS(K252)/$P$3</f>
        <v>302.0819511</v>
      </c>
      <c r="X252" s="118" t="n">
        <f aca="false">ABS(L252)/$P$3</f>
        <v>0</v>
      </c>
      <c r="Y252" s="118" t="n">
        <f aca="false">ABS(M252)/$P$3</f>
        <v>59.87184</v>
      </c>
      <c r="Z252" s="118" t="n">
        <f aca="false">ABS(N252)/$P$3</f>
        <v>321.79129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Data'!$A$2:$B$8,MATCH(WEEKDAY('RAC V@r Total'!A253,3),'Master Data'!$A$2:$A$8,0),2)</f>
        <v>W</v>
      </c>
      <c r="D253" s="118" t="n">
        <v>-643887.663</v>
      </c>
      <c r="E253" s="118" t="n">
        <v>0</v>
      </c>
      <c r="F253" s="118" t="n">
        <v>0</v>
      </c>
      <c r="G253" s="118" t="n">
        <v>-396707.1576</v>
      </c>
      <c r="H253" s="118" t="n">
        <v>-72731.25808</v>
      </c>
      <c r="I253" s="118" t="n">
        <v>-643887.663</v>
      </c>
      <c r="J253" s="118" t="n">
        <v>-396707.1576</v>
      </c>
      <c r="K253" s="118" t="n">
        <v>-302981.6917</v>
      </c>
      <c r="L253" s="118" t="n">
        <v>0</v>
      </c>
      <c r="M253" s="118" t="n">
        <v>-59971.14884</v>
      </c>
      <c r="N253" s="118" t="n">
        <v>-322253.6765</v>
      </c>
      <c r="P253" s="118" t="n">
        <f aca="false">ABS(D253)/$P$3</f>
        <v>643.887663</v>
      </c>
      <c r="Q253" s="118" t="n">
        <f aca="false">ABS(E253)/$P$3</f>
        <v>0</v>
      </c>
      <c r="R253" s="118" t="n">
        <f aca="false">ABS(F253)/$P$3</f>
        <v>0</v>
      </c>
      <c r="S253" s="118" t="n">
        <f aca="false">ABS(G253)/$P$3</f>
        <v>396.7071576</v>
      </c>
      <c r="T253" s="118" t="n">
        <f aca="false">ABS(H253)/$P$3</f>
        <v>72.73125808</v>
      </c>
      <c r="U253" s="118" t="n">
        <f aca="false">ABS(I253)/$P$3</f>
        <v>643.887663</v>
      </c>
      <c r="V253" s="118" t="n">
        <f aca="false">ABS(J253)/$P$3</f>
        <v>396.7071576</v>
      </c>
      <c r="W253" s="118" t="n">
        <f aca="false">ABS(K253)/$P$3</f>
        <v>302.9816917</v>
      </c>
      <c r="X253" s="118" t="n">
        <f aca="false">ABS(L253)/$P$3</f>
        <v>0</v>
      </c>
      <c r="Y253" s="118" t="n">
        <f aca="false">ABS(M253)/$P$3</f>
        <v>59.97114884</v>
      </c>
      <c r="Z253" s="118" t="n">
        <f aca="false">ABS(N253)/$P$3</f>
        <v>322.2536765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Data'!$A$2:$B$8,MATCH(WEEKDAY('RAC V@r Total'!A254,3),'Master Data'!$A$2:$A$8,0),2)</f>
        <v>Th</v>
      </c>
      <c r="D254" s="118" t="n">
        <v>-644342.063</v>
      </c>
      <c r="E254" s="118" t="n">
        <v>0</v>
      </c>
      <c r="F254" s="118" t="n">
        <v>0</v>
      </c>
      <c r="G254" s="118" t="n">
        <v>-397441.6326</v>
      </c>
      <c r="H254" s="118" t="n">
        <v>-73274.0365</v>
      </c>
      <c r="I254" s="118" t="n">
        <v>-644342.063</v>
      </c>
      <c r="J254" s="118" t="n">
        <v>-385989.4877</v>
      </c>
      <c r="K254" s="118" t="n">
        <v>-302783.4627</v>
      </c>
      <c r="L254" s="118" t="n">
        <v>0</v>
      </c>
      <c r="M254" s="118" t="n">
        <v>-60489.63198</v>
      </c>
      <c r="N254" s="118" t="n">
        <v>-321879.0376</v>
      </c>
      <c r="P254" s="118" t="n">
        <f aca="false">ABS(D254)/$P$3</f>
        <v>644.342063</v>
      </c>
      <c r="Q254" s="118" t="n">
        <f aca="false">ABS(E254)/$P$3</f>
        <v>0</v>
      </c>
      <c r="R254" s="118" t="n">
        <f aca="false">ABS(F254)/$P$3</f>
        <v>0</v>
      </c>
      <c r="S254" s="118" t="n">
        <f aca="false">ABS(G254)/$P$3</f>
        <v>397.4416326</v>
      </c>
      <c r="T254" s="118" t="n">
        <f aca="false">ABS(H254)/$P$3</f>
        <v>73.2740365</v>
      </c>
      <c r="U254" s="118" t="n">
        <f aca="false">ABS(I254)/$P$3</f>
        <v>644.342063</v>
      </c>
      <c r="V254" s="118" t="n">
        <f aca="false">ABS(J254)/$P$3</f>
        <v>385.9894877</v>
      </c>
      <c r="W254" s="118" t="n">
        <f aca="false">ABS(K254)/$P$3</f>
        <v>302.7834627</v>
      </c>
      <c r="X254" s="118" t="n">
        <f aca="false">ABS(L254)/$P$3</f>
        <v>0</v>
      </c>
      <c r="Y254" s="118" t="n">
        <f aca="false">ABS(M254)/$P$3</f>
        <v>60.48963198</v>
      </c>
      <c r="Z254" s="118" t="n">
        <f aca="false">ABS(N254)/$P$3</f>
        <v>321.8790376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Data'!$A$2:$B$8,MATCH(WEEKDAY('RAC V@r Total'!A255,3),'Master Data'!$A$2:$A$8,0),2)</f>
        <v>F</v>
      </c>
      <c r="D255" s="118" t="n">
        <v>-644800.09</v>
      </c>
      <c r="E255" s="118" t="n">
        <v>0</v>
      </c>
      <c r="F255" s="118" t="n">
        <v>0</v>
      </c>
      <c r="G255" s="118" t="n">
        <v>-398774.7</v>
      </c>
      <c r="H255" s="118" t="n">
        <v>-60809.26</v>
      </c>
      <c r="I255" s="118" t="n">
        <v>-644800.09</v>
      </c>
      <c r="J255" s="118" t="n">
        <v>-387060.07</v>
      </c>
      <c r="K255" s="118" t="n">
        <v>-302708.26</v>
      </c>
      <c r="L255" s="118" t="n">
        <v>0</v>
      </c>
      <c r="M255" s="118" t="n">
        <v>-60809.26</v>
      </c>
      <c r="N255" s="118" t="n">
        <v>-322134.16</v>
      </c>
      <c r="P255" s="118" t="n">
        <f aca="false">ABS(D255)/$P$3</f>
        <v>644.80009</v>
      </c>
      <c r="Q255" s="118" t="n">
        <f aca="false">ABS(E255)/$P$3</f>
        <v>0</v>
      </c>
      <c r="R255" s="118" t="n">
        <f aca="false">ABS(F255)/$P$3</f>
        <v>0</v>
      </c>
      <c r="S255" s="118" t="n">
        <f aca="false">ABS(G255)/$P$3</f>
        <v>398.7747</v>
      </c>
      <c r="T255" s="118" t="n">
        <f aca="false">ABS(H255)/$P$3</f>
        <v>60.80926</v>
      </c>
      <c r="U255" s="118" t="n">
        <f aca="false">ABS(I255)/$P$3</f>
        <v>644.80009</v>
      </c>
      <c r="V255" s="118" t="n">
        <f aca="false">ABS(J255)/$P$3</f>
        <v>387.06007</v>
      </c>
      <c r="W255" s="118" t="n">
        <f aca="false">ABS(K255)/$P$3</f>
        <v>302.70826</v>
      </c>
      <c r="X255" s="118" t="n">
        <f aca="false">ABS(L255)/$P$3</f>
        <v>0</v>
      </c>
      <c r="Y255" s="118" t="n">
        <f aca="false">ABS(M255)/$P$3</f>
        <v>60.80926</v>
      </c>
      <c r="Z255" s="118" t="n">
        <f aca="false">ABS(N255)/$P$3</f>
        <v>322.13416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Data'!$A$2:$B$8,MATCH(WEEKDAY('RAC V@r Total'!A256,3),'Master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H256" s="118" t="n">
        <v>0</v>
      </c>
      <c r="I256" s="118" t="n">
        <v>0</v>
      </c>
      <c r="J256" s="118" t="n">
        <v>0</v>
      </c>
      <c r="K256" s="118" t="n">
        <v>0</v>
      </c>
      <c r="L256" s="118" t="n">
        <v>0</v>
      </c>
      <c r="M256" s="118" t="n">
        <v>0</v>
      </c>
      <c r="N256" s="118" t="n">
        <v>0</v>
      </c>
      <c r="P256" s="118" t="n">
        <f aca="false">ABS(D256)/$P$3</f>
        <v>0</v>
      </c>
      <c r="Q256" s="118" t="n">
        <f aca="false">ABS(E256)/$P$3</f>
        <v>0</v>
      </c>
      <c r="R256" s="118" t="n">
        <f aca="false">ABS(F256)/$P$3</f>
        <v>0</v>
      </c>
      <c r="S256" s="118" t="n">
        <f aca="false">ABS(G256)/$P$3</f>
        <v>0</v>
      </c>
      <c r="T256" s="118" t="n">
        <f aca="false">ABS(H256)/$P$3</f>
        <v>0</v>
      </c>
      <c r="U256" s="118" t="n">
        <f aca="false">ABS(I256)/$P$3</f>
        <v>0</v>
      </c>
      <c r="V256" s="118" t="n">
        <f aca="false">ABS(J256)/$P$3</f>
        <v>0</v>
      </c>
      <c r="W256" s="118" t="n">
        <f aca="false">ABS(K256)/$P$3</f>
        <v>0</v>
      </c>
      <c r="X256" s="118" t="n">
        <f aca="false">ABS(L256)/$P$3</f>
        <v>0</v>
      </c>
      <c r="Y256" s="118" t="n">
        <f aca="false">ABS(M256)/$P$3</f>
        <v>0</v>
      </c>
      <c r="Z256" s="118" t="n">
        <f aca="false">ABS(N256)/$P$3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Data'!$A$2:$B$8,MATCH(WEEKDAY('RAC V@r Total'!A257,3),'Master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H257" s="118" t="n">
        <v>0</v>
      </c>
      <c r="I257" s="118" t="n">
        <v>0</v>
      </c>
      <c r="J257" s="118" t="n">
        <v>0</v>
      </c>
      <c r="K257" s="118" t="n">
        <v>0</v>
      </c>
      <c r="L257" s="118" t="n">
        <v>0</v>
      </c>
      <c r="M257" s="118" t="n">
        <v>0</v>
      </c>
      <c r="N257" s="118" t="n">
        <v>0</v>
      </c>
      <c r="P257" s="118" t="n">
        <f aca="false">ABS(D257)/$P$3</f>
        <v>0</v>
      </c>
      <c r="Q257" s="118" t="n">
        <f aca="false">ABS(E257)/$P$3</f>
        <v>0</v>
      </c>
      <c r="R257" s="118" t="n">
        <f aca="false">ABS(F257)/$P$3</f>
        <v>0</v>
      </c>
      <c r="S257" s="118" t="n">
        <f aca="false">ABS(G257)/$P$3</f>
        <v>0</v>
      </c>
      <c r="T257" s="118" t="n">
        <f aca="false">ABS(H257)/$P$3</f>
        <v>0</v>
      </c>
      <c r="U257" s="118" t="n">
        <f aca="false">ABS(I257)/$P$3</f>
        <v>0</v>
      </c>
      <c r="V257" s="118" t="n">
        <f aca="false">ABS(J257)/$P$3</f>
        <v>0</v>
      </c>
      <c r="W257" s="118" t="n">
        <f aca="false">ABS(K257)/$P$3</f>
        <v>0</v>
      </c>
      <c r="X257" s="118" t="n">
        <f aca="false">ABS(L257)/$P$3</f>
        <v>0</v>
      </c>
      <c r="Y257" s="118" t="n">
        <f aca="false">ABS(M257)/$P$3</f>
        <v>0</v>
      </c>
      <c r="Z257" s="118" t="n">
        <f aca="false">ABS(N257)/$P$3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Data'!$A$2:$B$8,MATCH(WEEKDAY('RAC V@r Total'!A258,3),'Master Data'!$A$2:$A$8,0),2)</f>
        <v>M</v>
      </c>
      <c r="D258" s="118" t="n">
        <v>-646196.7383</v>
      </c>
      <c r="E258" s="118" t="n">
        <v>0</v>
      </c>
      <c r="F258" s="118" t="n">
        <v>0</v>
      </c>
      <c r="G258" s="118" t="n">
        <v>-400276.8015</v>
      </c>
      <c r="H258" s="118" t="n">
        <v>-73426.8916</v>
      </c>
      <c r="I258" s="118" t="n">
        <v>-646196.7383</v>
      </c>
      <c r="J258" s="118" t="n">
        <v>-388558.9578</v>
      </c>
      <c r="K258" s="118" t="n">
        <v>-303192.2981</v>
      </c>
      <c r="L258" s="118" t="n">
        <v>0</v>
      </c>
      <c r="M258" s="118" t="n">
        <v>-60631.07762</v>
      </c>
      <c r="N258" s="118" t="n">
        <v>-323080.4605</v>
      </c>
      <c r="P258" s="118" t="n">
        <f aca="false">ABS(D258)/$P$3</f>
        <v>646.1967383</v>
      </c>
      <c r="Q258" s="118" t="n">
        <f aca="false">ABS(E258)/$P$3</f>
        <v>0</v>
      </c>
      <c r="R258" s="118" t="n">
        <f aca="false">ABS(F258)/$P$3</f>
        <v>0</v>
      </c>
      <c r="S258" s="118" t="n">
        <f aca="false">ABS(G258)/$P$3</f>
        <v>400.2768015</v>
      </c>
      <c r="T258" s="118" t="n">
        <f aca="false">ABS(H258)/$P$3</f>
        <v>73.4268916</v>
      </c>
      <c r="U258" s="118" t="n">
        <f aca="false">ABS(I258)/$P$3</f>
        <v>646.1967383</v>
      </c>
      <c r="V258" s="118" t="n">
        <f aca="false">ABS(J258)/$P$3</f>
        <v>388.5589578</v>
      </c>
      <c r="W258" s="118" t="n">
        <f aca="false">ABS(K258)/$P$3</f>
        <v>303.1922981</v>
      </c>
      <c r="X258" s="118" t="n">
        <f aca="false">ABS(L258)/$P$3</f>
        <v>0</v>
      </c>
      <c r="Y258" s="118" t="n">
        <f aca="false">ABS(M258)/$P$3</f>
        <v>60.63107762</v>
      </c>
      <c r="Z258" s="118" t="n">
        <f aca="false">ABS(N258)/$P$3</f>
        <v>323.0804605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Data'!$A$2:$B$8,MATCH(WEEKDAY('RAC V@r Total'!A259,3),'Master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H259" s="118" t="n">
        <v>0</v>
      </c>
      <c r="I259" s="118" t="n">
        <v>0</v>
      </c>
      <c r="J259" s="118" t="n">
        <v>0</v>
      </c>
      <c r="K259" s="118" t="n">
        <v>0</v>
      </c>
      <c r="L259" s="118" t="n">
        <v>0</v>
      </c>
      <c r="M259" s="118" t="n">
        <v>0</v>
      </c>
      <c r="N259" s="118" t="n">
        <v>0</v>
      </c>
      <c r="P259" s="118" t="n">
        <f aca="false">ABS(D259)/$P$3</f>
        <v>0</v>
      </c>
      <c r="Q259" s="118" t="n">
        <f aca="false">ABS(E259)/$P$3</f>
        <v>0</v>
      </c>
      <c r="R259" s="118" t="n">
        <f aca="false">ABS(F259)/$P$3</f>
        <v>0</v>
      </c>
      <c r="S259" s="118" t="n">
        <f aca="false">ABS(G259)/$P$3</f>
        <v>0</v>
      </c>
      <c r="T259" s="118" t="n">
        <f aca="false">ABS(H259)/$P$3</f>
        <v>0</v>
      </c>
      <c r="U259" s="118" t="n">
        <f aca="false">ABS(I259)/$P$3</f>
        <v>0</v>
      </c>
      <c r="V259" s="118" t="n">
        <f aca="false">ABS(J259)/$P$3</f>
        <v>0</v>
      </c>
      <c r="W259" s="118" t="n">
        <f aca="false">ABS(K259)/$P$3</f>
        <v>0</v>
      </c>
      <c r="X259" s="118" t="n">
        <f aca="false">ABS(L259)/$P$3</f>
        <v>0</v>
      </c>
      <c r="Y259" s="118" t="n">
        <f aca="false">ABS(M259)/$P$3</f>
        <v>0</v>
      </c>
      <c r="Z259" s="118" t="n">
        <f aca="false">ABS(N259)/$P$3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Data'!$A$2:$B$8,MATCH(WEEKDAY('RAC V@r Total'!A260,3),'Master Data'!$A$2:$A$8,0),2)</f>
        <v>W</v>
      </c>
      <c r="D260" s="118" t="n">
        <v>-647147.4355</v>
      </c>
      <c r="E260" s="118" t="n">
        <v>0</v>
      </c>
      <c r="F260" s="118" t="n">
        <v>0</v>
      </c>
      <c r="G260" s="118" t="n">
        <v>-401801.7853</v>
      </c>
      <c r="H260" s="118" t="n">
        <v>-62561.72426</v>
      </c>
      <c r="I260" s="118" t="n">
        <v>-647147.4355</v>
      </c>
      <c r="J260" s="118" t="n">
        <v>-390929.2732</v>
      </c>
      <c r="K260" s="118" t="n">
        <v>-303444.0928</v>
      </c>
      <c r="L260" s="118" t="n">
        <v>0</v>
      </c>
      <c r="M260" s="118" t="n">
        <v>-62561.72426</v>
      </c>
      <c r="N260" s="118" t="n">
        <v>-323009.4814</v>
      </c>
      <c r="P260" s="118" t="n">
        <f aca="false">ABS(D260)/$P$3</f>
        <v>647.1474355</v>
      </c>
      <c r="Q260" s="118" t="n">
        <f aca="false">ABS(E260)/$P$3</f>
        <v>0</v>
      </c>
      <c r="R260" s="118" t="n">
        <f aca="false">ABS(F260)/$P$3</f>
        <v>0</v>
      </c>
      <c r="S260" s="118" t="n">
        <f aca="false">ABS(G260)/$P$3</f>
        <v>401.8017853</v>
      </c>
      <c r="T260" s="118" t="n">
        <f aca="false">ABS(H260)/$P$3</f>
        <v>62.56172426</v>
      </c>
      <c r="U260" s="118" t="n">
        <f aca="false">ABS(I260)/$P$3</f>
        <v>647.1474355</v>
      </c>
      <c r="V260" s="118" t="n">
        <f aca="false">ABS(J260)/$P$3</f>
        <v>390.9292732</v>
      </c>
      <c r="W260" s="118" t="n">
        <f aca="false">ABS(K260)/$P$3</f>
        <v>303.4440928</v>
      </c>
      <c r="X260" s="118" t="n">
        <f aca="false">ABS(L260)/$P$3</f>
        <v>0</v>
      </c>
      <c r="Y260" s="118" t="n">
        <f aca="false">ABS(M260)/$P$3</f>
        <v>62.56172426</v>
      </c>
      <c r="Z260" s="118" t="n">
        <f aca="false">ABS(N260)/$P$3</f>
        <v>323.0094814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Data'!$A$2:$B$8,MATCH(WEEKDAY('RAC V@r Total'!A261,3),'Master Data'!$A$2:$A$8,0),2)</f>
        <v>Th</v>
      </c>
      <c r="D261" s="118" t="n">
        <v>-647628.9191</v>
      </c>
      <c r="E261" s="118" t="n">
        <v>0</v>
      </c>
      <c r="F261" s="118" t="n">
        <v>0</v>
      </c>
      <c r="G261" s="118" t="n">
        <v>-401942.8571</v>
      </c>
      <c r="H261" s="118" t="n">
        <v>-73725.90702</v>
      </c>
      <c r="I261" s="118" t="n">
        <v>-647628.9191</v>
      </c>
      <c r="J261" s="118" t="n">
        <v>-391103.6434</v>
      </c>
      <c r="K261" s="118" t="n">
        <v>-303657.8174</v>
      </c>
      <c r="L261" s="118" t="n">
        <v>0</v>
      </c>
      <c r="M261" s="118" t="n">
        <v>-63076.54486</v>
      </c>
      <c r="N261" s="118" t="n">
        <v>-323619.6516</v>
      </c>
      <c r="P261" s="118" t="n">
        <f aca="false">ABS(D261)/$P$3</f>
        <v>647.6289191</v>
      </c>
      <c r="Q261" s="118" t="n">
        <f aca="false">ABS(E261)/$P$3</f>
        <v>0</v>
      </c>
      <c r="R261" s="118" t="n">
        <f aca="false">ABS(F261)/$P$3</f>
        <v>0</v>
      </c>
      <c r="S261" s="118" t="n">
        <f aca="false">ABS(G261)/$P$3</f>
        <v>401.9428571</v>
      </c>
      <c r="T261" s="118" t="n">
        <f aca="false">ABS(H261)/$P$3</f>
        <v>73.72590702</v>
      </c>
      <c r="U261" s="118" t="n">
        <f aca="false">ABS(I261)/$P$3</f>
        <v>647.6289191</v>
      </c>
      <c r="V261" s="118" t="n">
        <f aca="false">ABS(J261)/$P$3</f>
        <v>391.1036434</v>
      </c>
      <c r="W261" s="118" t="n">
        <f aca="false">ABS(K261)/$P$3</f>
        <v>303.6578174</v>
      </c>
      <c r="X261" s="118" t="n">
        <f aca="false">ABS(L261)/$P$3</f>
        <v>0</v>
      </c>
      <c r="Y261" s="118" t="n">
        <f aca="false">ABS(M261)/$P$3</f>
        <v>63.07654486</v>
      </c>
      <c r="Z261" s="118" t="n">
        <f aca="false">ABS(N261)/$P$3</f>
        <v>323.6196516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Data'!$A$2:$B$8,MATCH(WEEKDAY('RAC V@r Total'!A262,3),'Master Data'!$A$2:$A$8,0),2)</f>
        <v>F</v>
      </c>
      <c r="D262" s="118" t="n">
        <v>-648114.61</v>
      </c>
      <c r="E262" s="118" t="n">
        <v>0</v>
      </c>
      <c r="F262" s="118" t="n">
        <v>0</v>
      </c>
      <c r="G262" s="118" t="n">
        <v>-403838.42</v>
      </c>
      <c r="H262" s="118" t="n">
        <v>-63427.79</v>
      </c>
      <c r="I262" s="118" t="n">
        <v>-648114.61</v>
      </c>
      <c r="J262" s="118" t="n">
        <v>-392542.54</v>
      </c>
      <c r="K262" s="118" t="n">
        <v>-303704.48</v>
      </c>
      <c r="L262" s="118" t="n">
        <v>0</v>
      </c>
      <c r="M262" s="118" t="n">
        <v>-63427.79</v>
      </c>
      <c r="N262" s="118" t="n">
        <v>-323729.17</v>
      </c>
      <c r="P262" s="118" t="n">
        <f aca="false">ABS(D262)/$P$3</f>
        <v>648.11461</v>
      </c>
      <c r="Q262" s="118" t="n">
        <f aca="false">ABS(E262)/$P$3</f>
        <v>0</v>
      </c>
      <c r="R262" s="118" t="n">
        <f aca="false">ABS(F262)/$P$3</f>
        <v>0</v>
      </c>
      <c r="S262" s="118" t="n">
        <f aca="false">ABS(G262)/$P$3</f>
        <v>403.83842</v>
      </c>
      <c r="T262" s="118" t="n">
        <f aca="false">ABS(H262)/$P$3</f>
        <v>63.42779</v>
      </c>
      <c r="U262" s="118" t="n">
        <f aca="false">ABS(I262)/$P$3</f>
        <v>648.11461</v>
      </c>
      <c r="V262" s="118" t="n">
        <f aca="false">ABS(J262)/$P$3</f>
        <v>392.54254</v>
      </c>
      <c r="W262" s="118" t="n">
        <f aca="false">ABS(K262)/$P$3</f>
        <v>303.70448</v>
      </c>
      <c r="X262" s="118" t="n">
        <f aca="false">ABS(L262)/$P$3</f>
        <v>0</v>
      </c>
      <c r="Y262" s="118" t="n">
        <f aca="false">ABS(M262)/$P$3</f>
        <v>63.42779</v>
      </c>
      <c r="Z262" s="118" t="n">
        <f aca="false">ABS(N262)/$P$3</f>
        <v>323.72917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Data'!$A$2:$B$8,MATCH(WEEKDAY('RAC V@r Total'!A263,3),'Master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H263" s="118" t="n">
        <v>0</v>
      </c>
      <c r="I263" s="118" t="n">
        <v>0</v>
      </c>
      <c r="J263" s="118" t="n">
        <v>0</v>
      </c>
      <c r="K263" s="118" t="n">
        <v>0</v>
      </c>
      <c r="L263" s="118" t="n">
        <v>0</v>
      </c>
      <c r="M263" s="118" t="n">
        <v>0</v>
      </c>
      <c r="N263" s="118" t="n">
        <v>0</v>
      </c>
      <c r="P263" s="118" t="n">
        <f aca="false">ABS(D263)/$P$3</f>
        <v>0</v>
      </c>
      <c r="Q263" s="118" t="n">
        <f aca="false">ABS(E263)/$P$3</f>
        <v>0</v>
      </c>
      <c r="R263" s="118" t="n">
        <f aca="false">ABS(F263)/$P$3</f>
        <v>0</v>
      </c>
      <c r="S263" s="118" t="n">
        <f aca="false">ABS(G263)/$P$3</f>
        <v>0</v>
      </c>
      <c r="T263" s="118" t="n">
        <f aca="false">ABS(H263)/$P$3</f>
        <v>0</v>
      </c>
      <c r="U263" s="118" t="n">
        <f aca="false">ABS(I263)/$P$3</f>
        <v>0</v>
      </c>
      <c r="V263" s="118" t="n">
        <f aca="false">ABS(J263)/$P$3</f>
        <v>0</v>
      </c>
      <c r="W263" s="118" t="n">
        <f aca="false">ABS(K263)/$P$3</f>
        <v>0</v>
      </c>
      <c r="X263" s="118" t="n">
        <f aca="false">ABS(L263)/$P$3</f>
        <v>0</v>
      </c>
      <c r="Y263" s="118" t="n">
        <f aca="false">ABS(M263)/$P$3</f>
        <v>0</v>
      </c>
      <c r="Z263" s="118" t="n">
        <f aca="false">ABS(N263)/$P$3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Data'!$A$2:$B$8,MATCH(WEEKDAY('RAC V@r Total'!A264,3),'Master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H264" s="118" t="n">
        <v>0</v>
      </c>
      <c r="I264" s="118" t="n">
        <v>0</v>
      </c>
      <c r="J264" s="118" t="n">
        <v>0</v>
      </c>
      <c r="K264" s="118" t="n">
        <v>0</v>
      </c>
      <c r="L264" s="118" t="n">
        <v>0</v>
      </c>
      <c r="M264" s="118" t="n">
        <v>0</v>
      </c>
      <c r="N264" s="118" t="n">
        <v>0</v>
      </c>
      <c r="P264" s="118" t="n">
        <f aca="false">ABS(D264)/$P$3</f>
        <v>0</v>
      </c>
      <c r="Q264" s="118" t="n">
        <f aca="false">ABS(E264)/$P$3</f>
        <v>0</v>
      </c>
      <c r="R264" s="118" t="n">
        <f aca="false">ABS(F264)/$P$3</f>
        <v>0</v>
      </c>
      <c r="S264" s="118" t="n">
        <f aca="false">ABS(G264)/$P$3</f>
        <v>0</v>
      </c>
      <c r="T264" s="118" t="n">
        <f aca="false">ABS(H264)/$P$3</f>
        <v>0</v>
      </c>
      <c r="U264" s="118" t="n">
        <f aca="false">ABS(I264)/$P$3</f>
        <v>0</v>
      </c>
      <c r="V264" s="118" t="n">
        <f aca="false">ABS(J264)/$P$3</f>
        <v>0</v>
      </c>
      <c r="W264" s="118" t="n">
        <f aca="false">ABS(K264)/$P$3</f>
        <v>0</v>
      </c>
      <c r="X264" s="118" t="n">
        <f aca="false">ABS(L264)/$P$3</f>
        <v>0</v>
      </c>
      <c r="Y264" s="118" t="n">
        <f aca="false">ABS(M264)/$P$3</f>
        <v>0</v>
      </c>
      <c r="Z264" s="118" t="n">
        <f aca="false">ABS(N264)/$P$3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Data'!$A$2:$B$8,MATCH(WEEKDAY('RAC V@r Total'!A265,3),'Master Data'!$A$2:$A$8,0),2)</f>
        <v>M</v>
      </c>
      <c r="D265" s="118" t="n">
        <v>-649597.88</v>
      </c>
      <c r="E265" s="118" t="n">
        <v>0</v>
      </c>
      <c r="F265" s="118" t="n">
        <v>0</v>
      </c>
      <c r="G265" s="118" t="n">
        <v>-405167.95</v>
      </c>
      <c r="H265" s="118" t="n">
        <v>-63255.72</v>
      </c>
      <c r="I265" s="118" t="n">
        <v>-649597.88</v>
      </c>
      <c r="J265" s="118" t="n">
        <v>-393900.24</v>
      </c>
      <c r="K265" s="118" t="n">
        <v>-304268.9</v>
      </c>
      <c r="L265" s="118" t="n">
        <v>0</v>
      </c>
      <c r="M265" s="118" t="n">
        <v>-63255.72</v>
      </c>
      <c r="N265" s="118" t="n">
        <v>-324517.21</v>
      </c>
      <c r="P265" s="118" t="n">
        <f aca="false">ABS(D265)/$P$3</f>
        <v>649.59788</v>
      </c>
      <c r="Q265" s="118" t="n">
        <f aca="false">ABS(E265)/$P$3</f>
        <v>0</v>
      </c>
      <c r="R265" s="118" t="n">
        <f aca="false">ABS(F265)/$P$3</f>
        <v>0</v>
      </c>
      <c r="S265" s="118" t="n">
        <f aca="false">ABS(G265)/$P$3</f>
        <v>405.16795</v>
      </c>
      <c r="T265" s="118" t="n">
        <f aca="false">ABS(H265)/$P$3</f>
        <v>63.25572</v>
      </c>
      <c r="U265" s="118" t="n">
        <f aca="false">ABS(I265)/$P$3</f>
        <v>649.59788</v>
      </c>
      <c r="V265" s="118" t="n">
        <f aca="false">ABS(J265)/$P$3</f>
        <v>393.90024</v>
      </c>
      <c r="W265" s="118" t="n">
        <f aca="false">ABS(K265)/$P$3</f>
        <v>304.2689</v>
      </c>
      <c r="X265" s="118" t="n">
        <f aca="false">ABS(L265)/$P$3</f>
        <v>0</v>
      </c>
      <c r="Y265" s="118" t="n">
        <f aca="false">ABS(M265)/$P$3</f>
        <v>63.25572</v>
      </c>
      <c r="Z265" s="118" t="n">
        <f aca="false">ABS(N265)/$P$3</f>
        <v>324.51721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Data'!$A$2:$B$8,MATCH(WEEKDAY('RAC V@r Total'!A266,3),'Master Data'!$A$2:$A$8,0),2)</f>
        <v>T</v>
      </c>
      <c r="D266" s="118" t="n">
        <v>-650101.37</v>
      </c>
      <c r="E266" s="118" t="n">
        <v>0</v>
      </c>
      <c r="F266" s="118" t="n">
        <v>0</v>
      </c>
      <c r="G266" s="118" t="n">
        <v>-405229.29</v>
      </c>
      <c r="H266" s="118" t="n">
        <v>-63049.89</v>
      </c>
      <c r="I266" s="118" t="n">
        <v>-650101.37</v>
      </c>
      <c r="J266" s="118" t="n">
        <v>-394117.35</v>
      </c>
      <c r="K266" s="118" t="n">
        <v>-304473.5</v>
      </c>
      <c r="L266" s="118" t="n">
        <v>0</v>
      </c>
      <c r="M266" s="118" t="n">
        <v>-63049.89</v>
      </c>
      <c r="N266" s="118" t="n">
        <v>-324718.62</v>
      </c>
      <c r="P266" s="118" t="n">
        <f aca="false">ABS(D266)/$P$3</f>
        <v>650.10137</v>
      </c>
      <c r="Q266" s="118" t="n">
        <f aca="false">ABS(E266)/$P$3</f>
        <v>0</v>
      </c>
      <c r="R266" s="118" t="n">
        <f aca="false">ABS(F266)/$P$3</f>
        <v>0</v>
      </c>
      <c r="S266" s="118" t="n">
        <f aca="false">ABS(G266)/$P$3</f>
        <v>405.22929</v>
      </c>
      <c r="T266" s="118" t="n">
        <f aca="false">ABS(H266)/$P$3</f>
        <v>63.04989</v>
      </c>
      <c r="U266" s="118" t="n">
        <f aca="false">ABS(I266)/$P$3</f>
        <v>650.10137</v>
      </c>
      <c r="V266" s="118" t="n">
        <f aca="false">ABS(J266)/$P$3</f>
        <v>394.11735</v>
      </c>
      <c r="W266" s="118" t="n">
        <f aca="false">ABS(K266)/$P$3</f>
        <v>304.4735</v>
      </c>
      <c r="X266" s="118" t="n">
        <f aca="false">ABS(L266)/$P$3</f>
        <v>0</v>
      </c>
      <c r="Y266" s="118" t="n">
        <f aca="false">ABS(M266)/$P$3</f>
        <v>63.04989</v>
      </c>
      <c r="Z266" s="118" t="n">
        <f aca="false">ABS(N266)/$P$3</f>
        <v>324.71862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Data'!$A$2:$B$8,MATCH(WEEKDAY('RAC V@r Total'!A267,3),'Master Data'!$A$2:$A$8,0),2)</f>
        <v>W</v>
      </c>
      <c r="D267" s="118" t="n">
        <v>-650609.55</v>
      </c>
      <c r="E267" s="118" t="n">
        <v>0</v>
      </c>
      <c r="F267" s="118" t="n">
        <v>0</v>
      </c>
      <c r="G267" s="118" t="n">
        <v>-405222.5</v>
      </c>
      <c r="H267" s="118" t="n">
        <v>-63372.95</v>
      </c>
      <c r="I267" s="118" t="n">
        <v>-650609.55</v>
      </c>
      <c r="J267" s="118" t="n">
        <v>-394227.56</v>
      </c>
      <c r="K267" s="118" t="n">
        <v>-304680.05</v>
      </c>
      <c r="L267" s="118" t="n">
        <v>0</v>
      </c>
      <c r="M267" s="118" t="n">
        <v>-63372.95</v>
      </c>
      <c r="N267" s="118" t="n">
        <v>-324846.71</v>
      </c>
      <c r="P267" s="118" t="n">
        <f aca="false">ABS(D267)/$P$3</f>
        <v>650.60955</v>
      </c>
      <c r="Q267" s="118" t="n">
        <f aca="false">ABS(E267)/$P$3</f>
        <v>0</v>
      </c>
      <c r="R267" s="118" t="n">
        <f aca="false">ABS(F267)/$P$3</f>
        <v>0</v>
      </c>
      <c r="S267" s="118" t="n">
        <f aca="false">ABS(G267)/$P$3</f>
        <v>405.2225</v>
      </c>
      <c r="T267" s="118" t="n">
        <f aca="false">ABS(H267)/$P$3</f>
        <v>63.37295</v>
      </c>
      <c r="U267" s="118" t="n">
        <f aca="false">ABS(I267)/$P$3</f>
        <v>650.60955</v>
      </c>
      <c r="V267" s="118" t="n">
        <f aca="false">ABS(J267)/$P$3</f>
        <v>394.22756</v>
      </c>
      <c r="W267" s="118" t="n">
        <f aca="false">ABS(K267)/$P$3</f>
        <v>304.68005</v>
      </c>
      <c r="X267" s="118" t="n">
        <f aca="false">ABS(L267)/$P$3</f>
        <v>0</v>
      </c>
      <c r="Y267" s="118" t="n">
        <f aca="false">ABS(M267)/$P$3</f>
        <v>63.37295</v>
      </c>
      <c r="Z267" s="118" t="n">
        <f aca="false">ABS(N267)/$P$3</f>
        <v>324.84671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Data'!$A$2:$B$8,MATCH(WEEKDAY('RAC V@r Total'!A268,3),'Master Data'!$A$2:$A$8,0),2)</f>
        <v>Th</v>
      </c>
      <c r="D268" s="118" t="n">
        <v>-651122.55</v>
      </c>
      <c r="E268" s="118" t="n">
        <v>0</v>
      </c>
      <c r="F268" s="118" t="n">
        <v>0</v>
      </c>
      <c r="G268" s="118" t="n">
        <v>-406551.14</v>
      </c>
      <c r="H268" s="118" t="n">
        <v>-63468.7</v>
      </c>
      <c r="I268" s="118" t="n">
        <v>-651122.55</v>
      </c>
      <c r="J268" s="118" t="n">
        <v>-395341.98</v>
      </c>
      <c r="K268" s="118" t="n">
        <v>-304758.05</v>
      </c>
      <c r="L268" s="118" t="n">
        <v>0</v>
      </c>
      <c r="M268" s="118" t="n">
        <v>-63468.7</v>
      </c>
      <c r="N268" s="118" t="n">
        <v>-325239.26</v>
      </c>
      <c r="P268" s="118" t="n">
        <f aca="false">ABS(D268)/$P$3</f>
        <v>651.12255</v>
      </c>
      <c r="Q268" s="118" t="n">
        <f aca="false">ABS(E268)/$P$3</f>
        <v>0</v>
      </c>
      <c r="R268" s="118" t="n">
        <f aca="false">ABS(F268)/$P$3</f>
        <v>0</v>
      </c>
      <c r="S268" s="118" t="n">
        <f aca="false">ABS(G268)/$P$3</f>
        <v>406.55114</v>
      </c>
      <c r="T268" s="118" t="n">
        <f aca="false">ABS(H268)/$P$3</f>
        <v>63.4687</v>
      </c>
      <c r="U268" s="118" t="n">
        <f aca="false">ABS(I268)/$P$3</f>
        <v>651.12255</v>
      </c>
      <c r="V268" s="118" t="n">
        <f aca="false">ABS(J268)/$P$3</f>
        <v>395.34198</v>
      </c>
      <c r="W268" s="118" t="n">
        <f aca="false">ABS(K268)/$P$3</f>
        <v>304.75805</v>
      </c>
      <c r="X268" s="118" t="n">
        <f aca="false">ABS(L268)/$P$3</f>
        <v>0</v>
      </c>
      <c r="Y268" s="118" t="n">
        <f aca="false">ABS(M268)/$P$3</f>
        <v>63.4687</v>
      </c>
      <c r="Z268" s="118" t="n">
        <f aca="false">ABS(N268)/$P$3</f>
        <v>325.23926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Data'!$A$2:$B$8,MATCH(WEEKDAY('RAC V@r Total'!A269,3),'Master Data'!$A$2:$A$8,0),2)</f>
        <v>F</v>
      </c>
      <c r="D269" s="118" t="n">
        <v>-651640.47</v>
      </c>
      <c r="E269" s="118" t="n">
        <v>0</v>
      </c>
      <c r="F269" s="118" t="n">
        <v>0</v>
      </c>
      <c r="G269" s="118" t="n">
        <v>-407261.24</v>
      </c>
      <c r="H269" s="118" t="n">
        <v>-63609.27</v>
      </c>
      <c r="I269" s="118" t="n">
        <v>-651640</v>
      </c>
      <c r="J269" s="118" t="n">
        <v>-396075.92</v>
      </c>
      <c r="K269" s="118" t="n">
        <v>-304824.9</v>
      </c>
      <c r="L269" s="118" t="n">
        <v>0</v>
      </c>
      <c r="M269" s="118" t="n">
        <v>-63609.27</v>
      </c>
      <c r="N269" s="118" t="n">
        <v>-325529.46</v>
      </c>
      <c r="P269" s="118" t="n">
        <f aca="false">ABS(D269)/$P$3</f>
        <v>651.64047</v>
      </c>
      <c r="Q269" s="118" t="n">
        <f aca="false">ABS(E269)/$P$3</f>
        <v>0</v>
      </c>
      <c r="R269" s="118" t="n">
        <f aca="false">ABS(F269)/$P$3</f>
        <v>0</v>
      </c>
      <c r="S269" s="118" t="n">
        <f aca="false">ABS(G269)/$P$3</f>
        <v>407.26124</v>
      </c>
      <c r="T269" s="118" t="n">
        <f aca="false">ABS(H269)/$P$3</f>
        <v>63.60927</v>
      </c>
      <c r="U269" s="118" t="n">
        <f aca="false">ABS(I269)/$P$3</f>
        <v>651.64</v>
      </c>
      <c r="V269" s="118" t="n">
        <f aca="false">ABS(J269)/$P$3</f>
        <v>396.07592</v>
      </c>
      <c r="W269" s="118" t="n">
        <f aca="false">ABS(K269)/$P$3</f>
        <v>304.8249</v>
      </c>
      <c r="X269" s="118" t="n">
        <f aca="false">ABS(L269)/$P$3</f>
        <v>0</v>
      </c>
      <c r="Y269" s="118" t="n">
        <f aca="false">ABS(M269)/$P$3</f>
        <v>63.60927</v>
      </c>
      <c r="Z269" s="118" t="n">
        <f aca="false">ABS(N269)/$P$3</f>
        <v>325.52946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Data'!$A$2:$B$8,MATCH(WEEKDAY('RAC V@r Total'!A270,3),'Master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H270" s="118" t="n">
        <v>0</v>
      </c>
      <c r="I270" s="118" t="n">
        <v>0</v>
      </c>
      <c r="J270" s="118" t="n">
        <v>0</v>
      </c>
      <c r="K270" s="118" t="n">
        <v>0</v>
      </c>
      <c r="L270" s="118" t="n">
        <v>0</v>
      </c>
      <c r="M270" s="118" t="n">
        <v>0</v>
      </c>
      <c r="N270" s="118" t="n">
        <v>0</v>
      </c>
      <c r="P270" s="118" t="n">
        <f aca="false">ABS(D270)/$P$3</f>
        <v>0</v>
      </c>
      <c r="Q270" s="118" t="n">
        <f aca="false">ABS(E270)/$P$3</f>
        <v>0</v>
      </c>
      <c r="R270" s="118" t="n">
        <f aca="false">ABS(F270)/$P$3</f>
        <v>0</v>
      </c>
      <c r="S270" s="118" t="n">
        <f aca="false">ABS(G270)/$P$3</f>
        <v>0</v>
      </c>
      <c r="T270" s="118" t="n">
        <f aca="false">ABS(H270)/$P$3</f>
        <v>0</v>
      </c>
      <c r="U270" s="118" t="n">
        <f aca="false">ABS(I270)/$P$3</f>
        <v>0</v>
      </c>
      <c r="V270" s="118" t="n">
        <f aca="false">ABS(J270)/$P$3</f>
        <v>0</v>
      </c>
      <c r="W270" s="118" t="n">
        <f aca="false">ABS(K270)/$P$3</f>
        <v>0</v>
      </c>
      <c r="X270" s="118" t="n">
        <f aca="false">ABS(L270)/$P$3</f>
        <v>0</v>
      </c>
      <c r="Y270" s="118" t="n">
        <f aca="false">ABS(M270)/$P$3</f>
        <v>0</v>
      </c>
      <c r="Z270" s="118" t="n">
        <f aca="false">ABS(N270)/$P$3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Data'!$A$2:$B$8,MATCH(WEEKDAY('RAC V@r Total'!A271,3),'Master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H271" s="118" t="n">
        <v>0</v>
      </c>
      <c r="I271" s="118" t="n">
        <v>0</v>
      </c>
      <c r="J271" s="118" t="n">
        <v>0</v>
      </c>
      <c r="K271" s="118" t="n">
        <v>0</v>
      </c>
      <c r="L271" s="118" t="n">
        <v>0</v>
      </c>
      <c r="M271" s="118" t="n">
        <v>0</v>
      </c>
      <c r="N271" s="118" t="n">
        <v>0</v>
      </c>
      <c r="P271" s="118" t="n">
        <f aca="false">ABS(D271)/$P$3</f>
        <v>0</v>
      </c>
      <c r="Q271" s="118" t="n">
        <f aca="false">ABS(E271)/$P$3</f>
        <v>0</v>
      </c>
      <c r="R271" s="118" t="n">
        <f aca="false">ABS(F271)/$P$3</f>
        <v>0</v>
      </c>
      <c r="S271" s="118" t="n">
        <f aca="false">ABS(G271)/$P$3</f>
        <v>0</v>
      </c>
      <c r="T271" s="118" t="n">
        <f aca="false">ABS(H271)/$P$3</f>
        <v>0</v>
      </c>
      <c r="U271" s="118" t="n">
        <f aca="false">ABS(I271)/$P$3</f>
        <v>0</v>
      </c>
      <c r="V271" s="118" t="n">
        <f aca="false">ABS(J271)/$P$3</f>
        <v>0</v>
      </c>
      <c r="W271" s="118" t="n">
        <f aca="false">ABS(K271)/$P$3</f>
        <v>0</v>
      </c>
      <c r="X271" s="118" t="n">
        <f aca="false">ABS(L271)/$P$3</f>
        <v>0</v>
      </c>
      <c r="Y271" s="118" t="n">
        <f aca="false">ABS(M271)/$P$3</f>
        <v>0</v>
      </c>
      <c r="Z271" s="118" t="n">
        <f aca="false">ABS(N271)/$P$3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Data'!$A$2:$B$8,MATCH(WEEKDAY('RAC V@r Total'!A272,3),'Master Data'!$A$2:$A$8,0),2)</f>
        <v>M</v>
      </c>
      <c r="D272" s="118" t="n">
        <v>-757916.4</v>
      </c>
      <c r="E272" s="118" t="n">
        <v>0</v>
      </c>
      <c r="F272" s="118" t="n">
        <v>0</v>
      </c>
      <c r="G272" s="118" t="n">
        <v>-427189.57</v>
      </c>
      <c r="H272" s="118" t="n">
        <v>-85727.22</v>
      </c>
      <c r="I272" s="118" t="n">
        <v>-757916.4</v>
      </c>
      <c r="J272" s="118" t="n">
        <v>-436599.7</v>
      </c>
      <c r="K272" s="118" t="n">
        <v>-410169.3</v>
      </c>
      <c r="L272" s="118" t="n">
        <v>0</v>
      </c>
      <c r="M272" s="118" t="n">
        <v>-85727.2</v>
      </c>
      <c r="N272" s="118" t="n">
        <v>-430538.5</v>
      </c>
      <c r="P272" s="118" t="n">
        <f aca="false">ABS(D272)/$P$3</f>
        <v>757.9164</v>
      </c>
      <c r="Q272" s="118" t="n">
        <f aca="false">ABS(E272)/$P$3</f>
        <v>0</v>
      </c>
      <c r="R272" s="118" t="n">
        <f aca="false">ABS(F272)/$P$3</f>
        <v>0</v>
      </c>
      <c r="S272" s="118" t="n">
        <f aca="false">ABS(G272)/$P$3</f>
        <v>427.18957</v>
      </c>
      <c r="T272" s="118" t="n">
        <f aca="false">ABS(H272)/$P$3</f>
        <v>85.72722</v>
      </c>
      <c r="U272" s="118" t="n">
        <f aca="false">ABS(I272)/$P$3</f>
        <v>757.9164</v>
      </c>
      <c r="V272" s="118" t="n">
        <f aca="false">ABS(J272)/$P$3</f>
        <v>436.5997</v>
      </c>
      <c r="W272" s="118" t="n">
        <f aca="false">ABS(K272)/$P$3</f>
        <v>410.1693</v>
      </c>
      <c r="X272" s="118" t="n">
        <f aca="false">ABS(L272)/$P$3</f>
        <v>0</v>
      </c>
      <c r="Y272" s="118" t="n">
        <f aca="false">ABS(M272)/$P$3</f>
        <v>85.7272</v>
      </c>
      <c r="Z272" s="118" t="n">
        <f aca="false">ABS(N272)/$P$3</f>
        <v>430.5385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Data'!$A$2:$B$8,MATCH(WEEKDAY('RAC V@r Total'!A273,3),'Master Data'!$A$2:$A$8,0),2)</f>
        <v>T</v>
      </c>
      <c r="D273" s="118" t="n">
        <v>-653763.72</v>
      </c>
      <c r="E273" s="118" t="n">
        <v>0</v>
      </c>
      <c r="F273" s="118" t="n">
        <v>0</v>
      </c>
      <c r="G273" s="118" t="n">
        <v>-407896.07</v>
      </c>
      <c r="H273" s="118" t="n">
        <v>-63731.6</v>
      </c>
      <c r="I273" s="118" t="n">
        <v>-653763.7</v>
      </c>
      <c r="J273" s="118" t="n">
        <v>-397043.94</v>
      </c>
      <c r="K273" s="118" t="n">
        <v>-305776.35</v>
      </c>
      <c r="L273" s="118" t="n">
        <v>0</v>
      </c>
      <c r="M273" s="118" t="n">
        <v>-63731.6</v>
      </c>
      <c r="N273" s="118" t="n">
        <v>-326392.55</v>
      </c>
      <c r="P273" s="118" t="n">
        <f aca="false">ABS(D273)/$P$3</f>
        <v>653.76372</v>
      </c>
      <c r="Q273" s="118" t="n">
        <f aca="false">ABS(E273)/$P$3</f>
        <v>0</v>
      </c>
      <c r="R273" s="118" t="n">
        <f aca="false">ABS(F273)/$P$3</f>
        <v>0</v>
      </c>
      <c r="S273" s="118" t="n">
        <f aca="false">ABS(G273)/$P$3</f>
        <v>407.89607</v>
      </c>
      <c r="T273" s="118" t="n">
        <f aca="false">ABS(H273)/$P$3</f>
        <v>63.7316</v>
      </c>
      <c r="U273" s="118" t="n">
        <f aca="false">ABS(I273)/$P$3</f>
        <v>653.7637</v>
      </c>
      <c r="V273" s="118" t="n">
        <f aca="false">ABS(J273)/$P$3</f>
        <v>397.04394</v>
      </c>
      <c r="W273" s="118" t="n">
        <f aca="false">ABS(K273)/$P$3</f>
        <v>305.77635</v>
      </c>
      <c r="X273" s="118" t="n">
        <f aca="false">ABS(L273)/$P$3</f>
        <v>0</v>
      </c>
      <c r="Y273" s="118" t="n">
        <f aca="false">ABS(M273)/$P$3</f>
        <v>63.7316</v>
      </c>
      <c r="Z273" s="118" t="n">
        <f aca="false">ABS(N273)/$P$3</f>
        <v>326.39255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Data'!$A$2:$B$8,MATCH(WEEKDAY('RAC V@r Total'!A274,3),'Master Data'!$A$2:$A$8,0),2)</f>
        <v>W</v>
      </c>
      <c r="D274" s="118" t="n">
        <v>-654308.05</v>
      </c>
      <c r="E274" s="118" t="n">
        <v>0</v>
      </c>
      <c r="F274" s="118" t="n">
        <v>0</v>
      </c>
      <c r="G274" s="118" t="n">
        <v>-409842.22</v>
      </c>
      <c r="H274" s="118" t="n">
        <v>-64041.9</v>
      </c>
      <c r="I274" s="118" t="n">
        <v>-654308</v>
      </c>
      <c r="J274" s="118" t="n">
        <v>-399334.4</v>
      </c>
      <c r="K274" s="118" t="n">
        <v>-305306.9</v>
      </c>
      <c r="L274" s="118" t="n">
        <v>0</v>
      </c>
      <c r="M274" s="118" t="n">
        <v>-64041.9</v>
      </c>
      <c r="N274" s="118" t="n">
        <v>-326586.3</v>
      </c>
      <c r="P274" s="118" t="n">
        <f aca="false">ABS(D274)/$P$3</f>
        <v>654.30805</v>
      </c>
      <c r="Q274" s="118" t="n">
        <f aca="false">ABS(E274)/$P$3</f>
        <v>0</v>
      </c>
      <c r="R274" s="118" t="n">
        <f aca="false">ABS(F274)/$P$3</f>
        <v>0</v>
      </c>
      <c r="S274" s="118" t="n">
        <f aca="false">ABS(G274)/$P$3</f>
        <v>409.84222</v>
      </c>
      <c r="T274" s="118" t="n">
        <f aca="false">ABS(H274)/$P$3</f>
        <v>64.0419</v>
      </c>
      <c r="U274" s="118" t="n">
        <f aca="false">ABS(I274)/$P$3</f>
        <v>654.308</v>
      </c>
      <c r="V274" s="118" t="n">
        <f aca="false">ABS(J274)/$P$3</f>
        <v>399.3344</v>
      </c>
      <c r="W274" s="118" t="n">
        <f aca="false">ABS(K274)/$P$3</f>
        <v>305.3069</v>
      </c>
      <c r="X274" s="118" t="n">
        <f aca="false">ABS(L274)/$P$3</f>
        <v>0</v>
      </c>
      <c r="Y274" s="118" t="n">
        <f aca="false">ABS(M274)/$P$3</f>
        <v>64.0419</v>
      </c>
      <c r="Z274" s="118" t="n">
        <f aca="false">ABS(N274)/$P$3</f>
        <v>326.5863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Data'!$A$2:$B$8,MATCH(WEEKDAY('RAC V@r Total'!A275,3),'Master Data'!$A$2:$A$8,0),2)</f>
        <v>Th</v>
      </c>
      <c r="D275" s="118" t="n">
        <v>-541082.51</v>
      </c>
      <c r="E275" s="118" t="n">
        <v>0</v>
      </c>
      <c r="F275" s="118" t="n">
        <v>0</v>
      </c>
      <c r="G275" s="118" t="n">
        <v>-365127.26</v>
      </c>
      <c r="H275" s="118" t="n">
        <v>-59265.94</v>
      </c>
      <c r="I275" s="118" t="n">
        <v>-541082.51</v>
      </c>
      <c r="J275" s="118" t="n">
        <v>-368722.41</v>
      </c>
      <c r="K275" s="118" t="n">
        <v>-231081.06</v>
      </c>
      <c r="L275" s="118" t="n">
        <v>0</v>
      </c>
      <c r="M275" s="118" t="n">
        <v>-59265.94</v>
      </c>
      <c r="N275" s="118" t="n">
        <v>-235238.91</v>
      </c>
      <c r="P275" s="118" t="n">
        <f aca="false">ABS(D275)/$P$3</f>
        <v>541.08251</v>
      </c>
      <c r="Q275" s="118" t="n">
        <f aca="false">ABS(E275)/$P$3</f>
        <v>0</v>
      </c>
      <c r="R275" s="118" t="n">
        <f aca="false">ABS(F275)/$P$3</f>
        <v>0</v>
      </c>
      <c r="S275" s="118" t="n">
        <f aca="false">ABS(G275)/$P$3</f>
        <v>365.12726</v>
      </c>
      <c r="T275" s="118" t="n">
        <f aca="false">ABS(H275)/$P$3</f>
        <v>59.26594</v>
      </c>
      <c r="U275" s="118" t="n">
        <f aca="false">ABS(I275)/$P$3</f>
        <v>541.08251</v>
      </c>
      <c r="V275" s="118" t="n">
        <f aca="false">ABS(J275)/$P$3</f>
        <v>368.72241</v>
      </c>
      <c r="W275" s="118" t="n">
        <f aca="false">ABS(K275)/$P$3</f>
        <v>231.08106</v>
      </c>
      <c r="X275" s="118" t="n">
        <f aca="false">ABS(L275)/$P$3</f>
        <v>0</v>
      </c>
      <c r="Y275" s="118" t="n">
        <f aca="false">ABS(M275)/$P$3</f>
        <v>59.26594</v>
      </c>
      <c r="Z275" s="118" t="n">
        <f aca="false">ABS(N275)/$P$3</f>
        <v>235.23891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Data'!$A$2:$B$8,MATCH(WEEKDAY('RAC V@r Total'!A276,3),'Master Data'!$A$2:$A$8,0),2)</f>
        <v>F</v>
      </c>
      <c r="D276" s="118" t="n">
        <v>-509311.81</v>
      </c>
      <c r="E276" s="118" t="n">
        <v>0</v>
      </c>
      <c r="F276" s="118" t="n">
        <v>0</v>
      </c>
      <c r="G276" s="118" t="n">
        <v>-365952.29</v>
      </c>
      <c r="H276" s="118" t="n">
        <v>-60244.72</v>
      </c>
      <c r="I276" s="118" t="n">
        <v>-509311.81</v>
      </c>
      <c r="J276" s="118" t="n">
        <v>-370605.7</v>
      </c>
      <c r="K276" s="118" t="n">
        <v>-196868.31</v>
      </c>
      <c r="L276" s="118" t="n">
        <v>0</v>
      </c>
      <c r="M276" s="118" t="n">
        <v>-60244.72</v>
      </c>
      <c r="N276" s="118" t="n">
        <v>-195485.29</v>
      </c>
      <c r="P276" s="118" t="n">
        <f aca="false">ABS(D276)/$P$3</f>
        <v>509.31181</v>
      </c>
      <c r="Q276" s="118" t="n">
        <f aca="false">ABS(E276)/$P$3</f>
        <v>0</v>
      </c>
      <c r="R276" s="118" t="n">
        <f aca="false">ABS(F276)/$P$3</f>
        <v>0</v>
      </c>
      <c r="S276" s="118" t="n">
        <f aca="false">ABS(G276)/$P$3</f>
        <v>365.95229</v>
      </c>
      <c r="T276" s="118" t="n">
        <f aca="false">ABS(H276)/$P$3</f>
        <v>60.24472</v>
      </c>
      <c r="U276" s="118" t="n">
        <f aca="false">ABS(I276)/$P$3</f>
        <v>509.31181</v>
      </c>
      <c r="V276" s="118" t="n">
        <f aca="false">ABS(J276)/$P$3</f>
        <v>370.6057</v>
      </c>
      <c r="W276" s="118" t="n">
        <f aca="false">ABS(K276)/$P$3</f>
        <v>196.86831</v>
      </c>
      <c r="X276" s="118" t="n">
        <f aca="false">ABS(L276)/$P$3</f>
        <v>0</v>
      </c>
      <c r="Y276" s="118" t="n">
        <f aca="false">ABS(M276)/$P$3</f>
        <v>60.24472</v>
      </c>
      <c r="Z276" s="118" t="n">
        <f aca="false">ABS(N276)/$P$3</f>
        <v>195.48529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Data'!$A$2:$B$8,MATCH(WEEKDAY('RAC V@r Total'!A277,3),'Master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H277" s="118" t="n">
        <v>0</v>
      </c>
      <c r="I277" s="118" t="n">
        <v>0</v>
      </c>
      <c r="J277" s="118" t="n">
        <v>0</v>
      </c>
      <c r="K277" s="118" t="n">
        <v>0</v>
      </c>
      <c r="L277" s="118" t="n">
        <v>0</v>
      </c>
      <c r="M277" s="118" t="n">
        <v>0</v>
      </c>
      <c r="N277" s="118" t="n">
        <v>0</v>
      </c>
      <c r="P277" s="118" t="n">
        <f aca="false">ABS(D277)/$P$3</f>
        <v>0</v>
      </c>
      <c r="Q277" s="118" t="n">
        <f aca="false">ABS(E277)/$P$3</f>
        <v>0</v>
      </c>
      <c r="R277" s="118" t="n">
        <f aca="false">ABS(F277)/$P$3</f>
        <v>0</v>
      </c>
      <c r="S277" s="118" t="n">
        <f aca="false">ABS(G277)/$P$3</f>
        <v>0</v>
      </c>
      <c r="T277" s="118" t="n">
        <f aca="false">ABS(H277)/$P$3</f>
        <v>0</v>
      </c>
      <c r="U277" s="118" t="n">
        <f aca="false">ABS(I277)/$P$3</f>
        <v>0</v>
      </c>
      <c r="V277" s="118" t="n">
        <f aca="false">ABS(J277)/$P$3</f>
        <v>0</v>
      </c>
      <c r="W277" s="118" t="n">
        <f aca="false">ABS(K277)/$P$3</f>
        <v>0</v>
      </c>
      <c r="X277" s="118" t="n">
        <f aca="false">ABS(L277)/$P$3</f>
        <v>0</v>
      </c>
      <c r="Y277" s="118" t="n">
        <f aca="false">ABS(M277)/$P$3</f>
        <v>0</v>
      </c>
      <c r="Z277" s="118" t="n">
        <f aca="false">ABS(N277)/$P$3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Data'!$A$2:$B$8,MATCH(WEEKDAY('RAC V@r Total'!A278,3),'Master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H278" s="118" t="n">
        <v>0</v>
      </c>
      <c r="I278" s="118" t="n">
        <v>0</v>
      </c>
      <c r="J278" s="118" t="n">
        <v>0</v>
      </c>
      <c r="K278" s="118" t="n">
        <v>0</v>
      </c>
      <c r="L278" s="118" t="n">
        <v>0</v>
      </c>
      <c r="M278" s="118" t="n">
        <v>0</v>
      </c>
      <c r="N278" s="118" t="n">
        <v>0</v>
      </c>
      <c r="P278" s="118" t="n">
        <f aca="false">ABS(D278)/$P$3</f>
        <v>0</v>
      </c>
      <c r="Q278" s="118" t="n">
        <f aca="false">ABS(E278)/$P$3</f>
        <v>0</v>
      </c>
      <c r="R278" s="118" t="n">
        <f aca="false">ABS(F278)/$P$3</f>
        <v>0</v>
      </c>
      <c r="S278" s="118" t="n">
        <f aca="false">ABS(G278)/$P$3</f>
        <v>0</v>
      </c>
      <c r="T278" s="118" t="n">
        <f aca="false">ABS(H278)/$P$3</f>
        <v>0</v>
      </c>
      <c r="U278" s="118" t="n">
        <f aca="false">ABS(I278)/$P$3</f>
        <v>0</v>
      </c>
      <c r="V278" s="118" t="n">
        <f aca="false">ABS(J278)/$P$3</f>
        <v>0</v>
      </c>
      <c r="W278" s="118" t="n">
        <f aca="false">ABS(K278)/$P$3</f>
        <v>0</v>
      </c>
      <c r="X278" s="118" t="n">
        <f aca="false">ABS(L278)/$P$3</f>
        <v>0</v>
      </c>
      <c r="Y278" s="118" t="n">
        <f aca="false">ABS(M278)/$P$3</f>
        <v>0</v>
      </c>
      <c r="Z278" s="118" t="n">
        <f aca="false">ABS(N278)/$P$3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Data'!$A$2:$B$8,MATCH(WEEKDAY('RAC V@r Total'!A279,3),'Master Data'!$A$2:$A$8,0),2)</f>
        <v>M</v>
      </c>
      <c r="D279" s="118" t="n">
        <v>-498791.33</v>
      </c>
      <c r="E279" s="118" t="n">
        <v>0</v>
      </c>
      <c r="F279" s="118" t="n">
        <v>0</v>
      </c>
      <c r="G279" s="118" t="n">
        <v>-364992.42</v>
      </c>
      <c r="H279" s="118" t="n">
        <v>-62281.36</v>
      </c>
      <c r="I279" s="118" t="n">
        <v>-498791.33</v>
      </c>
      <c r="J279" s="118" t="n">
        <v>-371981.61</v>
      </c>
      <c r="K279" s="118" t="n">
        <v>-209541.95</v>
      </c>
      <c r="L279" s="118" t="n">
        <v>0</v>
      </c>
      <c r="M279" s="118" t="n">
        <v>-62281.36</v>
      </c>
      <c r="N279" s="118" t="n">
        <v>-209335.19</v>
      </c>
      <c r="P279" s="118" t="n">
        <f aca="false">ABS(D279)/$P$3</f>
        <v>498.79133</v>
      </c>
      <c r="Q279" s="118" t="n">
        <f aca="false">ABS(E279)/$P$3</f>
        <v>0</v>
      </c>
      <c r="R279" s="118" t="n">
        <f aca="false">ABS(F279)/$P$3</f>
        <v>0</v>
      </c>
      <c r="S279" s="118" t="n">
        <f aca="false">ABS(G279)/$P$3</f>
        <v>364.99242</v>
      </c>
      <c r="T279" s="118" t="n">
        <f aca="false">ABS(H279)/$P$3</f>
        <v>62.28136</v>
      </c>
      <c r="U279" s="118" t="n">
        <f aca="false">ABS(I279)/$P$3</f>
        <v>498.79133</v>
      </c>
      <c r="V279" s="118" t="n">
        <f aca="false">ABS(J279)/$P$3</f>
        <v>371.98161</v>
      </c>
      <c r="W279" s="118" t="n">
        <f aca="false">ABS(K279)/$P$3</f>
        <v>209.54195</v>
      </c>
      <c r="X279" s="118" t="n">
        <f aca="false">ABS(L279)/$P$3</f>
        <v>0</v>
      </c>
      <c r="Y279" s="118" t="n">
        <f aca="false">ABS(M279)/$P$3</f>
        <v>62.28136</v>
      </c>
      <c r="Z279" s="118" t="n">
        <f aca="false">ABS(N279)/$P$3</f>
        <v>209.33519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Data'!$A$2:$B$8,MATCH(WEEKDAY('RAC V@r Total'!A280,3),'Master Data'!$A$2:$A$8,0),2)</f>
        <v>T</v>
      </c>
      <c r="D280" s="118" t="n">
        <v>-499227.86</v>
      </c>
      <c r="E280" s="118" t="n">
        <v>0</v>
      </c>
      <c r="F280" s="118" t="n">
        <v>0</v>
      </c>
      <c r="G280" s="118" t="n">
        <v>-365210.23</v>
      </c>
      <c r="H280" s="118" t="n">
        <v>-62446.76</v>
      </c>
      <c r="I280" s="118" t="n">
        <v>-499227.86</v>
      </c>
      <c r="J280" s="118" t="n">
        <v>-372224.95</v>
      </c>
      <c r="K280" s="118" t="n">
        <v>-209775.58</v>
      </c>
      <c r="L280" s="118" t="n">
        <v>0</v>
      </c>
      <c r="M280" s="118" t="n">
        <v>-62446.76</v>
      </c>
      <c r="N280" s="118" t="n">
        <v>-209512.85</v>
      </c>
      <c r="P280" s="118" t="n">
        <f aca="false">ABS(D280)/$P$3</f>
        <v>499.22786</v>
      </c>
      <c r="Q280" s="118" t="n">
        <f aca="false">ABS(E280)/$P$3</f>
        <v>0</v>
      </c>
      <c r="R280" s="118" t="n">
        <f aca="false">ABS(F280)/$P$3</f>
        <v>0</v>
      </c>
      <c r="S280" s="118" t="n">
        <f aca="false">ABS(G280)/$P$3</f>
        <v>365.21023</v>
      </c>
      <c r="T280" s="118" t="n">
        <f aca="false">ABS(H280)/$P$3</f>
        <v>62.44676</v>
      </c>
      <c r="U280" s="118" t="n">
        <f aca="false">ABS(I280)/$P$3</f>
        <v>499.22786</v>
      </c>
      <c r="V280" s="118" t="n">
        <f aca="false">ABS(J280)/$P$3</f>
        <v>372.22495</v>
      </c>
      <c r="W280" s="118" t="n">
        <f aca="false">ABS(K280)/$P$3</f>
        <v>209.77558</v>
      </c>
      <c r="X280" s="118" t="n">
        <f aca="false">ABS(L280)/$P$3</f>
        <v>0</v>
      </c>
      <c r="Y280" s="118" t="n">
        <f aca="false">ABS(M280)/$P$3</f>
        <v>62.44676</v>
      </c>
      <c r="Z280" s="118" t="n">
        <f aca="false">ABS(N280)/$P$3</f>
        <v>209.51285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Data'!$A$2:$B$8,MATCH(WEEKDAY('RAC V@r Total'!A281,3),'Master Data'!$A$2:$A$8,0),2)</f>
        <v>W</v>
      </c>
      <c r="D281" s="118" t="n">
        <v>-499669.49</v>
      </c>
      <c r="E281" s="118" t="n">
        <v>0</v>
      </c>
      <c r="F281" s="118" t="n">
        <v>0</v>
      </c>
      <c r="G281" s="118" t="n">
        <v>-366128.25</v>
      </c>
      <c r="H281" s="118" t="n">
        <v>-62529.26</v>
      </c>
      <c r="I281" s="118" t="n">
        <v>-499669.49</v>
      </c>
      <c r="J281" s="118" t="n">
        <v>-373069.72</v>
      </c>
      <c r="K281" s="118" t="n">
        <v>-209843.53</v>
      </c>
      <c r="L281" s="118" t="n">
        <v>0</v>
      </c>
      <c r="M281" s="118" t="n">
        <v>-62529.26</v>
      </c>
      <c r="N281" s="118" t="n">
        <v>-209395.09</v>
      </c>
      <c r="P281" s="118" t="n">
        <f aca="false">ABS(D281)/$P$3</f>
        <v>499.66949</v>
      </c>
      <c r="Q281" s="118" t="n">
        <f aca="false">ABS(E281)/$P$3</f>
        <v>0</v>
      </c>
      <c r="R281" s="118" t="n">
        <f aca="false">ABS(F281)/$P$3</f>
        <v>0</v>
      </c>
      <c r="S281" s="118" t="n">
        <f aca="false">ABS(G281)/$P$3</f>
        <v>366.12825</v>
      </c>
      <c r="T281" s="118" t="n">
        <f aca="false">ABS(H281)/$P$3</f>
        <v>62.52926</v>
      </c>
      <c r="U281" s="118" t="n">
        <f aca="false">ABS(I281)/$P$3</f>
        <v>499.66949</v>
      </c>
      <c r="V281" s="118" t="n">
        <f aca="false">ABS(J281)/$P$3</f>
        <v>373.06972</v>
      </c>
      <c r="W281" s="118" t="n">
        <f aca="false">ABS(K281)/$P$3</f>
        <v>209.84353</v>
      </c>
      <c r="X281" s="118" t="n">
        <f aca="false">ABS(L281)/$P$3</f>
        <v>0</v>
      </c>
      <c r="Y281" s="118" t="n">
        <f aca="false">ABS(M281)/$P$3</f>
        <v>62.52926</v>
      </c>
      <c r="Z281" s="118" t="n">
        <f aca="false">ABS(N281)/$P$3</f>
        <v>209.39509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Data'!$A$2:$B$8,MATCH(WEEKDAY('RAC V@r Total'!A282,3),'Master Data'!$A$2:$A$8,0),2)</f>
        <v>Th</v>
      </c>
      <c r="D282" s="118" t="n">
        <v>-500116.34</v>
      </c>
      <c r="E282" s="118" t="n">
        <v>0</v>
      </c>
      <c r="F282" s="118" t="n">
        <v>0</v>
      </c>
      <c r="G282" s="118" t="n">
        <v>-366445.02</v>
      </c>
      <c r="H282" s="118" t="n">
        <v>-62518.88</v>
      </c>
      <c r="I282" s="118" t="n">
        <v>-500116.34</v>
      </c>
      <c r="J282" s="118" t="n">
        <v>-373338.3</v>
      </c>
      <c r="K282" s="118" t="n">
        <v>-210051.03</v>
      </c>
      <c r="L282" s="118" t="n">
        <v>0</v>
      </c>
      <c r="M282" s="118" t="n">
        <v>-62518.88</v>
      </c>
      <c r="N282" s="118" t="n">
        <v>-209571.12</v>
      </c>
      <c r="P282" s="118" t="n">
        <f aca="false">ABS(D282)/$P$3</f>
        <v>500.11634</v>
      </c>
      <c r="Q282" s="118" t="n">
        <f aca="false">ABS(E282)/$P$3</f>
        <v>0</v>
      </c>
      <c r="R282" s="118" t="n">
        <f aca="false">ABS(F282)/$P$3</f>
        <v>0</v>
      </c>
      <c r="S282" s="118" t="n">
        <f aca="false">ABS(G282)/$P$3</f>
        <v>366.44502</v>
      </c>
      <c r="T282" s="118" t="n">
        <f aca="false">ABS(H282)/$P$3</f>
        <v>62.51888</v>
      </c>
      <c r="U282" s="118" t="n">
        <f aca="false">ABS(I282)/$P$3</f>
        <v>500.11634</v>
      </c>
      <c r="V282" s="118" t="n">
        <f aca="false">ABS(J282)/$P$3</f>
        <v>373.3383</v>
      </c>
      <c r="W282" s="118" t="n">
        <f aca="false">ABS(K282)/$P$3</f>
        <v>210.05103</v>
      </c>
      <c r="X282" s="118" t="n">
        <f aca="false">ABS(L282)/$P$3</f>
        <v>0</v>
      </c>
      <c r="Y282" s="118" t="n">
        <f aca="false">ABS(M282)/$P$3</f>
        <v>62.51888</v>
      </c>
      <c r="Z282" s="118" t="n">
        <f aca="false">ABS(N282)/$P$3</f>
        <v>209.57112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Data'!$A$2:$B$8,MATCH(WEEKDAY('RAC V@r Total'!A283,3),'Master Data'!$A$2:$A$8,0),2)</f>
        <v>F</v>
      </c>
      <c r="D283" s="118" t="n">
        <v>-485592.57</v>
      </c>
      <c r="E283" s="118" t="n">
        <v>0</v>
      </c>
      <c r="F283" s="118" t="n">
        <v>0</v>
      </c>
      <c r="G283" s="118" t="n">
        <v>-366847.73</v>
      </c>
      <c r="H283" s="118" t="n">
        <v>-62525.03</v>
      </c>
      <c r="I283" s="118" t="n">
        <v>-485592.57</v>
      </c>
      <c r="J283" s="118" t="n">
        <v>-373699.16</v>
      </c>
      <c r="K283" s="118" t="n">
        <v>-193941.09</v>
      </c>
      <c r="L283" s="118" t="n">
        <v>0</v>
      </c>
      <c r="M283" s="118" t="n">
        <v>-62525.03</v>
      </c>
      <c r="N283" s="118" t="n">
        <v>-197974.41</v>
      </c>
      <c r="P283" s="118" t="n">
        <f aca="false">ABS(D283)/$P$3</f>
        <v>485.59257</v>
      </c>
      <c r="Q283" s="118" t="n">
        <f aca="false">ABS(E283)/$P$3</f>
        <v>0</v>
      </c>
      <c r="R283" s="118" t="n">
        <f aca="false">ABS(F283)/$P$3</f>
        <v>0</v>
      </c>
      <c r="S283" s="118" t="n">
        <f aca="false">ABS(G283)/$P$3</f>
        <v>366.84773</v>
      </c>
      <c r="T283" s="118" t="n">
        <f aca="false">ABS(H283)/$P$3</f>
        <v>62.52503</v>
      </c>
      <c r="U283" s="118" t="n">
        <f aca="false">ABS(I283)/$P$3</f>
        <v>485.59257</v>
      </c>
      <c r="V283" s="118" t="n">
        <f aca="false">ABS(J283)/$P$3</f>
        <v>373.69916</v>
      </c>
      <c r="W283" s="118" t="n">
        <f aca="false">ABS(K283)/$P$3</f>
        <v>193.94109</v>
      </c>
      <c r="X283" s="118" t="n">
        <f aca="false">ABS(L283)/$P$3</f>
        <v>0</v>
      </c>
      <c r="Y283" s="118" t="n">
        <f aca="false">ABS(M283)/$P$3</f>
        <v>62.52503</v>
      </c>
      <c r="Z283" s="118" t="n">
        <f aca="false">ABS(N283)/$P$3</f>
        <v>197.97441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Data'!$A$2:$B$8,MATCH(WEEKDAY('RAC V@r Total'!A284,3),'Master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H284" s="118" t="n">
        <v>0</v>
      </c>
      <c r="I284" s="118" t="n">
        <v>0</v>
      </c>
      <c r="J284" s="118" t="n">
        <v>0</v>
      </c>
      <c r="K284" s="118" t="n">
        <v>0</v>
      </c>
      <c r="L284" s="118" t="n">
        <v>0</v>
      </c>
      <c r="M284" s="118" t="n">
        <v>0</v>
      </c>
      <c r="N284" s="118" t="n">
        <v>0</v>
      </c>
      <c r="P284" s="118" t="n">
        <f aca="false">ABS(D284)/$P$3</f>
        <v>0</v>
      </c>
      <c r="Q284" s="118" t="n">
        <f aca="false">ABS(E284)/$P$3</f>
        <v>0</v>
      </c>
      <c r="R284" s="118" t="n">
        <f aca="false">ABS(F284)/$P$3</f>
        <v>0</v>
      </c>
      <c r="S284" s="118" t="n">
        <f aca="false">ABS(G284)/$P$3</f>
        <v>0</v>
      </c>
      <c r="T284" s="118" t="n">
        <f aca="false">ABS(H284)/$P$3</f>
        <v>0</v>
      </c>
      <c r="U284" s="118" t="n">
        <f aca="false">ABS(I284)/$P$3</f>
        <v>0</v>
      </c>
      <c r="V284" s="118" t="n">
        <f aca="false">ABS(J284)/$P$3</f>
        <v>0</v>
      </c>
      <c r="W284" s="118" t="n">
        <f aca="false">ABS(K284)/$P$3</f>
        <v>0</v>
      </c>
      <c r="X284" s="118" t="n">
        <f aca="false">ABS(L284)/$P$3</f>
        <v>0</v>
      </c>
      <c r="Y284" s="118" t="n">
        <f aca="false">ABS(M284)/$P$3</f>
        <v>0</v>
      </c>
      <c r="Z284" s="118" t="n">
        <f aca="false">ABS(N284)/$P$3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Data'!$A$2:$B$8,MATCH(WEEKDAY('RAC V@r Total'!A285,3),'Master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H285" s="118" t="n">
        <v>0</v>
      </c>
      <c r="I285" s="118" t="n">
        <v>0</v>
      </c>
      <c r="J285" s="118" t="n">
        <v>0</v>
      </c>
      <c r="K285" s="118" t="n">
        <v>0</v>
      </c>
      <c r="L285" s="118" t="n">
        <v>0</v>
      </c>
      <c r="M285" s="118" t="n">
        <v>0</v>
      </c>
      <c r="N285" s="118" t="n">
        <v>0</v>
      </c>
      <c r="P285" s="118" t="n">
        <f aca="false">ABS(D285)/$P$3</f>
        <v>0</v>
      </c>
      <c r="Q285" s="118" t="n">
        <f aca="false">ABS(E285)/$P$3</f>
        <v>0</v>
      </c>
      <c r="R285" s="118" t="n">
        <f aca="false">ABS(F285)/$P$3</f>
        <v>0</v>
      </c>
      <c r="S285" s="118" t="n">
        <f aca="false">ABS(G285)/$P$3</f>
        <v>0</v>
      </c>
      <c r="T285" s="118" t="n">
        <f aca="false">ABS(H285)/$P$3</f>
        <v>0</v>
      </c>
      <c r="U285" s="118" t="n">
        <f aca="false">ABS(I285)/$P$3</f>
        <v>0</v>
      </c>
      <c r="V285" s="118" t="n">
        <f aca="false">ABS(J285)/$P$3</f>
        <v>0</v>
      </c>
      <c r="W285" s="118" t="n">
        <f aca="false">ABS(K285)/$P$3</f>
        <v>0</v>
      </c>
      <c r="X285" s="118" t="n">
        <f aca="false">ABS(L285)/$P$3</f>
        <v>0</v>
      </c>
      <c r="Y285" s="118" t="n">
        <f aca="false">ABS(M285)/$P$3</f>
        <v>0</v>
      </c>
      <c r="Z285" s="118" t="n">
        <f aca="false">ABS(N285)/$P$3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Data'!$A$2:$B$8,MATCH(WEEKDAY('RAC V@r Total'!A286,3),'Master Data'!$A$2:$A$8,0),2)</f>
        <v>M</v>
      </c>
      <c r="D286" s="118" t="n">
        <v>-486430.62</v>
      </c>
      <c r="E286" s="118" t="n">
        <v>0</v>
      </c>
      <c r="F286" s="118" t="n">
        <v>0</v>
      </c>
      <c r="G286" s="118" t="n">
        <v>-367959.99</v>
      </c>
      <c r="H286" s="118" t="n">
        <v>-62543.91</v>
      </c>
      <c r="I286" s="118" t="n">
        <v>-486430.62</v>
      </c>
      <c r="J286" s="118" t="n">
        <v>-374691.88</v>
      </c>
      <c r="K286" s="118" t="n">
        <v>-193689.83</v>
      </c>
      <c r="L286" s="118" t="n">
        <v>0</v>
      </c>
      <c r="M286" s="118" t="n">
        <v>-62543.91</v>
      </c>
      <c r="N286" s="118" t="n">
        <v>-198334.41</v>
      </c>
      <c r="P286" s="118" t="n">
        <f aca="false">ABS(D286)/$P$3</f>
        <v>486.43062</v>
      </c>
      <c r="Q286" s="118" t="n">
        <f aca="false">ABS(E286)/$P$3</f>
        <v>0</v>
      </c>
      <c r="R286" s="118" t="n">
        <f aca="false">ABS(F286)/$P$3</f>
        <v>0</v>
      </c>
      <c r="S286" s="118" t="n">
        <f aca="false">ABS(G286)/$P$3</f>
        <v>367.95999</v>
      </c>
      <c r="T286" s="118" t="n">
        <f aca="false">ABS(H286)/$P$3</f>
        <v>62.54391</v>
      </c>
      <c r="U286" s="118" t="n">
        <f aca="false">ABS(I286)/$P$3</f>
        <v>486.43062</v>
      </c>
      <c r="V286" s="118" t="n">
        <f aca="false">ABS(J286)/$P$3</f>
        <v>374.69188</v>
      </c>
      <c r="W286" s="118" t="n">
        <f aca="false">ABS(K286)/$P$3</f>
        <v>193.68983</v>
      </c>
      <c r="X286" s="118" t="n">
        <f aca="false">ABS(L286)/$P$3</f>
        <v>0</v>
      </c>
      <c r="Y286" s="118" t="n">
        <f aca="false">ABS(M286)/$P$3</f>
        <v>62.54391</v>
      </c>
      <c r="Z286" s="118" t="n">
        <f aca="false">ABS(N286)/$P$3</f>
        <v>198.33441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Data'!$A$2:$B$8,MATCH(WEEKDAY('RAC V@r Total'!A287,3),'Master Data'!$A$2:$A$8,0),2)</f>
        <v>T</v>
      </c>
      <c r="D287" s="118" t="n">
        <v>-486719.29</v>
      </c>
      <c r="E287" s="118" t="n">
        <v>0</v>
      </c>
      <c r="F287" s="118" t="n">
        <v>0</v>
      </c>
      <c r="G287" s="118" t="n">
        <v>-368203.07</v>
      </c>
      <c r="H287" s="118" t="n">
        <v>-62220.5</v>
      </c>
      <c r="I287" s="118" t="n">
        <v>-486719.29</v>
      </c>
      <c r="J287" s="118" t="n">
        <v>-374797.5</v>
      </c>
      <c r="K287" s="118" t="n">
        <v>-193743.9</v>
      </c>
      <c r="L287" s="118" t="n">
        <v>0</v>
      </c>
      <c r="M287" s="118" t="n">
        <v>-62220.5</v>
      </c>
      <c r="N287" s="118" t="n">
        <v>-198373.59</v>
      </c>
      <c r="P287" s="118" t="n">
        <f aca="false">ABS(D287)/$P$3</f>
        <v>486.71929</v>
      </c>
      <c r="Q287" s="118" t="n">
        <f aca="false">ABS(E287)/$P$3</f>
        <v>0</v>
      </c>
      <c r="R287" s="118" t="n">
        <f aca="false">ABS(F287)/$P$3</f>
        <v>0</v>
      </c>
      <c r="S287" s="118" t="n">
        <f aca="false">ABS(G287)/$P$3</f>
        <v>368.20307</v>
      </c>
      <c r="T287" s="118" t="n">
        <f aca="false">ABS(H287)/$P$3</f>
        <v>62.2205</v>
      </c>
      <c r="U287" s="118" t="n">
        <f aca="false">ABS(I287)/$P$3</f>
        <v>486.71929</v>
      </c>
      <c r="V287" s="118" t="n">
        <f aca="false">ABS(J287)/$P$3</f>
        <v>374.7975</v>
      </c>
      <c r="W287" s="118" t="n">
        <f aca="false">ABS(K287)/$P$3</f>
        <v>193.7439</v>
      </c>
      <c r="X287" s="118" t="n">
        <f aca="false">ABS(L287)/$P$3</f>
        <v>0</v>
      </c>
      <c r="Y287" s="118" t="n">
        <f aca="false">ABS(M287)/$P$3</f>
        <v>62.2205</v>
      </c>
      <c r="Z287" s="118" t="n">
        <f aca="false">ABS(N287)/$P$3</f>
        <v>198.37359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Data'!$A$2:$B$8,MATCH(WEEKDAY('RAC V@r Total'!A288,3),'Master Data'!$A$2:$A$8,0),2)</f>
        <v>W</v>
      </c>
      <c r="D288" s="118" t="n">
        <v>-487012.91</v>
      </c>
      <c r="E288" s="118" t="n">
        <v>0</v>
      </c>
      <c r="F288" s="118" t="n">
        <v>0</v>
      </c>
      <c r="G288" s="118" t="n">
        <v>-368231.44</v>
      </c>
      <c r="H288" s="118" t="n">
        <v>-62168.18</v>
      </c>
      <c r="I288" s="118" t="n">
        <v>-487012.91</v>
      </c>
      <c r="J288" s="118" t="n">
        <v>-374811.18</v>
      </c>
      <c r="K288" s="118" t="n">
        <v>-194020.31</v>
      </c>
      <c r="L288" s="118" t="n">
        <v>0</v>
      </c>
      <c r="M288" s="118" t="n">
        <v>-62168.18</v>
      </c>
      <c r="N288" s="118" t="n">
        <v>-198518.01</v>
      </c>
      <c r="P288" s="118" t="n">
        <f aca="false">ABS(D288)/$P$3</f>
        <v>487.01291</v>
      </c>
      <c r="Q288" s="118" t="n">
        <f aca="false">ABS(E288)/$P$3</f>
        <v>0</v>
      </c>
      <c r="R288" s="118" t="n">
        <f aca="false">ABS(F288)/$P$3</f>
        <v>0</v>
      </c>
      <c r="S288" s="118" t="n">
        <f aca="false">ABS(G288)/$P$3</f>
        <v>368.23144</v>
      </c>
      <c r="T288" s="118" t="n">
        <f aca="false">ABS(H288)/$P$3</f>
        <v>62.16818</v>
      </c>
      <c r="U288" s="118" t="n">
        <f aca="false">ABS(I288)/$P$3</f>
        <v>487.01291</v>
      </c>
      <c r="V288" s="118" t="n">
        <f aca="false">ABS(J288)/$P$3</f>
        <v>374.81118</v>
      </c>
      <c r="W288" s="118" t="n">
        <f aca="false">ABS(K288)/$P$3</f>
        <v>194.02031</v>
      </c>
      <c r="X288" s="118" t="n">
        <f aca="false">ABS(L288)/$P$3</f>
        <v>0</v>
      </c>
      <c r="Y288" s="118" t="n">
        <f aca="false">ABS(M288)/$P$3</f>
        <v>62.16818</v>
      </c>
      <c r="Z288" s="118" t="n">
        <f aca="false">ABS(N288)/$P$3</f>
        <v>198.51801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Data'!$A$2:$B$8,MATCH(WEEKDAY('RAC V@r Total'!A289,3),'Master Data'!$A$2:$A$8,0),2)</f>
        <v>Th</v>
      </c>
      <c r="D289" s="118" t="n">
        <v>-487311.7</v>
      </c>
      <c r="E289" s="118" t="n">
        <v>0</v>
      </c>
      <c r="F289" s="118" t="n">
        <v>0</v>
      </c>
      <c r="G289" s="118" t="n">
        <v>-368356.4</v>
      </c>
      <c r="H289" s="118" t="n">
        <v>-61808.96</v>
      </c>
      <c r="I289" s="118" t="n">
        <v>-487311.7</v>
      </c>
      <c r="J289" s="118" t="n">
        <v>-374795.26</v>
      </c>
      <c r="K289" s="118" t="n">
        <v>-194204.84</v>
      </c>
      <c r="L289" s="118" t="n">
        <v>0</v>
      </c>
      <c r="M289" s="118" t="n">
        <v>-61808.96</v>
      </c>
      <c r="N289" s="118" t="n">
        <v>-198542.32</v>
      </c>
      <c r="P289" s="118" t="n">
        <f aca="false">ABS(D289)/$P$3</f>
        <v>487.3117</v>
      </c>
      <c r="Q289" s="118" t="n">
        <f aca="false">ABS(E289)/$P$3</f>
        <v>0</v>
      </c>
      <c r="R289" s="118" t="n">
        <f aca="false">ABS(F289)/$P$3</f>
        <v>0</v>
      </c>
      <c r="S289" s="118" t="n">
        <f aca="false">ABS(G289)/$P$3</f>
        <v>368.3564</v>
      </c>
      <c r="T289" s="118" t="n">
        <f aca="false">ABS(H289)/$P$3</f>
        <v>61.80896</v>
      </c>
      <c r="U289" s="118" t="n">
        <f aca="false">ABS(I289)/$P$3</f>
        <v>487.3117</v>
      </c>
      <c r="V289" s="118" t="n">
        <f aca="false">ABS(J289)/$P$3</f>
        <v>374.79526</v>
      </c>
      <c r="W289" s="118" t="n">
        <f aca="false">ABS(K289)/$P$3</f>
        <v>194.20484</v>
      </c>
      <c r="X289" s="118" t="n">
        <f aca="false">ABS(L289)/$P$3</f>
        <v>0</v>
      </c>
      <c r="Y289" s="118" t="n">
        <f aca="false">ABS(M289)/$P$3</f>
        <v>61.80896</v>
      </c>
      <c r="Z289" s="118" t="n">
        <f aca="false">ABS(N289)/$P$3</f>
        <v>198.54232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Data'!$A$2:$B$8,MATCH(WEEKDAY('RAC V@r Total'!A290,3),'Master Data'!$A$2:$A$8,0),2)</f>
        <v>F</v>
      </c>
      <c r="D290" s="118" t="n">
        <v>-487615.84</v>
      </c>
      <c r="E290" s="118" t="n">
        <v>0</v>
      </c>
      <c r="F290" s="118" t="n">
        <v>0</v>
      </c>
      <c r="G290" s="118" t="n">
        <v>-367814.19</v>
      </c>
      <c r="H290" s="118" t="n">
        <v>-61929.67</v>
      </c>
      <c r="I290" s="118" t="n">
        <v>-487615.84</v>
      </c>
      <c r="J290" s="118" t="n">
        <v>-374363.79</v>
      </c>
      <c r="K290" s="118" t="n">
        <v>-195004.07</v>
      </c>
      <c r="L290" s="118" t="n">
        <v>0</v>
      </c>
      <c r="M290" s="118" t="n">
        <v>-61929.67</v>
      </c>
      <c r="N290" s="118" t="n">
        <v>-198620.2</v>
      </c>
      <c r="P290" s="118" t="n">
        <f aca="false">ABS(D290)/$P$3</f>
        <v>487.61584</v>
      </c>
      <c r="Q290" s="118" t="n">
        <f aca="false">ABS(E290)/$P$3</f>
        <v>0</v>
      </c>
      <c r="R290" s="118" t="n">
        <f aca="false">ABS(F290)/$P$3</f>
        <v>0</v>
      </c>
      <c r="S290" s="118" t="n">
        <f aca="false">ABS(G290)/$P$3</f>
        <v>367.81419</v>
      </c>
      <c r="T290" s="118" t="n">
        <f aca="false">ABS(H290)/$P$3</f>
        <v>61.92967</v>
      </c>
      <c r="U290" s="118" t="n">
        <f aca="false">ABS(I290)/$P$3</f>
        <v>487.61584</v>
      </c>
      <c r="V290" s="118" t="n">
        <f aca="false">ABS(J290)/$P$3</f>
        <v>374.36379</v>
      </c>
      <c r="W290" s="118" t="n">
        <f aca="false">ABS(K290)/$P$3</f>
        <v>195.00407</v>
      </c>
      <c r="X290" s="118" t="n">
        <f aca="false">ABS(L290)/$P$3</f>
        <v>0</v>
      </c>
      <c r="Y290" s="118" t="n">
        <f aca="false">ABS(M290)/$P$3</f>
        <v>61.92967</v>
      </c>
      <c r="Z290" s="118" t="n">
        <f aca="false">ABS(N290)/$P$3</f>
        <v>198.6202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Data'!$A$2:$B$8,MATCH(WEEKDAY('RAC V@r Total'!A291,3),'Master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H291" s="118" t="n">
        <v>0</v>
      </c>
      <c r="I291" s="118" t="n">
        <v>0</v>
      </c>
      <c r="J291" s="118" t="n">
        <v>0</v>
      </c>
      <c r="K291" s="118" t="n">
        <v>0</v>
      </c>
      <c r="L291" s="118" t="n">
        <v>0</v>
      </c>
      <c r="M291" s="118" t="n">
        <v>0</v>
      </c>
      <c r="N291" s="118" t="n">
        <v>0</v>
      </c>
      <c r="P291" s="118" t="n">
        <f aca="false">ABS(D291)/$P$3</f>
        <v>0</v>
      </c>
      <c r="Q291" s="118" t="n">
        <f aca="false">ABS(E291)/$P$3</f>
        <v>0</v>
      </c>
      <c r="R291" s="118" t="n">
        <f aca="false">ABS(F291)/$P$3</f>
        <v>0</v>
      </c>
      <c r="S291" s="118" t="n">
        <f aca="false">ABS(G291)/$P$3</f>
        <v>0</v>
      </c>
      <c r="T291" s="118" t="n">
        <f aca="false">ABS(H291)/$P$3</f>
        <v>0</v>
      </c>
      <c r="U291" s="118" t="n">
        <f aca="false">ABS(I291)/$P$3</f>
        <v>0</v>
      </c>
      <c r="V291" s="118" t="n">
        <f aca="false">ABS(J291)/$P$3</f>
        <v>0</v>
      </c>
      <c r="W291" s="118" t="n">
        <f aca="false">ABS(K291)/$P$3</f>
        <v>0</v>
      </c>
      <c r="X291" s="118" t="n">
        <f aca="false">ABS(L291)/$P$3</f>
        <v>0</v>
      </c>
      <c r="Y291" s="118" t="n">
        <f aca="false">ABS(M291)/$P$3</f>
        <v>0</v>
      </c>
      <c r="Z291" s="118" t="n">
        <f aca="false">ABS(N291)/$P$3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Data'!$A$2:$B$8,MATCH(WEEKDAY('RAC V@r Total'!A292,3),'Master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H292" s="118" t="n">
        <v>0</v>
      </c>
      <c r="I292" s="118" t="n">
        <v>0</v>
      </c>
      <c r="J292" s="118" t="n">
        <v>0</v>
      </c>
      <c r="K292" s="118" t="n">
        <v>0</v>
      </c>
      <c r="L292" s="118" t="n">
        <v>0</v>
      </c>
      <c r="M292" s="118" t="n">
        <v>0</v>
      </c>
      <c r="N292" s="118" t="n">
        <v>0</v>
      </c>
      <c r="P292" s="118" t="n">
        <f aca="false">ABS(D292)/$P$3</f>
        <v>0</v>
      </c>
      <c r="Q292" s="118" t="n">
        <f aca="false">ABS(E292)/$P$3</f>
        <v>0</v>
      </c>
      <c r="R292" s="118" t="n">
        <f aca="false">ABS(F292)/$P$3</f>
        <v>0</v>
      </c>
      <c r="S292" s="118" t="n">
        <f aca="false">ABS(G292)/$P$3</f>
        <v>0</v>
      </c>
      <c r="T292" s="118" t="n">
        <f aca="false">ABS(H292)/$P$3</f>
        <v>0</v>
      </c>
      <c r="U292" s="118" t="n">
        <f aca="false">ABS(I292)/$P$3</f>
        <v>0</v>
      </c>
      <c r="V292" s="118" t="n">
        <f aca="false">ABS(J292)/$P$3</f>
        <v>0</v>
      </c>
      <c r="W292" s="118" t="n">
        <f aca="false">ABS(K292)/$P$3</f>
        <v>0</v>
      </c>
      <c r="X292" s="118" t="n">
        <f aca="false">ABS(L292)/$P$3</f>
        <v>0</v>
      </c>
      <c r="Y292" s="118" t="n">
        <f aca="false">ABS(M292)/$P$3</f>
        <v>0</v>
      </c>
      <c r="Z292" s="118" t="n">
        <f aca="false">ABS(N292)/$P$3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Data'!$A$2:$B$8,MATCH(WEEKDAY('RAC V@r Total'!A293,3),'Master Data'!$A$2:$A$8,0),2)</f>
        <v>M</v>
      </c>
      <c r="D293" s="118" t="n">
        <v>-488562.66</v>
      </c>
      <c r="E293" s="118" t="n">
        <v>0</v>
      </c>
      <c r="F293" s="118" t="n">
        <v>0</v>
      </c>
      <c r="G293" s="118" t="n">
        <v>-368796.17</v>
      </c>
      <c r="H293" s="118" t="n">
        <v>-62134.94</v>
      </c>
      <c r="I293" s="118" t="n">
        <v>-488562.66</v>
      </c>
      <c r="J293" s="118" t="n">
        <v>-375307.52</v>
      </c>
      <c r="K293" s="118" t="n">
        <v>-195041.43</v>
      </c>
      <c r="L293" s="118" t="n">
        <v>0</v>
      </c>
      <c r="M293" s="118" t="n">
        <v>-62134.94</v>
      </c>
      <c r="N293" s="118" t="n">
        <v>-199090.94</v>
      </c>
      <c r="P293" s="118" t="n">
        <f aca="false">ABS(D293)/$P$3</f>
        <v>488.56266</v>
      </c>
      <c r="Q293" s="118" t="n">
        <f aca="false">ABS(E293)/$P$3</f>
        <v>0</v>
      </c>
      <c r="R293" s="118" t="n">
        <f aca="false">ABS(F293)/$P$3</f>
        <v>0</v>
      </c>
      <c r="S293" s="118" t="n">
        <f aca="false">ABS(G293)/$P$3</f>
        <v>368.79617</v>
      </c>
      <c r="T293" s="118" t="n">
        <f aca="false">ABS(H293)/$P$3</f>
        <v>62.13494</v>
      </c>
      <c r="U293" s="118" t="n">
        <f aca="false">ABS(I293)/$P$3</f>
        <v>488.56266</v>
      </c>
      <c r="V293" s="118" t="n">
        <f aca="false">ABS(J293)/$P$3</f>
        <v>375.30752</v>
      </c>
      <c r="W293" s="118" t="n">
        <f aca="false">ABS(K293)/$P$3</f>
        <v>195.04143</v>
      </c>
      <c r="X293" s="118" t="n">
        <f aca="false">ABS(L293)/$P$3</f>
        <v>0</v>
      </c>
      <c r="Y293" s="118" t="n">
        <f aca="false">ABS(M293)/$P$3</f>
        <v>62.13494</v>
      </c>
      <c r="Z293" s="118" t="n">
        <f aca="false">ABS(N293)/$P$3</f>
        <v>199.09094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Data'!$A$2:$B$8,MATCH(WEEKDAY('RAC V@r Total'!A294,3),'Master Data'!$A$2:$A$8,0),2)</f>
        <v>T</v>
      </c>
      <c r="D294" s="118" t="n">
        <v>-488890.54</v>
      </c>
      <c r="E294" s="118" t="n">
        <v>0</v>
      </c>
      <c r="F294" s="118" t="n">
        <v>0</v>
      </c>
      <c r="G294" s="118" t="n">
        <v>-369413.83</v>
      </c>
      <c r="H294" s="118" t="n">
        <v>-62328.51</v>
      </c>
      <c r="I294" s="118" t="n">
        <v>-488890.54</v>
      </c>
      <c r="J294" s="118" t="n">
        <v>-375916.66</v>
      </c>
      <c r="K294" s="118" t="n">
        <v>-194744.26</v>
      </c>
      <c r="L294" s="118" t="n">
        <v>0</v>
      </c>
      <c r="M294" s="118" t="n">
        <v>-62328.51</v>
      </c>
      <c r="N294" s="118" t="n">
        <v>-199310.38</v>
      </c>
      <c r="P294" s="118" t="n">
        <f aca="false">ABS(D294)/$P$3</f>
        <v>488.89054</v>
      </c>
      <c r="Q294" s="118" t="n">
        <f aca="false">ABS(E294)/$P$3</f>
        <v>0</v>
      </c>
      <c r="R294" s="118" t="n">
        <f aca="false">ABS(F294)/$P$3</f>
        <v>0</v>
      </c>
      <c r="S294" s="118" t="n">
        <f aca="false">ABS(G294)/$P$3</f>
        <v>369.41383</v>
      </c>
      <c r="T294" s="118" t="n">
        <f aca="false">ABS(H294)/$P$3</f>
        <v>62.32851</v>
      </c>
      <c r="U294" s="118" t="n">
        <f aca="false">ABS(I294)/$P$3</f>
        <v>488.89054</v>
      </c>
      <c r="V294" s="118" t="n">
        <f aca="false">ABS(J294)/$P$3</f>
        <v>375.91666</v>
      </c>
      <c r="W294" s="118" t="n">
        <f aca="false">ABS(K294)/$P$3</f>
        <v>194.74426</v>
      </c>
      <c r="X294" s="118" t="n">
        <f aca="false">ABS(L294)/$P$3</f>
        <v>0</v>
      </c>
      <c r="Y294" s="118" t="n">
        <f aca="false">ABS(M294)/$P$3</f>
        <v>62.32851</v>
      </c>
      <c r="Z294" s="118" t="n">
        <f aca="false">ABS(N294)/$P$3</f>
        <v>199.31038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Data'!$A$2:$B$8,MATCH(WEEKDAY('RAC V@r Total'!A295,3),'Master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H295" s="118" t="n">
        <v>0</v>
      </c>
      <c r="I295" s="118" t="n">
        <v>0</v>
      </c>
      <c r="J295" s="118" t="n">
        <v>0</v>
      </c>
      <c r="K295" s="118" t="n">
        <v>0</v>
      </c>
      <c r="L295" s="118" t="n">
        <v>0</v>
      </c>
      <c r="M295" s="118" t="n">
        <v>0</v>
      </c>
      <c r="N295" s="118" t="n">
        <v>0</v>
      </c>
      <c r="P295" s="118" t="n">
        <f aca="false">ABS(D295)/$P$3</f>
        <v>0</v>
      </c>
      <c r="Q295" s="118" t="n">
        <f aca="false">ABS(E295)/$P$3</f>
        <v>0</v>
      </c>
      <c r="R295" s="118" t="n">
        <f aca="false">ABS(F295)/$P$3</f>
        <v>0</v>
      </c>
      <c r="S295" s="118" t="n">
        <f aca="false">ABS(G295)/$P$3</f>
        <v>0</v>
      </c>
      <c r="T295" s="118" t="n">
        <f aca="false">ABS(H295)/$P$3</f>
        <v>0</v>
      </c>
      <c r="U295" s="118" t="n">
        <f aca="false">ABS(I295)/$P$3</f>
        <v>0</v>
      </c>
      <c r="V295" s="118" t="n">
        <f aca="false">ABS(J295)/$P$3</f>
        <v>0</v>
      </c>
      <c r="W295" s="118" t="n">
        <f aca="false">ABS(K295)/$P$3</f>
        <v>0</v>
      </c>
      <c r="X295" s="118" t="n">
        <f aca="false">ABS(L295)/$P$3</f>
        <v>0</v>
      </c>
      <c r="Y295" s="118" t="n">
        <f aca="false">ABS(M295)/$P$3</f>
        <v>0</v>
      </c>
      <c r="Z295" s="118" t="n">
        <f aca="false">ABS(N295)/$P$3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Data'!$A$2:$B$8,MATCH(WEEKDAY('RAC V@r Total'!A296,3),'Master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H296" s="118" t="n">
        <v>0</v>
      </c>
      <c r="I296" s="118" t="n">
        <v>0</v>
      </c>
      <c r="J296" s="118" t="n">
        <v>0</v>
      </c>
      <c r="K296" s="118" t="n">
        <v>0</v>
      </c>
      <c r="L296" s="118" t="n">
        <v>0</v>
      </c>
      <c r="M296" s="118" t="n">
        <v>0</v>
      </c>
      <c r="N296" s="118" t="n">
        <v>0</v>
      </c>
      <c r="P296" s="118" t="n">
        <f aca="false">ABS(D296)/$P$3</f>
        <v>0</v>
      </c>
      <c r="Q296" s="118" t="n">
        <f aca="false">ABS(E296)/$P$3</f>
        <v>0</v>
      </c>
      <c r="R296" s="118" t="n">
        <f aca="false">ABS(F296)/$P$3</f>
        <v>0</v>
      </c>
      <c r="S296" s="118" t="n">
        <f aca="false">ABS(G296)/$P$3</f>
        <v>0</v>
      </c>
      <c r="T296" s="118" t="n">
        <f aca="false">ABS(H296)/$P$3</f>
        <v>0</v>
      </c>
      <c r="U296" s="118" t="n">
        <f aca="false">ABS(I296)/$P$3</f>
        <v>0</v>
      </c>
      <c r="V296" s="118" t="n">
        <f aca="false">ABS(J296)/$P$3</f>
        <v>0</v>
      </c>
      <c r="W296" s="118" t="n">
        <f aca="false">ABS(K296)/$P$3</f>
        <v>0</v>
      </c>
      <c r="X296" s="118" t="n">
        <f aca="false">ABS(L296)/$P$3</f>
        <v>0</v>
      </c>
      <c r="Y296" s="118" t="n">
        <f aca="false">ABS(M296)/$P$3</f>
        <v>0</v>
      </c>
      <c r="Z296" s="118" t="n">
        <f aca="false">ABS(N296)/$P$3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Data'!$A$2:$B$8,MATCH(WEEKDAY('RAC V@r Total'!A297,3),'Master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H297" s="118" t="n">
        <v>0</v>
      </c>
      <c r="I297" s="118" t="n">
        <v>0</v>
      </c>
      <c r="J297" s="118" t="n">
        <v>0</v>
      </c>
      <c r="K297" s="118" t="n">
        <v>0</v>
      </c>
      <c r="L297" s="118" t="n">
        <v>0</v>
      </c>
      <c r="M297" s="118" t="n">
        <v>0</v>
      </c>
      <c r="N297" s="118" t="n">
        <v>0</v>
      </c>
      <c r="P297" s="118" t="n">
        <f aca="false">ABS(D297)/$P$3</f>
        <v>0</v>
      </c>
      <c r="Q297" s="118" t="n">
        <f aca="false">ABS(E297)/$P$3</f>
        <v>0</v>
      </c>
      <c r="R297" s="118" t="n">
        <f aca="false">ABS(F297)/$P$3</f>
        <v>0</v>
      </c>
      <c r="S297" s="118" t="n">
        <f aca="false">ABS(G297)/$P$3</f>
        <v>0</v>
      </c>
      <c r="T297" s="118" t="n">
        <f aca="false">ABS(H297)/$P$3</f>
        <v>0</v>
      </c>
      <c r="U297" s="118" t="n">
        <f aca="false">ABS(I297)/$P$3</f>
        <v>0</v>
      </c>
      <c r="V297" s="118" t="n">
        <f aca="false">ABS(J297)/$P$3</f>
        <v>0</v>
      </c>
      <c r="W297" s="118" t="n">
        <f aca="false">ABS(K297)/$P$3</f>
        <v>0</v>
      </c>
      <c r="X297" s="118" t="n">
        <f aca="false">ABS(L297)/$P$3</f>
        <v>0</v>
      </c>
      <c r="Y297" s="118" t="n">
        <f aca="false">ABS(M297)/$P$3</f>
        <v>0</v>
      </c>
      <c r="Z297" s="118" t="n">
        <f aca="false">ABS(N297)/$P$3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Data'!$A$2:$B$8,MATCH(WEEKDAY('RAC V@r Total'!A298,3),'Master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H298" s="118" t="n">
        <v>0</v>
      </c>
      <c r="I298" s="118" t="n">
        <v>0</v>
      </c>
      <c r="J298" s="118" t="n">
        <v>0</v>
      </c>
      <c r="K298" s="118" t="n">
        <v>0</v>
      </c>
      <c r="L298" s="118" t="n">
        <v>0</v>
      </c>
      <c r="M298" s="118" t="n">
        <v>0</v>
      </c>
      <c r="N298" s="118" t="n">
        <v>0</v>
      </c>
      <c r="P298" s="118" t="n">
        <f aca="false">ABS(D298)/$P$3</f>
        <v>0</v>
      </c>
      <c r="Q298" s="118" t="n">
        <f aca="false">ABS(E298)/$P$3</f>
        <v>0</v>
      </c>
      <c r="R298" s="118" t="n">
        <f aca="false">ABS(F298)/$P$3</f>
        <v>0</v>
      </c>
      <c r="S298" s="118" t="n">
        <f aca="false">ABS(G298)/$P$3</f>
        <v>0</v>
      </c>
      <c r="T298" s="118" t="n">
        <f aca="false">ABS(H298)/$P$3</f>
        <v>0</v>
      </c>
      <c r="U298" s="118" t="n">
        <f aca="false">ABS(I298)/$P$3</f>
        <v>0</v>
      </c>
      <c r="V298" s="118" t="n">
        <f aca="false">ABS(J298)/$P$3</f>
        <v>0</v>
      </c>
      <c r="W298" s="118" t="n">
        <f aca="false">ABS(K298)/$P$3</f>
        <v>0</v>
      </c>
      <c r="X298" s="118" t="n">
        <f aca="false">ABS(L298)/$P$3</f>
        <v>0</v>
      </c>
      <c r="Y298" s="118" t="n">
        <f aca="false">ABS(M298)/$P$3</f>
        <v>0</v>
      </c>
      <c r="Z298" s="118" t="n">
        <f aca="false">ABS(N298)/$P$3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Data'!$A$2:$B$8,MATCH(WEEKDAY('RAC V@r Total'!A299,3),'Master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H299" s="118" t="n">
        <v>0</v>
      </c>
      <c r="I299" s="118" t="n">
        <v>0</v>
      </c>
      <c r="J299" s="118" t="n">
        <v>0</v>
      </c>
      <c r="K299" s="118" t="n">
        <v>0</v>
      </c>
      <c r="L299" s="118" t="n">
        <v>0</v>
      </c>
      <c r="M299" s="118" t="n">
        <v>0</v>
      </c>
      <c r="N299" s="118" t="n">
        <v>0</v>
      </c>
      <c r="P299" s="118" t="n">
        <f aca="false">ABS(D299)/$P$3</f>
        <v>0</v>
      </c>
      <c r="Q299" s="118" t="n">
        <f aca="false">ABS(E299)/$P$3</f>
        <v>0</v>
      </c>
      <c r="R299" s="118" t="n">
        <f aca="false">ABS(F299)/$P$3</f>
        <v>0</v>
      </c>
      <c r="S299" s="118" t="n">
        <f aca="false">ABS(G299)/$P$3</f>
        <v>0</v>
      </c>
      <c r="T299" s="118" t="n">
        <f aca="false">ABS(H299)/$P$3</f>
        <v>0</v>
      </c>
      <c r="U299" s="118" t="n">
        <f aca="false">ABS(I299)/$P$3</f>
        <v>0</v>
      </c>
      <c r="V299" s="118" t="n">
        <f aca="false">ABS(J299)/$P$3</f>
        <v>0</v>
      </c>
      <c r="W299" s="118" t="n">
        <f aca="false">ABS(K299)/$P$3</f>
        <v>0</v>
      </c>
      <c r="X299" s="118" t="n">
        <f aca="false">ABS(L299)/$P$3</f>
        <v>0</v>
      </c>
      <c r="Y299" s="118" t="n">
        <f aca="false">ABS(M299)/$P$3</f>
        <v>0</v>
      </c>
      <c r="Z299" s="118" t="n">
        <f aca="false">ABS(N299)/$P$3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Data'!$A$2:$B$8,MATCH(WEEKDAY('RAC V@r Total'!A300,3),'Master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H300" s="118" t="n">
        <v>0</v>
      </c>
      <c r="I300" s="118" t="n">
        <v>0</v>
      </c>
      <c r="J300" s="118" t="n">
        <v>0</v>
      </c>
      <c r="K300" s="118" t="n">
        <v>0</v>
      </c>
      <c r="L300" s="118" t="n">
        <v>0</v>
      </c>
      <c r="M300" s="118" t="n">
        <v>0</v>
      </c>
      <c r="N300" s="118" t="n">
        <v>0</v>
      </c>
      <c r="P300" s="118" t="n">
        <f aca="false">ABS(D300)/$P$3</f>
        <v>0</v>
      </c>
      <c r="Q300" s="118" t="n">
        <f aca="false">ABS(E300)/$P$3</f>
        <v>0</v>
      </c>
      <c r="R300" s="118" t="n">
        <f aca="false">ABS(F300)/$P$3</f>
        <v>0</v>
      </c>
      <c r="S300" s="118" t="n">
        <f aca="false">ABS(G300)/$P$3</f>
        <v>0</v>
      </c>
      <c r="T300" s="118" t="n">
        <f aca="false">ABS(H300)/$P$3</f>
        <v>0</v>
      </c>
      <c r="U300" s="118" t="n">
        <f aca="false">ABS(I300)/$P$3</f>
        <v>0</v>
      </c>
      <c r="V300" s="118" t="n">
        <f aca="false">ABS(J300)/$P$3</f>
        <v>0</v>
      </c>
      <c r="W300" s="118" t="n">
        <f aca="false">ABS(K300)/$P$3</f>
        <v>0</v>
      </c>
      <c r="X300" s="118" t="n">
        <f aca="false">ABS(L300)/$P$3</f>
        <v>0</v>
      </c>
      <c r="Y300" s="118" t="n">
        <f aca="false">ABS(M300)/$P$3</f>
        <v>0</v>
      </c>
      <c r="Z300" s="118" t="n">
        <f aca="false">ABS(N300)/$P$3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Data'!$A$2:$B$8,MATCH(WEEKDAY('RAC V@r Total'!A301,3),'Master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H301" s="118" t="n">
        <v>0</v>
      </c>
      <c r="I301" s="118" t="n">
        <v>0</v>
      </c>
      <c r="J301" s="118" t="n">
        <v>0</v>
      </c>
      <c r="K301" s="118" t="n">
        <v>0</v>
      </c>
      <c r="L301" s="118" t="n">
        <v>0</v>
      </c>
      <c r="M301" s="118" t="n">
        <v>0</v>
      </c>
      <c r="N301" s="118" t="n">
        <v>0</v>
      </c>
      <c r="P301" s="118" t="n">
        <f aca="false">ABS(D301)/$P$3</f>
        <v>0</v>
      </c>
      <c r="Q301" s="118" t="n">
        <f aca="false">ABS(E301)/$P$3</f>
        <v>0</v>
      </c>
      <c r="R301" s="118" t="n">
        <f aca="false">ABS(F301)/$P$3</f>
        <v>0</v>
      </c>
      <c r="S301" s="118" t="n">
        <f aca="false">ABS(G301)/$P$3</f>
        <v>0</v>
      </c>
      <c r="T301" s="118" t="n">
        <f aca="false">ABS(H301)/$P$3</f>
        <v>0</v>
      </c>
      <c r="U301" s="118" t="n">
        <f aca="false">ABS(I301)/$P$3</f>
        <v>0</v>
      </c>
      <c r="V301" s="118" t="n">
        <f aca="false">ABS(J301)/$P$3</f>
        <v>0</v>
      </c>
      <c r="W301" s="118" t="n">
        <f aca="false">ABS(K301)/$P$3</f>
        <v>0</v>
      </c>
      <c r="X301" s="118" t="n">
        <f aca="false">ABS(L301)/$P$3</f>
        <v>0</v>
      </c>
      <c r="Y301" s="118" t="n">
        <f aca="false">ABS(M301)/$P$3</f>
        <v>0</v>
      </c>
      <c r="Z301" s="118" t="n">
        <f aca="false">ABS(N301)/$P$3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Data'!$A$2:$B$8,MATCH(WEEKDAY('RAC V@r Total'!A302,3),'Master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H302" s="118" t="n">
        <v>0</v>
      </c>
      <c r="I302" s="118" t="n">
        <v>0</v>
      </c>
      <c r="J302" s="118" t="n">
        <v>0</v>
      </c>
      <c r="K302" s="118" t="n">
        <v>0</v>
      </c>
      <c r="L302" s="118" t="n">
        <v>0</v>
      </c>
      <c r="M302" s="118" t="n">
        <v>0</v>
      </c>
      <c r="N302" s="118" t="n">
        <v>0</v>
      </c>
      <c r="P302" s="118" t="n">
        <f aca="false">ABS(D302)/$P$3</f>
        <v>0</v>
      </c>
      <c r="Q302" s="118" t="n">
        <f aca="false">ABS(E302)/$P$3</f>
        <v>0</v>
      </c>
      <c r="R302" s="118" t="n">
        <f aca="false">ABS(F302)/$P$3</f>
        <v>0</v>
      </c>
      <c r="S302" s="118" t="n">
        <f aca="false">ABS(G302)/$P$3</f>
        <v>0</v>
      </c>
      <c r="T302" s="118" t="n">
        <f aca="false">ABS(H302)/$P$3</f>
        <v>0</v>
      </c>
      <c r="U302" s="118" t="n">
        <f aca="false">ABS(I302)/$P$3</f>
        <v>0</v>
      </c>
      <c r="V302" s="118" t="n">
        <f aca="false">ABS(J302)/$P$3</f>
        <v>0</v>
      </c>
      <c r="W302" s="118" t="n">
        <f aca="false">ABS(K302)/$P$3</f>
        <v>0</v>
      </c>
      <c r="X302" s="118" t="n">
        <f aca="false">ABS(L302)/$P$3</f>
        <v>0</v>
      </c>
      <c r="Y302" s="118" t="n">
        <f aca="false">ABS(M302)/$P$3</f>
        <v>0</v>
      </c>
      <c r="Z302" s="118" t="n">
        <f aca="false">ABS(N302)/$P$3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Data'!$A$2:$B$8,MATCH(WEEKDAY('RAC V@r Total'!A303,3),'Master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H303" s="118" t="n">
        <v>0</v>
      </c>
      <c r="I303" s="118" t="n">
        <v>0</v>
      </c>
      <c r="J303" s="118" t="n">
        <v>0</v>
      </c>
      <c r="K303" s="118" t="n">
        <v>0</v>
      </c>
      <c r="L303" s="118" t="n">
        <v>0</v>
      </c>
      <c r="M303" s="118" t="n">
        <v>0</v>
      </c>
      <c r="N303" s="118" t="n">
        <v>0</v>
      </c>
      <c r="P303" s="118" t="n">
        <f aca="false">ABS(D303)/$P$3</f>
        <v>0</v>
      </c>
      <c r="Q303" s="118" t="n">
        <f aca="false">ABS(E303)/$P$3</f>
        <v>0</v>
      </c>
      <c r="R303" s="118" t="n">
        <f aca="false">ABS(F303)/$P$3</f>
        <v>0</v>
      </c>
      <c r="S303" s="118" t="n">
        <f aca="false">ABS(G303)/$P$3</f>
        <v>0</v>
      </c>
      <c r="T303" s="118" t="n">
        <f aca="false">ABS(H303)/$P$3</f>
        <v>0</v>
      </c>
      <c r="U303" s="118" t="n">
        <f aca="false">ABS(I303)/$P$3</f>
        <v>0</v>
      </c>
      <c r="V303" s="118" t="n">
        <f aca="false">ABS(J303)/$P$3</f>
        <v>0</v>
      </c>
      <c r="W303" s="118" t="n">
        <f aca="false">ABS(K303)/$P$3</f>
        <v>0</v>
      </c>
      <c r="X303" s="118" t="n">
        <f aca="false">ABS(L303)/$P$3</f>
        <v>0</v>
      </c>
      <c r="Y303" s="118" t="n">
        <f aca="false">ABS(M303)/$P$3</f>
        <v>0</v>
      </c>
      <c r="Z303" s="118" t="n">
        <f aca="false">ABS(N303)/$P$3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Data'!$A$2:$B$8,MATCH(WEEKDAY('RAC V@r Total'!A304,3),'Master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H304" s="118" t="n">
        <v>0</v>
      </c>
      <c r="I304" s="118" t="n">
        <v>0</v>
      </c>
      <c r="J304" s="118" t="n">
        <v>0</v>
      </c>
      <c r="K304" s="118" t="n">
        <v>0</v>
      </c>
      <c r="L304" s="118" t="n">
        <v>0</v>
      </c>
      <c r="M304" s="118" t="n">
        <v>0</v>
      </c>
      <c r="N304" s="118" t="n">
        <v>0</v>
      </c>
      <c r="P304" s="118" t="n">
        <f aca="false">ABS(D304)/$P$3</f>
        <v>0</v>
      </c>
      <c r="Q304" s="118" t="n">
        <f aca="false">ABS(E304)/$P$3</f>
        <v>0</v>
      </c>
      <c r="R304" s="118" t="n">
        <f aca="false">ABS(F304)/$P$3</f>
        <v>0</v>
      </c>
      <c r="S304" s="118" t="n">
        <f aca="false">ABS(G304)/$P$3</f>
        <v>0</v>
      </c>
      <c r="T304" s="118" t="n">
        <f aca="false">ABS(H304)/$P$3</f>
        <v>0</v>
      </c>
      <c r="U304" s="118" t="n">
        <f aca="false">ABS(I304)/$P$3</f>
        <v>0</v>
      </c>
      <c r="V304" s="118" t="n">
        <f aca="false">ABS(J304)/$P$3</f>
        <v>0</v>
      </c>
      <c r="W304" s="118" t="n">
        <f aca="false">ABS(K304)/$P$3</f>
        <v>0</v>
      </c>
      <c r="X304" s="118" t="n">
        <f aca="false">ABS(L304)/$P$3</f>
        <v>0</v>
      </c>
      <c r="Y304" s="118" t="n">
        <f aca="false">ABS(M304)/$P$3</f>
        <v>0</v>
      </c>
      <c r="Z304" s="118" t="n">
        <f aca="false">ABS(N304)/$P$3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Data'!$A$2:$B$8,MATCH(WEEKDAY('RAC V@r Total'!A305,3),'Master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H305" s="118" t="n">
        <v>0</v>
      </c>
      <c r="I305" s="118" t="n">
        <v>0</v>
      </c>
      <c r="J305" s="118" t="n">
        <v>0</v>
      </c>
      <c r="K305" s="118" t="n">
        <v>0</v>
      </c>
      <c r="L305" s="118" t="n">
        <v>0</v>
      </c>
      <c r="M305" s="118" t="n">
        <v>0</v>
      </c>
      <c r="N305" s="118" t="n">
        <v>0</v>
      </c>
      <c r="P305" s="118" t="n">
        <f aca="false">ABS(D305)/$P$3</f>
        <v>0</v>
      </c>
      <c r="Q305" s="118" t="n">
        <f aca="false">ABS(E305)/$P$3</f>
        <v>0</v>
      </c>
      <c r="R305" s="118" t="n">
        <f aca="false">ABS(F305)/$P$3</f>
        <v>0</v>
      </c>
      <c r="S305" s="118" t="n">
        <f aca="false">ABS(G305)/$P$3</f>
        <v>0</v>
      </c>
      <c r="T305" s="118" t="n">
        <f aca="false">ABS(H305)/$P$3</f>
        <v>0</v>
      </c>
      <c r="U305" s="118" t="n">
        <f aca="false">ABS(I305)/$P$3</f>
        <v>0</v>
      </c>
      <c r="V305" s="118" t="n">
        <f aca="false">ABS(J305)/$P$3</f>
        <v>0</v>
      </c>
      <c r="W305" s="118" t="n">
        <f aca="false">ABS(K305)/$P$3</f>
        <v>0</v>
      </c>
      <c r="X305" s="118" t="n">
        <f aca="false">ABS(L305)/$P$3</f>
        <v>0</v>
      </c>
      <c r="Y305" s="118" t="n">
        <f aca="false">ABS(M305)/$P$3</f>
        <v>0</v>
      </c>
      <c r="Z305" s="118" t="n">
        <f aca="false">ABS(N305)/$P$3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Data'!$A$2:$B$8,MATCH(WEEKDAY('RAC V@r Total'!A306,3),'Master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H306" s="118" t="n">
        <v>0</v>
      </c>
      <c r="I306" s="118" t="n">
        <v>0</v>
      </c>
      <c r="J306" s="118" t="n">
        <v>0</v>
      </c>
      <c r="K306" s="118" t="n">
        <v>0</v>
      </c>
      <c r="L306" s="118" t="n">
        <v>0</v>
      </c>
      <c r="M306" s="118" t="n">
        <v>0</v>
      </c>
      <c r="N306" s="118" t="n">
        <v>0</v>
      </c>
      <c r="P306" s="118" t="n">
        <f aca="false">ABS(D306)/$P$3</f>
        <v>0</v>
      </c>
      <c r="Q306" s="118" t="n">
        <f aca="false">ABS(E306)/$P$3</f>
        <v>0</v>
      </c>
      <c r="R306" s="118" t="n">
        <f aca="false">ABS(F306)/$P$3</f>
        <v>0</v>
      </c>
      <c r="S306" s="118" t="n">
        <f aca="false">ABS(G306)/$P$3</f>
        <v>0</v>
      </c>
      <c r="T306" s="118" t="n">
        <f aca="false">ABS(H306)/$P$3</f>
        <v>0</v>
      </c>
      <c r="U306" s="118" t="n">
        <f aca="false">ABS(I306)/$P$3</f>
        <v>0</v>
      </c>
      <c r="V306" s="118" t="n">
        <f aca="false">ABS(J306)/$P$3</f>
        <v>0</v>
      </c>
      <c r="W306" s="118" t="n">
        <f aca="false">ABS(K306)/$P$3</f>
        <v>0</v>
      </c>
      <c r="X306" s="118" t="n">
        <f aca="false">ABS(L306)/$P$3</f>
        <v>0</v>
      </c>
      <c r="Y306" s="118" t="n">
        <f aca="false">ABS(M306)/$P$3</f>
        <v>0</v>
      </c>
      <c r="Z306" s="118" t="n">
        <f aca="false">ABS(N306)/$P$3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Data'!$A$2:$B$8,MATCH(WEEKDAY('RAC V@r Total'!A307,3),'Master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H307" s="118" t="n">
        <v>0</v>
      </c>
      <c r="I307" s="118" t="n">
        <v>0</v>
      </c>
      <c r="J307" s="118" t="n">
        <v>0</v>
      </c>
      <c r="K307" s="118" t="n">
        <v>0</v>
      </c>
      <c r="L307" s="118" t="n">
        <v>0</v>
      </c>
      <c r="M307" s="118" t="n">
        <v>0</v>
      </c>
      <c r="N307" s="118" t="n">
        <v>0</v>
      </c>
      <c r="P307" s="118" t="n">
        <f aca="false">ABS(D307)/$P$3</f>
        <v>0</v>
      </c>
      <c r="Q307" s="118" t="n">
        <f aca="false">ABS(E307)/$P$3</f>
        <v>0</v>
      </c>
      <c r="R307" s="118" t="n">
        <f aca="false">ABS(F307)/$P$3</f>
        <v>0</v>
      </c>
      <c r="S307" s="118" t="n">
        <f aca="false">ABS(G307)/$P$3</f>
        <v>0</v>
      </c>
      <c r="T307" s="118" t="n">
        <f aca="false">ABS(H307)/$P$3</f>
        <v>0</v>
      </c>
      <c r="U307" s="118" t="n">
        <f aca="false">ABS(I307)/$P$3</f>
        <v>0</v>
      </c>
      <c r="V307" s="118" t="n">
        <f aca="false">ABS(J307)/$P$3</f>
        <v>0</v>
      </c>
      <c r="W307" s="118" t="n">
        <f aca="false">ABS(K307)/$P$3</f>
        <v>0</v>
      </c>
      <c r="X307" s="118" t="n">
        <f aca="false">ABS(L307)/$P$3</f>
        <v>0</v>
      </c>
      <c r="Y307" s="118" t="n">
        <f aca="false">ABS(M307)/$P$3</f>
        <v>0</v>
      </c>
      <c r="Z307" s="118" t="n">
        <f aca="false">ABS(N307)/$P$3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Data'!$A$2:$B$8,MATCH(WEEKDAY('RAC V@r Total'!A308,3),'Master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H308" s="118" t="n">
        <v>0</v>
      </c>
      <c r="I308" s="118" t="n">
        <v>0</v>
      </c>
      <c r="J308" s="118" t="n">
        <v>0</v>
      </c>
      <c r="K308" s="118" t="n">
        <v>0</v>
      </c>
      <c r="L308" s="118" t="n">
        <v>0</v>
      </c>
      <c r="M308" s="118" t="n">
        <v>0</v>
      </c>
      <c r="N308" s="118" t="n">
        <v>0</v>
      </c>
      <c r="P308" s="118" t="n">
        <f aca="false">ABS(D308)/$P$3</f>
        <v>0</v>
      </c>
      <c r="Q308" s="118" t="n">
        <f aca="false">ABS(E308)/$P$3</f>
        <v>0</v>
      </c>
      <c r="R308" s="118" t="n">
        <f aca="false">ABS(F308)/$P$3</f>
        <v>0</v>
      </c>
      <c r="S308" s="118" t="n">
        <f aca="false">ABS(G308)/$P$3</f>
        <v>0</v>
      </c>
      <c r="T308" s="118" t="n">
        <f aca="false">ABS(H308)/$P$3</f>
        <v>0</v>
      </c>
      <c r="U308" s="118" t="n">
        <f aca="false">ABS(I308)/$P$3</f>
        <v>0</v>
      </c>
      <c r="V308" s="118" t="n">
        <f aca="false">ABS(J308)/$P$3</f>
        <v>0</v>
      </c>
      <c r="W308" s="118" t="n">
        <f aca="false">ABS(K308)/$P$3</f>
        <v>0</v>
      </c>
      <c r="X308" s="118" t="n">
        <f aca="false">ABS(L308)/$P$3</f>
        <v>0</v>
      </c>
      <c r="Y308" s="118" t="n">
        <f aca="false">ABS(M308)/$P$3</f>
        <v>0</v>
      </c>
      <c r="Z308" s="118" t="n">
        <f aca="false">ABS(N308)/$P$3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Data'!$A$2:$B$8,MATCH(WEEKDAY('RAC V@r Total'!A309,3),'Master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H309" s="118" t="n">
        <v>0</v>
      </c>
      <c r="I309" s="118" t="n">
        <v>0</v>
      </c>
      <c r="J309" s="118" t="n">
        <v>0</v>
      </c>
      <c r="K309" s="118" t="n">
        <v>0</v>
      </c>
      <c r="L309" s="118" t="n">
        <v>0</v>
      </c>
      <c r="M309" s="118" t="n">
        <v>0</v>
      </c>
      <c r="N309" s="118" t="n">
        <v>0</v>
      </c>
      <c r="P309" s="118" t="n">
        <f aca="false">ABS(D309)/$P$3</f>
        <v>0</v>
      </c>
      <c r="Q309" s="118" t="n">
        <f aca="false">ABS(E309)/$P$3</f>
        <v>0</v>
      </c>
      <c r="R309" s="118" t="n">
        <f aca="false">ABS(F309)/$P$3</f>
        <v>0</v>
      </c>
      <c r="S309" s="118" t="n">
        <f aca="false">ABS(G309)/$P$3</f>
        <v>0</v>
      </c>
      <c r="T309" s="118" t="n">
        <f aca="false">ABS(H309)/$P$3</f>
        <v>0</v>
      </c>
      <c r="U309" s="118" t="n">
        <f aca="false">ABS(I309)/$P$3</f>
        <v>0</v>
      </c>
      <c r="V309" s="118" t="n">
        <f aca="false">ABS(J309)/$P$3</f>
        <v>0</v>
      </c>
      <c r="W309" s="118" t="n">
        <f aca="false">ABS(K309)/$P$3</f>
        <v>0</v>
      </c>
      <c r="X309" s="118" t="n">
        <f aca="false">ABS(L309)/$P$3</f>
        <v>0</v>
      </c>
      <c r="Y309" s="118" t="n">
        <f aca="false">ABS(M309)/$P$3</f>
        <v>0</v>
      </c>
      <c r="Z309" s="118" t="n">
        <f aca="false">ABS(N309)/$P$3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Data'!$A$2:$B$8,MATCH(WEEKDAY('RAC V@r Total'!A310,3),'Master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H310" s="118" t="n">
        <v>0</v>
      </c>
      <c r="I310" s="118" t="n">
        <v>0</v>
      </c>
      <c r="J310" s="118" t="n">
        <v>0</v>
      </c>
      <c r="K310" s="118" t="n">
        <v>0</v>
      </c>
      <c r="L310" s="118" t="n">
        <v>0</v>
      </c>
      <c r="M310" s="118" t="n">
        <v>0</v>
      </c>
      <c r="N310" s="118" t="n">
        <v>0</v>
      </c>
      <c r="P310" s="118" t="n">
        <f aca="false">ABS(D310)/$P$3</f>
        <v>0</v>
      </c>
      <c r="Q310" s="118" t="n">
        <f aca="false">ABS(E310)/$P$3</f>
        <v>0</v>
      </c>
      <c r="R310" s="118" t="n">
        <f aca="false">ABS(F310)/$P$3</f>
        <v>0</v>
      </c>
      <c r="S310" s="118" t="n">
        <f aca="false">ABS(G310)/$P$3</f>
        <v>0</v>
      </c>
      <c r="T310" s="118" t="n">
        <f aca="false">ABS(H310)/$P$3</f>
        <v>0</v>
      </c>
      <c r="U310" s="118" t="n">
        <f aca="false">ABS(I310)/$P$3</f>
        <v>0</v>
      </c>
      <c r="V310" s="118" t="n">
        <f aca="false">ABS(J310)/$P$3</f>
        <v>0</v>
      </c>
      <c r="W310" s="118" t="n">
        <f aca="false">ABS(K310)/$P$3</f>
        <v>0</v>
      </c>
      <c r="X310" s="118" t="n">
        <f aca="false">ABS(L310)/$P$3</f>
        <v>0</v>
      </c>
      <c r="Y310" s="118" t="n">
        <f aca="false">ABS(M310)/$P$3</f>
        <v>0</v>
      </c>
      <c r="Z310" s="118" t="n">
        <f aca="false">ABS(N310)/$P$3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Data'!$A$2:$B$8,MATCH(WEEKDAY('RAC V@r Total'!A311,3),'Master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H311" s="118" t="n">
        <v>0</v>
      </c>
      <c r="I311" s="118" t="n">
        <v>0</v>
      </c>
      <c r="J311" s="118" t="n">
        <v>0</v>
      </c>
      <c r="K311" s="118" t="n">
        <v>0</v>
      </c>
      <c r="L311" s="118" t="n">
        <v>0</v>
      </c>
      <c r="M311" s="118" t="n">
        <v>0</v>
      </c>
      <c r="N311" s="118" t="n">
        <v>0</v>
      </c>
      <c r="P311" s="118" t="n">
        <f aca="false">ABS(D311)/$P$3</f>
        <v>0</v>
      </c>
      <c r="Q311" s="118" t="n">
        <f aca="false">ABS(E311)/$P$3</f>
        <v>0</v>
      </c>
      <c r="R311" s="118" t="n">
        <f aca="false">ABS(F311)/$P$3</f>
        <v>0</v>
      </c>
      <c r="S311" s="118" t="n">
        <f aca="false">ABS(G311)/$P$3</f>
        <v>0</v>
      </c>
      <c r="T311" s="118" t="n">
        <f aca="false">ABS(H311)/$P$3</f>
        <v>0</v>
      </c>
      <c r="U311" s="118" t="n">
        <f aca="false">ABS(I311)/$P$3</f>
        <v>0</v>
      </c>
      <c r="V311" s="118" t="n">
        <f aca="false">ABS(J311)/$P$3</f>
        <v>0</v>
      </c>
      <c r="W311" s="118" t="n">
        <f aca="false">ABS(K311)/$P$3</f>
        <v>0</v>
      </c>
      <c r="X311" s="118" t="n">
        <f aca="false">ABS(L311)/$P$3</f>
        <v>0</v>
      </c>
      <c r="Y311" s="118" t="n">
        <f aca="false">ABS(M311)/$P$3</f>
        <v>0</v>
      </c>
      <c r="Z311" s="118" t="n">
        <f aca="false">ABS(N311)/$P$3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Data'!$A$2:$B$8,MATCH(WEEKDAY('RAC V@r Total'!A312,3),'Master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H312" s="118" t="n">
        <v>0</v>
      </c>
      <c r="I312" s="118" t="n">
        <v>0</v>
      </c>
      <c r="J312" s="118" t="n">
        <v>0</v>
      </c>
      <c r="K312" s="118" t="n">
        <v>0</v>
      </c>
      <c r="L312" s="118" t="n">
        <v>0</v>
      </c>
      <c r="M312" s="118" t="n">
        <v>0</v>
      </c>
      <c r="N312" s="118" t="n">
        <v>0</v>
      </c>
      <c r="P312" s="118" t="n">
        <f aca="false">ABS(D312)/$P$3</f>
        <v>0</v>
      </c>
      <c r="Q312" s="118" t="n">
        <f aca="false">ABS(E312)/$P$3</f>
        <v>0</v>
      </c>
      <c r="R312" s="118" t="n">
        <f aca="false">ABS(F312)/$P$3</f>
        <v>0</v>
      </c>
      <c r="S312" s="118" t="n">
        <f aca="false">ABS(G312)/$P$3</f>
        <v>0</v>
      </c>
      <c r="T312" s="118" t="n">
        <f aca="false">ABS(H312)/$P$3</f>
        <v>0</v>
      </c>
      <c r="U312" s="118" t="n">
        <f aca="false">ABS(I312)/$P$3</f>
        <v>0</v>
      </c>
      <c r="V312" s="118" t="n">
        <f aca="false">ABS(J312)/$P$3</f>
        <v>0</v>
      </c>
      <c r="W312" s="118" t="n">
        <f aca="false">ABS(K312)/$P$3</f>
        <v>0</v>
      </c>
      <c r="X312" s="118" t="n">
        <f aca="false">ABS(L312)/$P$3</f>
        <v>0</v>
      </c>
      <c r="Y312" s="118" t="n">
        <f aca="false">ABS(M312)/$P$3</f>
        <v>0</v>
      </c>
      <c r="Z312" s="118" t="n">
        <f aca="false">ABS(N312)/$P$3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Data'!$A$2:$B$8,MATCH(WEEKDAY('RAC V@r Total'!A313,3),'Master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H313" s="118" t="n">
        <v>0</v>
      </c>
      <c r="I313" s="118" t="n">
        <v>0</v>
      </c>
      <c r="J313" s="118" t="n">
        <v>0</v>
      </c>
      <c r="K313" s="118" t="n">
        <v>0</v>
      </c>
      <c r="L313" s="118" t="n">
        <v>0</v>
      </c>
      <c r="M313" s="118" t="n">
        <v>0</v>
      </c>
      <c r="N313" s="118" t="n">
        <v>0</v>
      </c>
      <c r="P313" s="118" t="n">
        <f aca="false">ABS(D313)/$P$3</f>
        <v>0</v>
      </c>
      <c r="Q313" s="118" t="n">
        <f aca="false">ABS(E313)/$P$3</f>
        <v>0</v>
      </c>
      <c r="R313" s="118" t="n">
        <f aca="false">ABS(F313)/$P$3</f>
        <v>0</v>
      </c>
      <c r="S313" s="118" t="n">
        <f aca="false">ABS(G313)/$P$3</f>
        <v>0</v>
      </c>
      <c r="T313" s="118" t="n">
        <f aca="false">ABS(H313)/$P$3</f>
        <v>0</v>
      </c>
      <c r="U313" s="118" t="n">
        <f aca="false">ABS(I313)/$P$3</f>
        <v>0</v>
      </c>
      <c r="V313" s="118" t="n">
        <f aca="false">ABS(J313)/$P$3</f>
        <v>0</v>
      </c>
      <c r="W313" s="118" t="n">
        <f aca="false">ABS(K313)/$P$3</f>
        <v>0</v>
      </c>
      <c r="X313" s="118" t="n">
        <f aca="false">ABS(L313)/$P$3</f>
        <v>0</v>
      </c>
      <c r="Y313" s="118" t="n">
        <f aca="false">ABS(M313)/$P$3</f>
        <v>0</v>
      </c>
      <c r="Z313" s="118" t="n">
        <f aca="false">ABS(N313)/$P$3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Data'!$A$2:$B$8,MATCH(WEEKDAY('RAC V@r Total'!A314,3),'Master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H314" s="118" t="n">
        <v>0</v>
      </c>
      <c r="I314" s="118" t="n">
        <v>0</v>
      </c>
      <c r="J314" s="118" t="n">
        <v>0</v>
      </c>
      <c r="K314" s="118" t="n">
        <v>0</v>
      </c>
      <c r="L314" s="118" t="n">
        <v>0</v>
      </c>
      <c r="M314" s="118" t="n">
        <v>0</v>
      </c>
      <c r="N314" s="118" t="n">
        <v>0</v>
      </c>
      <c r="P314" s="118" t="n">
        <f aca="false">ABS(D314)/$P$3</f>
        <v>0</v>
      </c>
      <c r="Q314" s="118" t="n">
        <f aca="false">ABS(E314)/$P$3</f>
        <v>0</v>
      </c>
      <c r="R314" s="118" t="n">
        <f aca="false">ABS(F314)/$P$3</f>
        <v>0</v>
      </c>
      <c r="S314" s="118" t="n">
        <f aca="false">ABS(G314)/$P$3</f>
        <v>0</v>
      </c>
      <c r="T314" s="118" t="n">
        <f aca="false">ABS(H314)/$P$3</f>
        <v>0</v>
      </c>
      <c r="U314" s="118" t="n">
        <f aca="false">ABS(I314)/$P$3</f>
        <v>0</v>
      </c>
      <c r="V314" s="118" t="n">
        <f aca="false">ABS(J314)/$P$3</f>
        <v>0</v>
      </c>
      <c r="W314" s="118" t="n">
        <f aca="false">ABS(K314)/$P$3</f>
        <v>0</v>
      </c>
      <c r="X314" s="118" t="n">
        <f aca="false">ABS(L314)/$P$3</f>
        <v>0</v>
      </c>
      <c r="Y314" s="118" t="n">
        <f aca="false">ABS(M314)/$P$3</f>
        <v>0</v>
      </c>
      <c r="Z314" s="118" t="n">
        <f aca="false">ABS(N314)/$P$3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Data'!$A$2:$B$8,MATCH(WEEKDAY('RAC V@r Total'!A315,3),'Master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H315" s="118" t="n">
        <v>0</v>
      </c>
      <c r="I315" s="118" t="n">
        <v>0</v>
      </c>
      <c r="J315" s="118" t="n">
        <v>0</v>
      </c>
      <c r="K315" s="118" t="n">
        <v>0</v>
      </c>
      <c r="L315" s="118" t="n">
        <v>0</v>
      </c>
      <c r="M315" s="118" t="n">
        <v>0</v>
      </c>
      <c r="N315" s="118" t="n">
        <v>0</v>
      </c>
      <c r="P315" s="118" t="n">
        <f aca="false">ABS(D315)/$P$3</f>
        <v>0</v>
      </c>
      <c r="Q315" s="118" t="n">
        <f aca="false">ABS(E315)/$P$3</f>
        <v>0</v>
      </c>
      <c r="R315" s="118" t="n">
        <f aca="false">ABS(F315)/$P$3</f>
        <v>0</v>
      </c>
      <c r="S315" s="118" t="n">
        <f aca="false">ABS(G315)/$P$3</f>
        <v>0</v>
      </c>
      <c r="T315" s="118" t="n">
        <f aca="false">ABS(H315)/$P$3</f>
        <v>0</v>
      </c>
      <c r="U315" s="118" t="n">
        <f aca="false">ABS(I315)/$P$3</f>
        <v>0</v>
      </c>
      <c r="V315" s="118" t="n">
        <f aca="false">ABS(J315)/$P$3</f>
        <v>0</v>
      </c>
      <c r="W315" s="118" t="n">
        <f aca="false">ABS(K315)/$P$3</f>
        <v>0</v>
      </c>
      <c r="X315" s="118" t="n">
        <f aca="false">ABS(L315)/$P$3</f>
        <v>0</v>
      </c>
      <c r="Y315" s="118" t="n">
        <f aca="false">ABS(M315)/$P$3</f>
        <v>0</v>
      </c>
      <c r="Z315" s="118" t="n">
        <f aca="false">ABS(N315)/$P$3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Data'!$A$2:$B$8,MATCH(WEEKDAY('RAC V@r Total'!A316,3),'Master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H316" s="118" t="n">
        <v>0</v>
      </c>
      <c r="I316" s="118" t="n">
        <v>0</v>
      </c>
      <c r="J316" s="118" t="n">
        <v>0</v>
      </c>
      <c r="K316" s="118" t="n">
        <v>0</v>
      </c>
      <c r="L316" s="118" t="n">
        <v>0</v>
      </c>
      <c r="M316" s="118" t="n">
        <v>0</v>
      </c>
      <c r="N316" s="118" t="n">
        <v>0</v>
      </c>
      <c r="P316" s="118" t="n">
        <f aca="false">ABS(D316)/$P$3</f>
        <v>0</v>
      </c>
      <c r="Q316" s="118" t="n">
        <f aca="false">ABS(E316)/$P$3</f>
        <v>0</v>
      </c>
      <c r="R316" s="118" t="n">
        <f aca="false">ABS(F316)/$P$3</f>
        <v>0</v>
      </c>
      <c r="S316" s="118" t="n">
        <f aca="false">ABS(G316)/$P$3</f>
        <v>0</v>
      </c>
      <c r="T316" s="118" t="n">
        <f aca="false">ABS(H316)/$P$3</f>
        <v>0</v>
      </c>
      <c r="U316" s="118" t="n">
        <f aca="false">ABS(I316)/$P$3</f>
        <v>0</v>
      </c>
      <c r="V316" s="118" t="n">
        <f aca="false">ABS(J316)/$P$3</f>
        <v>0</v>
      </c>
      <c r="W316" s="118" t="n">
        <f aca="false">ABS(K316)/$P$3</f>
        <v>0</v>
      </c>
      <c r="X316" s="118" t="n">
        <f aca="false">ABS(L316)/$P$3</f>
        <v>0</v>
      </c>
      <c r="Y316" s="118" t="n">
        <f aca="false">ABS(M316)/$P$3</f>
        <v>0</v>
      </c>
      <c r="Z316" s="118" t="n">
        <f aca="false">ABS(N316)/$P$3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Data'!$A$2:$B$8,MATCH(WEEKDAY('RAC V@r Total'!A317,3),'Master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H317" s="118" t="n">
        <v>0</v>
      </c>
      <c r="I317" s="118" t="n">
        <v>0</v>
      </c>
      <c r="J317" s="118" t="n">
        <v>0</v>
      </c>
      <c r="K317" s="118" t="n">
        <v>0</v>
      </c>
      <c r="L317" s="118" t="n">
        <v>0</v>
      </c>
      <c r="M317" s="118" t="n">
        <v>0</v>
      </c>
      <c r="N317" s="118" t="n">
        <v>0</v>
      </c>
      <c r="P317" s="118" t="n">
        <f aca="false">ABS(D317)/$P$3</f>
        <v>0</v>
      </c>
      <c r="Q317" s="118" t="n">
        <f aca="false">ABS(E317)/$P$3</f>
        <v>0</v>
      </c>
      <c r="R317" s="118" t="n">
        <f aca="false">ABS(F317)/$P$3</f>
        <v>0</v>
      </c>
      <c r="S317" s="118" t="n">
        <f aca="false">ABS(G317)/$P$3</f>
        <v>0</v>
      </c>
      <c r="T317" s="118" t="n">
        <f aca="false">ABS(H317)/$P$3</f>
        <v>0</v>
      </c>
      <c r="U317" s="118" t="n">
        <f aca="false">ABS(I317)/$P$3</f>
        <v>0</v>
      </c>
      <c r="V317" s="118" t="n">
        <f aca="false">ABS(J317)/$P$3</f>
        <v>0</v>
      </c>
      <c r="W317" s="118" t="n">
        <f aca="false">ABS(K317)/$P$3</f>
        <v>0</v>
      </c>
      <c r="X317" s="118" t="n">
        <f aca="false">ABS(L317)/$P$3</f>
        <v>0</v>
      </c>
      <c r="Y317" s="118" t="n">
        <f aca="false">ABS(M317)/$P$3</f>
        <v>0</v>
      </c>
      <c r="Z317" s="118" t="n">
        <f aca="false">ABS(N317)/$P$3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Data'!$A$2:$B$8,MATCH(WEEKDAY('RAC V@r Total'!A318,3),'Master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H318" s="118" t="n">
        <v>0</v>
      </c>
      <c r="I318" s="118" t="n">
        <v>0</v>
      </c>
      <c r="J318" s="118" t="n">
        <v>0</v>
      </c>
      <c r="K318" s="118" t="n">
        <v>0</v>
      </c>
      <c r="L318" s="118" t="n">
        <v>0</v>
      </c>
      <c r="M318" s="118" t="n">
        <v>0</v>
      </c>
      <c r="N318" s="118" t="n">
        <v>0</v>
      </c>
      <c r="P318" s="118" t="n">
        <f aca="false">ABS(D318)/$P$3</f>
        <v>0</v>
      </c>
      <c r="Q318" s="118" t="n">
        <f aca="false">ABS(E318)/$P$3</f>
        <v>0</v>
      </c>
      <c r="R318" s="118" t="n">
        <f aca="false">ABS(F318)/$P$3</f>
        <v>0</v>
      </c>
      <c r="S318" s="118" t="n">
        <f aca="false">ABS(G318)/$P$3</f>
        <v>0</v>
      </c>
      <c r="T318" s="118" t="n">
        <f aca="false">ABS(H318)/$P$3</f>
        <v>0</v>
      </c>
      <c r="U318" s="118" t="n">
        <f aca="false">ABS(I318)/$P$3</f>
        <v>0</v>
      </c>
      <c r="V318" s="118" t="n">
        <f aca="false">ABS(J318)/$P$3</f>
        <v>0</v>
      </c>
      <c r="W318" s="118" t="n">
        <f aca="false">ABS(K318)/$P$3</f>
        <v>0</v>
      </c>
      <c r="X318" s="118" t="n">
        <f aca="false">ABS(L318)/$P$3</f>
        <v>0</v>
      </c>
      <c r="Y318" s="118" t="n">
        <f aca="false">ABS(M318)/$P$3</f>
        <v>0</v>
      </c>
      <c r="Z318" s="118" t="n">
        <f aca="false">ABS(N318)/$P$3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Data'!$A$2:$B$8,MATCH(WEEKDAY('RAC V@r Total'!A319,3),'Master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H319" s="118" t="n">
        <v>0</v>
      </c>
      <c r="I319" s="118" t="n">
        <v>0</v>
      </c>
      <c r="J319" s="118" t="n">
        <v>0</v>
      </c>
      <c r="K319" s="118" t="n">
        <v>0</v>
      </c>
      <c r="L319" s="118" t="n">
        <v>0</v>
      </c>
      <c r="M319" s="118" t="n">
        <v>0</v>
      </c>
      <c r="N319" s="118" t="n">
        <v>0</v>
      </c>
      <c r="P319" s="118" t="n">
        <f aca="false">ABS(D319)/$P$3</f>
        <v>0</v>
      </c>
      <c r="Q319" s="118" t="n">
        <f aca="false">ABS(E319)/$P$3</f>
        <v>0</v>
      </c>
      <c r="R319" s="118" t="n">
        <f aca="false">ABS(F319)/$P$3</f>
        <v>0</v>
      </c>
      <c r="S319" s="118" t="n">
        <f aca="false">ABS(G319)/$P$3</f>
        <v>0</v>
      </c>
      <c r="T319" s="118" t="n">
        <f aca="false">ABS(H319)/$P$3</f>
        <v>0</v>
      </c>
      <c r="U319" s="118" t="n">
        <f aca="false">ABS(I319)/$P$3</f>
        <v>0</v>
      </c>
      <c r="V319" s="118" t="n">
        <f aca="false">ABS(J319)/$P$3</f>
        <v>0</v>
      </c>
      <c r="W319" s="118" t="n">
        <f aca="false">ABS(K319)/$P$3</f>
        <v>0</v>
      </c>
      <c r="X319" s="118" t="n">
        <f aca="false">ABS(L319)/$P$3</f>
        <v>0</v>
      </c>
      <c r="Y319" s="118" t="n">
        <f aca="false">ABS(M319)/$P$3</f>
        <v>0</v>
      </c>
      <c r="Z319" s="118" t="n">
        <f aca="false">ABS(N319)/$P$3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Data'!$A$2:$B$8,MATCH(WEEKDAY('RAC V@r Total'!A320,3),'Master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H320" s="118" t="n">
        <v>0</v>
      </c>
      <c r="I320" s="118" t="n">
        <v>0</v>
      </c>
      <c r="J320" s="118" t="n">
        <v>0</v>
      </c>
      <c r="K320" s="118" t="n">
        <v>0</v>
      </c>
      <c r="L320" s="118" t="n">
        <v>0</v>
      </c>
      <c r="M320" s="118" t="n">
        <v>0</v>
      </c>
      <c r="N320" s="118" t="n">
        <v>0</v>
      </c>
      <c r="P320" s="118" t="n">
        <f aca="false">ABS(D320)/$P$3</f>
        <v>0</v>
      </c>
      <c r="Q320" s="118" t="n">
        <f aca="false">ABS(E320)/$P$3</f>
        <v>0</v>
      </c>
      <c r="R320" s="118" t="n">
        <f aca="false">ABS(F320)/$P$3</f>
        <v>0</v>
      </c>
      <c r="S320" s="118" t="n">
        <f aca="false">ABS(G320)/$P$3</f>
        <v>0</v>
      </c>
      <c r="T320" s="118" t="n">
        <f aca="false">ABS(H320)/$P$3</f>
        <v>0</v>
      </c>
      <c r="U320" s="118" t="n">
        <f aca="false">ABS(I320)/$P$3</f>
        <v>0</v>
      </c>
      <c r="V320" s="118" t="n">
        <f aca="false">ABS(J320)/$P$3</f>
        <v>0</v>
      </c>
      <c r="W320" s="118" t="n">
        <f aca="false">ABS(K320)/$P$3</f>
        <v>0</v>
      </c>
      <c r="X320" s="118" t="n">
        <f aca="false">ABS(L320)/$P$3</f>
        <v>0</v>
      </c>
      <c r="Y320" s="118" t="n">
        <f aca="false">ABS(M320)/$P$3</f>
        <v>0</v>
      </c>
      <c r="Z320" s="118" t="n">
        <f aca="false">ABS(N320)/$P$3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Data'!$A$2:$B$8,MATCH(WEEKDAY('RAC V@r Total'!A321,3),'Master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H321" s="118" t="n">
        <v>0</v>
      </c>
      <c r="I321" s="118" t="n">
        <v>0</v>
      </c>
      <c r="J321" s="118" t="n">
        <v>0</v>
      </c>
      <c r="K321" s="118" t="n">
        <v>0</v>
      </c>
      <c r="L321" s="118" t="n">
        <v>0</v>
      </c>
      <c r="M321" s="118" t="n">
        <v>0</v>
      </c>
      <c r="N321" s="118" t="n">
        <v>0</v>
      </c>
      <c r="P321" s="118" t="n">
        <f aca="false">ABS(D321)/$P$3</f>
        <v>0</v>
      </c>
      <c r="Q321" s="118" t="n">
        <f aca="false">ABS(E321)/$P$3</f>
        <v>0</v>
      </c>
      <c r="R321" s="118" t="n">
        <f aca="false">ABS(F321)/$P$3</f>
        <v>0</v>
      </c>
      <c r="S321" s="118" t="n">
        <f aca="false">ABS(G321)/$P$3</f>
        <v>0</v>
      </c>
      <c r="T321" s="118" t="n">
        <f aca="false">ABS(H321)/$P$3</f>
        <v>0</v>
      </c>
      <c r="U321" s="118" t="n">
        <f aca="false">ABS(I321)/$P$3</f>
        <v>0</v>
      </c>
      <c r="V321" s="118" t="n">
        <f aca="false">ABS(J321)/$P$3</f>
        <v>0</v>
      </c>
      <c r="W321" s="118" t="n">
        <f aca="false">ABS(K321)/$P$3</f>
        <v>0</v>
      </c>
      <c r="X321" s="118" t="n">
        <f aca="false">ABS(L321)/$P$3</f>
        <v>0</v>
      </c>
      <c r="Y321" s="118" t="n">
        <f aca="false">ABS(M321)/$P$3</f>
        <v>0</v>
      </c>
      <c r="Z321" s="118" t="n">
        <f aca="false">ABS(N321)/$P$3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Data'!$A$2:$B$8,MATCH(WEEKDAY('RAC V@r Total'!A322,3),'Master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H322" s="118" t="n">
        <v>0</v>
      </c>
      <c r="I322" s="118" t="n">
        <v>0</v>
      </c>
      <c r="J322" s="118" t="n">
        <v>0</v>
      </c>
      <c r="K322" s="118" t="n">
        <v>0</v>
      </c>
      <c r="L322" s="118" t="n">
        <v>0</v>
      </c>
      <c r="M322" s="118" t="n">
        <v>0</v>
      </c>
      <c r="N322" s="118" t="n">
        <v>0</v>
      </c>
      <c r="P322" s="118" t="n">
        <f aca="false">ABS(D322)/$P$3</f>
        <v>0</v>
      </c>
      <c r="Q322" s="118" t="n">
        <f aca="false">ABS(E322)/$P$3</f>
        <v>0</v>
      </c>
      <c r="R322" s="118" t="n">
        <f aca="false">ABS(F322)/$P$3</f>
        <v>0</v>
      </c>
      <c r="S322" s="118" t="n">
        <f aca="false">ABS(G322)/$P$3</f>
        <v>0</v>
      </c>
      <c r="T322" s="118" t="n">
        <f aca="false">ABS(H322)/$P$3</f>
        <v>0</v>
      </c>
      <c r="U322" s="118" t="n">
        <f aca="false">ABS(I322)/$P$3</f>
        <v>0</v>
      </c>
      <c r="V322" s="118" t="n">
        <f aca="false">ABS(J322)/$P$3</f>
        <v>0</v>
      </c>
      <c r="W322" s="118" t="n">
        <f aca="false">ABS(K322)/$P$3</f>
        <v>0</v>
      </c>
      <c r="X322" s="118" t="n">
        <f aca="false">ABS(L322)/$P$3</f>
        <v>0</v>
      </c>
      <c r="Y322" s="118" t="n">
        <f aca="false">ABS(M322)/$P$3</f>
        <v>0</v>
      </c>
      <c r="Z322" s="118" t="n">
        <f aca="false">ABS(N322)/$P$3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Data'!$A$2:$B$8,MATCH(WEEKDAY('RAC V@r Total'!A323,3),'Master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H323" s="118" t="n">
        <v>0</v>
      </c>
      <c r="I323" s="118" t="n">
        <v>0</v>
      </c>
      <c r="J323" s="118" t="n">
        <v>0</v>
      </c>
      <c r="K323" s="118" t="n">
        <v>0</v>
      </c>
      <c r="L323" s="118" t="n">
        <v>0</v>
      </c>
      <c r="M323" s="118" t="n">
        <v>0</v>
      </c>
      <c r="N323" s="118" t="n">
        <v>0</v>
      </c>
      <c r="P323" s="118" t="n">
        <f aca="false">ABS(D323)/$P$3</f>
        <v>0</v>
      </c>
      <c r="Q323" s="118" t="n">
        <f aca="false">ABS(E323)/$P$3</f>
        <v>0</v>
      </c>
      <c r="R323" s="118" t="n">
        <f aca="false">ABS(F323)/$P$3</f>
        <v>0</v>
      </c>
      <c r="S323" s="118" t="n">
        <f aca="false">ABS(G323)/$P$3</f>
        <v>0</v>
      </c>
      <c r="T323" s="118" t="n">
        <f aca="false">ABS(H323)/$P$3</f>
        <v>0</v>
      </c>
      <c r="U323" s="118" t="n">
        <f aca="false">ABS(I323)/$P$3</f>
        <v>0</v>
      </c>
      <c r="V323" s="118" t="n">
        <f aca="false">ABS(J323)/$P$3</f>
        <v>0</v>
      </c>
      <c r="W323" s="118" t="n">
        <f aca="false">ABS(K323)/$P$3</f>
        <v>0</v>
      </c>
      <c r="X323" s="118" t="n">
        <f aca="false">ABS(L323)/$P$3</f>
        <v>0</v>
      </c>
      <c r="Y323" s="118" t="n">
        <f aca="false">ABS(M323)/$P$3</f>
        <v>0</v>
      </c>
      <c r="Z323" s="118" t="n">
        <f aca="false">ABS(N323)/$P$3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Data'!$A$2:$B$8,MATCH(WEEKDAY('RAC V@r Total'!A324,3),'Master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H324" s="118" t="n">
        <v>0</v>
      </c>
      <c r="I324" s="118" t="n">
        <v>0</v>
      </c>
      <c r="J324" s="118" t="n">
        <v>0</v>
      </c>
      <c r="K324" s="118" t="n">
        <v>0</v>
      </c>
      <c r="L324" s="118" t="n">
        <v>0</v>
      </c>
      <c r="M324" s="118" t="n">
        <v>0</v>
      </c>
      <c r="N324" s="118" t="n">
        <v>0</v>
      </c>
      <c r="P324" s="118" t="n">
        <f aca="false">ABS(D324)/$P$3</f>
        <v>0</v>
      </c>
      <c r="Q324" s="118" t="n">
        <f aca="false">ABS(E324)/$P$3</f>
        <v>0</v>
      </c>
      <c r="R324" s="118" t="n">
        <f aca="false">ABS(F324)/$P$3</f>
        <v>0</v>
      </c>
      <c r="S324" s="118" t="n">
        <f aca="false">ABS(G324)/$P$3</f>
        <v>0</v>
      </c>
      <c r="T324" s="118" t="n">
        <f aca="false">ABS(H324)/$P$3</f>
        <v>0</v>
      </c>
      <c r="U324" s="118" t="n">
        <f aca="false">ABS(I324)/$P$3</f>
        <v>0</v>
      </c>
      <c r="V324" s="118" t="n">
        <f aca="false">ABS(J324)/$P$3</f>
        <v>0</v>
      </c>
      <c r="W324" s="118" t="n">
        <f aca="false">ABS(K324)/$P$3</f>
        <v>0</v>
      </c>
      <c r="X324" s="118" t="n">
        <f aca="false">ABS(L324)/$P$3</f>
        <v>0</v>
      </c>
      <c r="Y324" s="118" t="n">
        <f aca="false">ABS(M324)/$P$3</f>
        <v>0</v>
      </c>
      <c r="Z324" s="118" t="n">
        <f aca="false">ABS(N324)/$P$3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Data'!$A$2:$B$8,MATCH(WEEKDAY('RAC V@r Total'!A325,3),'Master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H325" s="118" t="n">
        <v>0</v>
      </c>
      <c r="I325" s="118" t="n">
        <v>0</v>
      </c>
      <c r="J325" s="118" t="n">
        <v>0</v>
      </c>
      <c r="K325" s="118" t="n">
        <v>0</v>
      </c>
      <c r="L325" s="118" t="n">
        <v>0</v>
      </c>
      <c r="M325" s="118" t="n">
        <v>0</v>
      </c>
      <c r="N325" s="118" t="n">
        <v>0</v>
      </c>
      <c r="P325" s="118" t="n">
        <f aca="false">ABS(D325)/$P$3</f>
        <v>0</v>
      </c>
      <c r="Q325" s="118" t="n">
        <f aca="false">ABS(E325)/$P$3</f>
        <v>0</v>
      </c>
      <c r="R325" s="118" t="n">
        <f aca="false">ABS(F325)/$P$3</f>
        <v>0</v>
      </c>
      <c r="S325" s="118" t="n">
        <f aca="false">ABS(G325)/$P$3</f>
        <v>0</v>
      </c>
      <c r="T325" s="118" t="n">
        <f aca="false">ABS(H325)/$P$3</f>
        <v>0</v>
      </c>
      <c r="U325" s="118" t="n">
        <f aca="false">ABS(I325)/$P$3</f>
        <v>0</v>
      </c>
      <c r="V325" s="118" t="n">
        <f aca="false">ABS(J325)/$P$3</f>
        <v>0</v>
      </c>
      <c r="W325" s="118" t="n">
        <f aca="false">ABS(K325)/$P$3</f>
        <v>0</v>
      </c>
      <c r="X325" s="118" t="n">
        <f aca="false">ABS(L325)/$P$3</f>
        <v>0</v>
      </c>
      <c r="Y325" s="118" t="n">
        <f aca="false">ABS(M325)/$P$3</f>
        <v>0</v>
      </c>
      <c r="Z325" s="118" t="n">
        <f aca="false">ABS(N325)/$P$3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Data'!$A$2:$B$8,MATCH(WEEKDAY('RAC V@r Total'!A326,3),'Master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H326" s="118" t="n">
        <v>0</v>
      </c>
      <c r="I326" s="118" t="n">
        <v>0</v>
      </c>
      <c r="J326" s="118" t="n">
        <v>0</v>
      </c>
      <c r="K326" s="118" t="n">
        <v>0</v>
      </c>
      <c r="L326" s="118" t="n">
        <v>0</v>
      </c>
      <c r="M326" s="118" t="n">
        <v>0</v>
      </c>
      <c r="N326" s="118" t="n">
        <v>0</v>
      </c>
      <c r="P326" s="118" t="n">
        <f aca="false">ABS(D326)/$P$3</f>
        <v>0</v>
      </c>
      <c r="Q326" s="118" t="n">
        <f aca="false">ABS(E326)/$P$3</f>
        <v>0</v>
      </c>
      <c r="R326" s="118" t="n">
        <f aca="false">ABS(F326)/$P$3</f>
        <v>0</v>
      </c>
      <c r="S326" s="118" t="n">
        <f aca="false">ABS(G326)/$P$3</f>
        <v>0</v>
      </c>
      <c r="T326" s="118" t="n">
        <f aca="false">ABS(H326)/$P$3</f>
        <v>0</v>
      </c>
      <c r="U326" s="118" t="n">
        <f aca="false">ABS(I326)/$P$3</f>
        <v>0</v>
      </c>
      <c r="V326" s="118" t="n">
        <f aca="false">ABS(J326)/$P$3</f>
        <v>0</v>
      </c>
      <c r="W326" s="118" t="n">
        <f aca="false">ABS(K326)/$P$3</f>
        <v>0</v>
      </c>
      <c r="X326" s="118" t="n">
        <f aca="false">ABS(L326)/$P$3</f>
        <v>0</v>
      </c>
      <c r="Y326" s="118" t="n">
        <f aca="false">ABS(M326)/$P$3</f>
        <v>0</v>
      </c>
      <c r="Z326" s="118" t="n">
        <f aca="false">ABS(N326)/$P$3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Data'!$A$2:$B$8,MATCH(WEEKDAY('RAC V@r Total'!A327,3),'Master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H327" s="118" t="n">
        <v>0</v>
      </c>
      <c r="I327" s="118" t="n">
        <v>0</v>
      </c>
      <c r="J327" s="118" t="n">
        <v>0</v>
      </c>
      <c r="K327" s="118" t="n">
        <v>0</v>
      </c>
      <c r="L327" s="118" t="n">
        <v>0</v>
      </c>
      <c r="M327" s="118" t="n">
        <v>0</v>
      </c>
      <c r="N327" s="118" t="n">
        <v>0</v>
      </c>
      <c r="P327" s="118" t="n">
        <f aca="false">ABS(D327)/$P$3</f>
        <v>0</v>
      </c>
      <c r="Q327" s="118" t="n">
        <f aca="false">ABS(E327)/$P$3</f>
        <v>0</v>
      </c>
      <c r="R327" s="118" t="n">
        <f aca="false">ABS(F327)/$P$3</f>
        <v>0</v>
      </c>
      <c r="S327" s="118" t="n">
        <f aca="false">ABS(G327)/$P$3</f>
        <v>0</v>
      </c>
      <c r="T327" s="118" t="n">
        <f aca="false">ABS(H327)/$P$3</f>
        <v>0</v>
      </c>
      <c r="U327" s="118" t="n">
        <f aca="false">ABS(I327)/$P$3</f>
        <v>0</v>
      </c>
      <c r="V327" s="118" t="n">
        <f aca="false">ABS(J327)/$P$3</f>
        <v>0</v>
      </c>
      <c r="W327" s="118" t="n">
        <f aca="false">ABS(K327)/$P$3</f>
        <v>0</v>
      </c>
      <c r="X327" s="118" t="n">
        <f aca="false">ABS(L327)/$P$3</f>
        <v>0</v>
      </c>
      <c r="Y327" s="118" t="n">
        <f aca="false">ABS(M327)/$P$3</f>
        <v>0</v>
      </c>
      <c r="Z327" s="118" t="n">
        <f aca="false">ABS(N327)/$P$3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Data'!$A$2:$B$8,MATCH(WEEKDAY('RAC V@r Total'!A328,3),'Master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H328" s="118" t="n">
        <v>0</v>
      </c>
      <c r="I328" s="118" t="n">
        <v>0</v>
      </c>
      <c r="J328" s="118" t="n">
        <v>0</v>
      </c>
      <c r="K328" s="118" t="n">
        <v>0</v>
      </c>
      <c r="L328" s="118" t="n">
        <v>0</v>
      </c>
      <c r="M328" s="118" t="n">
        <v>0</v>
      </c>
      <c r="N328" s="118" t="n">
        <v>0</v>
      </c>
      <c r="P328" s="118" t="n">
        <f aca="false">ABS(D328)/$P$3</f>
        <v>0</v>
      </c>
      <c r="Q328" s="118" t="n">
        <f aca="false">ABS(E328)/$P$3</f>
        <v>0</v>
      </c>
      <c r="R328" s="118" t="n">
        <f aca="false">ABS(F328)/$P$3</f>
        <v>0</v>
      </c>
      <c r="S328" s="118" t="n">
        <f aca="false">ABS(G328)/$P$3</f>
        <v>0</v>
      </c>
      <c r="T328" s="118" t="n">
        <f aca="false">ABS(H328)/$P$3</f>
        <v>0</v>
      </c>
      <c r="U328" s="118" t="n">
        <f aca="false">ABS(I328)/$P$3</f>
        <v>0</v>
      </c>
      <c r="V328" s="118" t="n">
        <f aca="false">ABS(J328)/$P$3</f>
        <v>0</v>
      </c>
      <c r="W328" s="118" t="n">
        <f aca="false">ABS(K328)/$P$3</f>
        <v>0</v>
      </c>
      <c r="X328" s="118" t="n">
        <f aca="false">ABS(L328)/$P$3</f>
        <v>0</v>
      </c>
      <c r="Y328" s="118" t="n">
        <f aca="false">ABS(M328)/$P$3</f>
        <v>0</v>
      </c>
      <c r="Z328" s="118" t="n">
        <f aca="false">ABS(N328)/$P$3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Data'!$A$2:$B$8,MATCH(WEEKDAY('RAC V@r Total'!A329,3),'Master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H329" s="118" t="n">
        <v>0</v>
      </c>
      <c r="I329" s="118" t="n">
        <v>0</v>
      </c>
      <c r="J329" s="118" t="n">
        <v>0</v>
      </c>
      <c r="K329" s="118" t="n">
        <v>0</v>
      </c>
      <c r="L329" s="118" t="n">
        <v>0</v>
      </c>
      <c r="M329" s="118" t="n">
        <v>0</v>
      </c>
      <c r="N329" s="118" t="n">
        <v>0</v>
      </c>
      <c r="P329" s="118" t="n">
        <f aca="false">ABS(D329)/$P$3</f>
        <v>0</v>
      </c>
      <c r="Q329" s="118" t="n">
        <f aca="false">ABS(E329)/$P$3</f>
        <v>0</v>
      </c>
      <c r="R329" s="118" t="n">
        <f aca="false">ABS(F329)/$P$3</f>
        <v>0</v>
      </c>
      <c r="S329" s="118" t="n">
        <f aca="false">ABS(G329)/$P$3</f>
        <v>0</v>
      </c>
      <c r="T329" s="118" t="n">
        <f aca="false">ABS(H329)/$P$3</f>
        <v>0</v>
      </c>
      <c r="U329" s="118" t="n">
        <f aca="false">ABS(I329)/$P$3</f>
        <v>0</v>
      </c>
      <c r="V329" s="118" t="n">
        <f aca="false">ABS(J329)/$P$3</f>
        <v>0</v>
      </c>
      <c r="W329" s="118" t="n">
        <f aca="false">ABS(K329)/$P$3</f>
        <v>0</v>
      </c>
      <c r="X329" s="118" t="n">
        <f aca="false">ABS(L329)/$P$3</f>
        <v>0</v>
      </c>
      <c r="Y329" s="118" t="n">
        <f aca="false">ABS(M329)/$P$3</f>
        <v>0</v>
      </c>
      <c r="Z329" s="118" t="n">
        <f aca="false">ABS(N329)/$P$3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Data'!$A$2:$B$8,MATCH(WEEKDAY('RAC V@r Total'!A330,3),'Master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H330" s="118" t="n">
        <v>0</v>
      </c>
      <c r="I330" s="118" t="n">
        <v>0</v>
      </c>
      <c r="J330" s="118" t="n">
        <v>0</v>
      </c>
      <c r="K330" s="118" t="n">
        <v>0</v>
      </c>
      <c r="L330" s="118" t="n">
        <v>0</v>
      </c>
      <c r="M330" s="118" t="n">
        <v>0</v>
      </c>
      <c r="N330" s="118" t="n">
        <v>0</v>
      </c>
      <c r="P330" s="118" t="n">
        <f aca="false">ABS(D330)/$P$3</f>
        <v>0</v>
      </c>
      <c r="Q330" s="118" t="n">
        <f aca="false">ABS(E330)/$P$3</f>
        <v>0</v>
      </c>
      <c r="R330" s="118" t="n">
        <f aca="false">ABS(F330)/$P$3</f>
        <v>0</v>
      </c>
      <c r="S330" s="118" t="n">
        <f aca="false">ABS(G330)/$P$3</f>
        <v>0</v>
      </c>
      <c r="T330" s="118" t="n">
        <f aca="false">ABS(H330)/$P$3</f>
        <v>0</v>
      </c>
      <c r="U330" s="118" t="n">
        <f aca="false">ABS(I330)/$P$3</f>
        <v>0</v>
      </c>
      <c r="V330" s="118" t="n">
        <f aca="false">ABS(J330)/$P$3</f>
        <v>0</v>
      </c>
      <c r="W330" s="118" t="n">
        <f aca="false">ABS(K330)/$P$3</f>
        <v>0</v>
      </c>
      <c r="X330" s="118" t="n">
        <f aca="false">ABS(L330)/$P$3</f>
        <v>0</v>
      </c>
      <c r="Y330" s="118" t="n">
        <f aca="false">ABS(M330)/$P$3</f>
        <v>0</v>
      </c>
      <c r="Z330" s="118" t="n">
        <f aca="false">ABS(N330)/$P$3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Data'!$A$2:$B$8,MATCH(WEEKDAY('RAC V@r Total'!A331,3),'Master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H331" s="118" t="n">
        <v>0</v>
      </c>
      <c r="I331" s="118" t="n">
        <v>0</v>
      </c>
      <c r="J331" s="118" t="n">
        <v>0</v>
      </c>
      <c r="K331" s="118" t="n">
        <v>0</v>
      </c>
      <c r="L331" s="118" t="n">
        <v>0</v>
      </c>
      <c r="M331" s="118" t="n">
        <v>0</v>
      </c>
      <c r="N331" s="118" t="n">
        <v>0</v>
      </c>
      <c r="P331" s="118" t="n">
        <f aca="false">ABS(D331)/$P$3</f>
        <v>0</v>
      </c>
      <c r="Q331" s="118" t="n">
        <f aca="false">ABS(E331)/$P$3</f>
        <v>0</v>
      </c>
      <c r="R331" s="118" t="n">
        <f aca="false">ABS(F331)/$P$3</f>
        <v>0</v>
      </c>
      <c r="S331" s="118" t="n">
        <f aca="false">ABS(G331)/$P$3</f>
        <v>0</v>
      </c>
      <c r="T331" s="118" t="n">
        <f aca="false">ABS(H331)/$P$3</f>
        <v>0</v>
      </c>
      <c r="U331" s="118" t="n">
        <f aca="false">ABS(I331)/$P$3</f>
        <v>0</v>
      </c>
      <c r="V331" s="118" t="n">
        <f aca="false">ABS(J331)/$P$3</f>
        <v>0</v>
      </c>
      <c r="W331" s="118" t="n">
        <f aca="false">ABS(K331)/$P$3</f>
        <v>0</v>
      </c>
      <c r="X331" s="118" t="n">
        <f aca="false">ABS(L331)/$P$3</f>
        <v>0</v>
      </c>
      <c r="Y331" s="118" t="n">
        <f aca="false">ABS(M331)/$P$3</f>
        <v>0</v>
      </c>
      <c r="Z331" s="118" t="n">
        <f aca="false">ABS(N331)/$P$3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Data'!$A$2:$B$8,MATCH(WEEKDAY('RAC V@r Total'!A332,3),'Master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H332" s="118" t="n">
        <v>0</v>
      </c>
      <c r="I332" s="118" t="n">
        <v>0</v>
      </c>
      <c r="J332" s="118" t="n">
        <v>0</v>
      </c>
      <c r="K332" s="118" t="n">
        <v>0</v>
      </c>
      <c r="L332" s="118" t="n">
        <v>0</v>
      </c>
      <c r="M332" s="118" t="n">
        <v>0</v>
      </c>
      <c r="N332" s="118" t="n">
        <v>0</v>
      </c>
      <c r="P332" s="118" t="n">
        <f aca="false">ABS(D332)/$P$3</f>
        <v>0</v>
      </c>
      <c r="Q332" s="118" t="n">
        <f aca="false">ABS(E332)/$P$3</f>
        <v>0</v>
      </c>
      <c r="R332" s="118" t="n">
        <f aca="false">ABS(F332)/$P$3</f>
        <v>0</v>
      </c>
      <c r="S332" s="118" t="n">
        <f aca="false">ABS(G332)/$P$3</f>
        <v>0</v>
      </c>
      <c r="T332" s="118" t="n">
        <f aca="false">ABS(H332)/$P$3</f>
        <v>0</v>
      </c>
      <c r="U332" s="118" t="n">
        <f aca="false">ABS(I332)/$P$3</f>
        <v>0</v>
      </c>
      <c r="V332" s="118" t="n">
        <f aca="false">ABS(J332)/$P$3</f>
        <v>0</v>
      </c>
      <c r="W332" s="118" t="n">
        <f aca="false">ABS(K332)/$P$3</f>
        <v>0</v>
      </c>
      <c r="X332" s="118" t="n">
        <f aca="false">ABS(L332)/$P$3</f>
        <v>0</v>
      </c>
      <c r="Y332" s="118" t="n">
        <f aca="false">ABS(M332)/$P$3</f>
        <v>0</v>
      </c>
      <c r="Z332" s="118" t="n">
        <f aca="false">ABS(N332)/$P$3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Data'!$A$2:$B$8,MATCH(WEEKDAY('RAC V@r Total'!A333,3),'Master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H333" s="118" t="n">
        <v>0</v>
      </c>
      <c r="I333" s="118" t="n">
        <v>0</v>
      </c>
      <c r="J333" s="118" t="n">
        <v>0</v>
      </c>
      <c r="K333" s="118" t="n">
        <v>0</v>
      </c>
      <c r="L333" s="118" t="n">
        <v>0</v>
      </c>
      <c r="M333" s="118" t="n">
        <v>0</v>
      </c>
      <c r="N333" s="118" t="n">
        <v>0</v>
      </c>
      <c r="P333" s="118" t="n">
        <f aca="false">ABS(D333)/$P$3</f>
        <v>0</v>
      </c>
      <c r="Q333" s="118" t="n">
        <f aca="false">ABS(E333)/$P$3</f>
        <v>0</v>
      </c>
      <c r="R333" s="118" t="n">
        <f aca="false">ABS(F333)/$P$3</f>
        <v>0</v>
      </c>
      <c r="S333" s="118" t="n">
        <f aca="false">ABS(G333)/$P$3</f>
        <v>0</v>
      </c>
      <c r="T333" s="118" t="n">
        <f aca="false">ABS(H333)/$P$3</f>
        <v>0</v>
      </c>
      <c r="U333" s="118" t="n">
        <f aca="false">ABS(I333)/$P$3</f>
        <v>0</v>
      </c>
      <c r="V333" s="118" t="n">
        <f aca="false">ABS(J333)/$P$3</f>
        <v>0</v>
      </c>
      <c r="W333" s="118" t="n">
        <f aca="false">ABS(K333)/$P$3</f>
        <v>0</v>
      </c>
      <c r="X333" s="118" t="n">
        <f aca="false">ABS(L333)/$P$3</f>
        <v>0</v>
      </c>
      <c r="Y333" s="118" t="n">
        <f aca="false">ABS(M333)/$P$3</f>
        <v>0</v>
      </c>
      <c r="Z333" s="118" t="n">
        <f aca="false">ABS(N333)/$P$3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Data'!$A$2:$B$8,MATCH(WEEKDAY('RAC V@r Total'!A334,3),'Master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H334" s="118" t="n">
        <v>0</v>
      </c>
      <c r="I334" s="118" t="n">
        <v>0</v>
      </c>
      <c r="J334" s="118" t="n">
        <v>0</v>
      </c>
      <c r="K334" s="118" t="n">
        <v>0</v>
      </c>
      <c r="L334" s="118" t="n">
        <v>0</v>
      </c>
      <c r="M334" s="118" t="n">
        <v>0</v>
      </c>
      <c r="N334" s="118" t="n">
        <v>0</v>
      </c>
      <c r="P334" s="118" t="n">
        <f aca="false">ABS(D334)/$P$3</f>
        <v>0</v>
      </c>
      <c r="Q334" s="118" t="n">
        <f aca="false">ABS(E334)/$P$3</f>
        <v>0</v>
      </c>
      <c r="R334" s="118" t="n">
        <f aca="false">ABS(F334)/$P$3</f>
        <v>0</v>
      </c>
      <c r="S334" s="118" t="n">
        <f aca="false">ABS(G334)/$P$3</f>
        <v>0</v>
      </c>
      <c r="T334" s="118" t="n">
        <f aca="false">ABS(H334)/$P$3</f>
        <v>0</v>
      </c>
      <c r="U334" s="118" t="n">
        <f aca="false">ABS(I334)/$P$3</f>
        <v>0</v>
      </c>
      <c r="V334" s="118" t="n">
        <f aca="false">ABS(J334)/$P$3</f>
        <v>0</v>
      </c>
      <c r="W334" s="118" t="n">
        <f aca="false">ABS(K334)/$P$3</f>
        <v>0</v>
      </c>
      <c r="X334" s="118" t="n">
        <f aca="false">ABS(L334)/$P$3</f>
        <v>0</v>
      </c>
      <c r="Y334" s="118" t="n">
        <f aca="false">ABS(M334)/$P$3</f>
        <v>0</v>
      </c>
      <c r="Z334" s="118" t="n">
        <f aca="false">ABS(N334)/$P$3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Data'!$A$2:$B$8,MATCH(WEEKDAY('RAC V@r Total'!A335,3),'Master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H335" s="118" t="n">
        <v>0</v>
      </c>
      <c r="I335" s="118" t="n">
        <v>0</v>
      </c>
      <c r="J335" s="118" t="n">
        <v>0</v>
      </c>
      <c r="K335" s="118" t="n">
        <v>0</v>
      </c>
      <c r="L335" s="118" t="n">
        <v>0</v>
      </c>
      <c r="M335" s="118" t="n">
        <v>0</v>
      </c>
      <c r="N335" s="118" t="n">
        <v>0</v>
      </c>
      <c r="P335" s="118" t="n">
        <f aca="false">ABS(D335)/$P$3</f>
        <v>0</v>
      </c>
      <c r="Q335" s="118" t="n">
        <f aca="false">ABS(E335)/$P$3</f>
        <v>0</v>
      </c>
      <c r="R335" s="118" t="n">
        <f aca="false">ABS(F335)/$P$3</f>
        <v>0</v>
      </c>
      <c r="S335" s="118" t="n">
        <f aca="false">ABS(G335)/$P$3</f>
        <v>0</v>
      </c>
      <c r="T335" s="118" t="n">
        <f aca="false">ABS(H335)/$P$3</f>
        <v>0</v>
      </c>
      <c r="U335" s="118" t="n">
        <f aca="false">ABS(I335)/$P$3</f>
        <v>0</v>
      </c>
      <c r="V335" s="118" t="n">
        <f aca="false">ABS(J335)/$P$3</f>
        <v>0</v>
      </c>
      <c r="W335" s="118" t="n">
        <f aca="false">ABS(K335)/$P$3</f>
        <v>0</v>
      </c>
      <c r="X335" s="118" t="n">
        <f aca="false">ABS(L335)/$P$3</f>
        <v>0</v>
      </c>
      <c r="Y335" s="118" t="n">
        <f aca="false">ABS(M335)/$P$3</f>
        <v>0</v>
      </c>
      <c r="Z335" s="118" t="n">
        <f aca="false">ABS(N335)/$P$3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Data'!$A$2:$B$8,MATCH(WEEKDAY('RAC V@r Total'!A336,3),'Master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H336" s="118" t="n">
        <v>0</v>
      </c>
      <c r="I336" s="118" t="n">
        <v>0</v>
      </c>
      <c r="J336" s="118" t="n">
        <v>0</v>
      </c>
      <c r="K336" s="118" t="n">
        <v>0</v>
      </c>
      <c r="L336" s="118" t="n">
        <v>0</v>
      </c>
      <c r="M336" s="118" t="n">
        <v>0</v>
      </c>
      <c r="N336" s="118" t="n">
        <v>0</v>
      </c>
      <c r="P336" s="118" t="n">
        <f aca="false">ABS(D336)/$P$3</f>
        <v>0</v>
      </c>
      <c r="Q336" s="118" t="n">
        <f aca="false">ABS(E336)/$P$3</f>
        <v>0</v>
      </c>
      <c r="R336" s="118" t="n">
        <f aca="false">ABS(F336)/$P$3</f>
        <v>0</v>
      </c>
      <c r="S336" s="118" t="n">
        <f aca="false">ABS(G336)/$P$3</f>
        <v>0</v>
      </c>
      <c r="T336" s="118" t="n">
        <f aca="false">ABS(H336)/$P$3</f>
        <v>0</v>
      </c>
      <c r="U336" s="118" t="n">
        <f aca="false">ABS(I336)/$P$3</f>
        <v>0</v>
      </c>
      <c r="V336" s="118" t="n">
        <f aca="false">ABS(J336)/$P$3</f>
        <v>0</v>
      </c>
      <c r="W336" s="118" t="n">
        <f aca="false">ABS(K336)/$P$3</f>
        <v>0</v>
      </c>
      <c r="X336" s="118" t="n">
        <f aca="false">ABS(L336)/$P$3</f>
        <v>0</v>
      </c>
      <c r="Y336" s="118" t="n">
        <f aca="false">ABS(M336)/$P$3</f>
        <v>0</v>
      </c>
      <c r="Z336" s="118" t="n">
        <f aca="false">ABS(N336)/$P$3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Data'!$A$2:$B$8,MATCH(WEEKDAY('RAC V@r Total'!A337,3),'Master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H337" s="118" t="n">
        <v>0</v>
      </c>
      <c r="I337" s="118" t="n">
        <v>0</v>
      </c>
      <c r="J337" s="118" t="n">
        <v>0</v>
      </c>
      <c r="K337" s="118" t="n">
        <v>0</v>
      </c>
      <c r="L337" s="118" t="n">
        <v>0</v>
      </c>
      <c r="M337" s="118" t="n">
        <v>0</v>
      </c>
      <c r="N337" s="118" t="n">
        <v>0</v>
      </c>
      <c r="P337" s="118" t="n">
        <f aca="false">ABS(D337)/$P$3</f>
        <v>0</v>
      </c>
      <c r="Q337" s="118" t="n">
        <f aca="false">ABS(E337)/$P$3</f>
        <v>0</v>
      </c>
      <c r="R337" s="118" t="n">
        <f aca="false">ABS(F337)/$P$3</f>
        <v>0</v>
      </c>
      <c r="S337" s="118" t="n">
        <f aca="false">ABS(G337)/$P$3</f>
        <v>0</v>
      </c>
      <c r="T337" s="118" t="n">
        <f aca="false">ABS(H337)/$P$3</f>
        <v>0</v>
      </c>
      <c r="U337" s="118" t="n">
        <f aca="false">ABS(I337)/$P$3</f>
        <v>0</v>
      </c>
      <c r="V337" s="118" t="n">
        <f aca="false">ABS(J337)/$P$3</f>
        <v>0</v>
      </c>
      <c r="W337" s="118" t="n">
        <f aca="false">ABS(K337)/$P$3</f>
        <v>0</v>
      </c>
      <c r="X337" s="118" t="n">
        <f aca="false">ABS(L337)/$P$3</f>
        <v>0</v>
      </c>
      <c r="Y337" s="118" t="n">
        <f aca="false">ABS(M337)/$P$3</f>
        <v>0</v>
      </c>
      <c r="Z337" s="118" t="n">
        <f aca="false">ABS(N337)/$P$3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Data'!$A$2:$B$8,MATCH(WEEKDAY('RAC V@r Total'!A338,3),'Master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H338" s="118" t="n">
        <v>0</v>
      </c>
      <c r="I338" s="118" t="n">
        <v>0</v>
      </c>
      <c r="J338" s="118" t="n">
        <v>0</v>
      </c>
      <c r="K338" s="118" t="n">
        <v>0</v>
      </c>
      <c r="L338" s="118" t="n">
        <v>0</v>
      </c>
      <c r="M338" s="118" t="n">
        <v>0</v>
      </c>
      <c r="N338" s="118" t="n">
        <v>0</v>
      </c>
      <c r="P338" s="118" t="n">
        <f aca="false">ABS(D338)/$P$3</f>
        <v>0</v>
      </c>
      <c r="Q338" s="118" t="n">
        <f aca="false">ABS(E338)/$P$3</f>
        <v>0</v>
      </c>
      <c r="R338" s="118" t="n">
        <f aca="false">ABS(F338)/$P$3</f>
        <v>0</v>
      </c>
      <c r="S338" s="118" t="n">
        <f aca="false">ABS(G338)/$P$3</f>
        <v>0</v>
      </c>
      <c r="T338" s="118" t="n">
        <f aca="false">ABS(H338)/$P$3</f>
        <v>0</v>
      </c>
      <c r="U338" s="118" t="n">
        <f aca="false">ABS(I338)/$P$3</f>
        <v>0</v>
      </c>
      <c r="V338" s="118" t="n">
        <f aca="false">ABS(J338)/$P$3</f>
        <v>0</v>
      </c>
      <c r="W338" s="118" t="n">
        <f aca="false">ABS(K338)/$P$3</f>
        <v>0</v>
      </c>
      <c r="X338" s="118" t="n">
        <f aca="false">ABS(L338)/$P$3</f>
        <v>0</v>
      </c>
      <c r="Y338" s="118" t="n">
        <f aca="false">ABS(M338)/$P$3</f>
        <v>0</v>
      </c>
      <c r="Z338" s="118" t="n">
        <f aca="false">ABS(N338)/$P$3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Data'!$A$2:$B$8,MATCH(WEEKDAY('RAC V@r Total'!A339,3),'Master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H339" s="118" t="n">
        <v>0</v>
      </c>
      <c r="I339" s="118" t="n">
        <v>0</v>
      </c>
      <c r="J339" s="118" t="n">
        <v>0</v>
      </c>
      <c r="K339" s="118" t="n">
        <v>0</v>
      </c>
      <c r="L339" s="118" t="n">
        <v>0</v>
      </c>
      <c r="M339" s="118" t="n">
        <v>0</v>
      </c>
      <c r="N339" s="118" t="n">
        <v>0</v>
      </c>
      <c r="P339" s="118" t="n">
        <f aca="false">ABS(D339)/$P$3</f>
        <v>0</v>
      </c>
      <c r="Q339" s="118" t="n">
        <f aca="false">ABS(E339)/$P$3</f>
        <v>0</v>
      </c>
      <c r="R339" s="118" t="n">
        <f aca="false">ABS(F339)/$P$3</f>
        <v>0</v>
      </c>
      <c r="S339" s="118" t="n">
        <f aca="false">ABS(G339)/$P$3</f>
        <v>0</v>
      </c>
      <c r="T339" s="118" t="n">
        <f aca="false">ABS(H339)/$P$3</f>
        <v>0</v>
      </c>
      <c r="U339" s="118" t="n">
        <f aca="false">ABS(I339)/$P$3</f>
        <v>0</v>
      </c>
      <c r="V339" s="118" t="n">
        <f aca="false">ABS(J339)/$P$3</f>
        <v>0</v>
      </c>
      <c r="W339" s="118" t="n">
        <f aca="false">ABS(K339)/$P$3</f>
        <v>0</v>
      </c>
      <c r="X339" s="118" t="n">
        <f aca="false">ABS(L339)/$P$3</f>
        <v>0</v>
      </c>
      <c r="Y339" s="118" t="n">
        <f aca="false">ABS(M339)/$P$3</f>
        <v>0</v>
      </c>
      <c r="Z339" s="118" t="n">
        <f aca="false">ABS(N339)/$P$3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Data'!$A$2:$B$8,MATCH(WEEKDAY('RAC V@r Total'!A340,3),'Master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H340" s="118" t="n">
        <v>0</v>
      </c>
      <c r="I340" s="118" t="n">
        <v>0</v>
      </c>
      <c r="J340" s="118" t="n">
        <v>0</v>
      </c>
      <c r="K340" s="118" t="n">
        <v>0</v>
      </c>
      <c r="L340" s="118" t="n">
        <v>0</v>
      </c>
      <c r="M340" s="118" t="n">
        <v>0</v>
      </c>
      <c r="N340" s="118" t="n">
        <v>0</v>
      </c>
      <c r="P340" s="118" t="n">
        <f aca="false">ABS(D340)/$P$3</f>
        <v>0</v>
      </c>
      <c r="Q340" s="118" t="n">
        <f aca="false">ABS(E340)/$P$3</f>
        <v>0</v>
      </c>
      <c r="R340" s="118" t="n">
        <f aca="false">ABS(F340)/$P$3</f>
        <v>0</v>
      </c>
      <c r="S340" s="118" t="n">
        <f aca="false">ABS(G340)/$P$3</f>
        <v>0</v>
      </c>
      <c r="T340" s="118" t="n">
        <f aca="false">ABS(H340)/$P$3</f>
        <v>0</v>
      </c>
      <c r="U340" s="118" t="n">
        <f aca="false">ABS(I340)/$P$3</f>
        <v>0</v>
      </c>
      <c r="V340" s="118" t="n">
        <f aca="false">ABS(J340)/$P$3</f>
        <v>0</v>
      </c>
      <c r="W340" s="118" t="n">
        <f aca="false">ABS(K340)/$P$3</f>
        <v>0</v>
      </c>
      <c r="X340" s="118" t="n">
        <f aca="false">ABS(L340)/$P$3</f>
        <v>0</v>
      </c>
      <c r="Y340" s="118" t="n">
        <f aca="false">ABS(M340)/$P$3</f>
        <v>0</v>
      </c>
      <c r="Z340" s="118" t="n">
        <f aca="false">ABS(N340)/$P$3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Data'!$A$2:$B$8,MATCH(WEEKDAY('RAC V@r Total'!A341,3),'Master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H341" s="118" t="n">
        <v>0</v>
      </c>
      <c r="I341" s="118" t="n">
        <v>0</v>
      </c>
      <c r="J341" s="118" t="n">
        <v>0</v>
      </c>
      <c r="K341" s="118" t="n">
        <v>0</v>
      </c>
      <c r="L341" s="118" t="n">
        <v>0</v>
      </c>
      <c r="M341" s="118" t="n">
        <v>0</v>
      </c>
      <c r="N341" s="118" t="n">
        <v>0</v>
      </c>
      <c r="P341" s="118" t="n">
        <f aca="false">ABS(D341)/$P$3</f>
        <v>0</v>
      </c>
      <c r="Q341" s="118" t="n">
        <f aca="false">ABS(E341)/$P$3</f>
        <v>0</v>
      </c>
      <c r="R341" s="118" t="n">
        <f aca="false">ABS(F341)/$P$3</f>
        <v>0</v>
      </c>
      <c r="S341" s="118" t="n">
        <f aca="false">ABS(G341)/$P$3</f>
        <v>0</v>
      </c>
      <c r="T341" s="118" t="n">
        <f aca="false">ABS(H341)/$P$3</f>
        <v>0</v>
      </c>
      <c r="U341" s="118" t="n">
        <f aca="false">ABS(I341)/$P$3</f>
        <v>0</v>
      </c>
      <c r="V341" s="118" t="n">
        <f aca="false">ABS(J341)/$P$3</f>
        <v>0</v>
      </c>
      <c r="W341" s="118" t="n">
        <f aca="false">ABS(K341)/$P$3</f>
        <v>0</v>
      </c>
      <c r="X341" s="118" t="n">
        <f aca="false">ABS(L341)/$P$3</f>
        <v>0</v>
      </c>
      <c r="Y341" s="118" t="n">
        <f aca="false">ABS(M341)/$P$3</f>
        <v>0</v>
      </c>
      <c r="Z341" s="118" t="n">
        <f aca="false">ABS(N341)/$P$3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Data'!$A$2:$B$8,MATCH(WEEKDAY('RAC V@r Total'!A342,3),'Master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H342" s="118" t="n">
        <v>0</v>
      </c>
      <c r="I342" s="118" t="n">
        <v>0</v>
      </c>
      <c r="J342" s="118" t="n">
        <v>0</v>
      </c>
      <c r="K342" s="118" t="n">
        <v>0</v>
      </c>
      <c r="L342" s="118" t="n">
        <v>0</v>
      </c>
      <c r="M342" s="118" t="n">
        <v>0</v>
      </c>
      <c r="N342" s="118" t="n">
        <v>0</v>
      </c>
      <c r="P342" s="118" t="n">
        <f aca="false">ABS(D342)/$P$3</f>
        <v>0</v>
      </c>
      <c r="Q342" s="118" t="n">
        <f aca="false">ABS(E342)/$P$3</f>
        <v>0</v>
      </c>
      <c r="R342" s="118" t="n">
        <f aca="false">ABS(F342)/$P$3</f>
        <v>0</v>
      </c>
      <c r="S342" s="118" t="n">
        <f aca="false">ABS(G342)/$P$3</f>
        <v>0</v>
      </c>
      <c r="T342" s="118" t="n">
        <f aca="false">ABS(H342)/$P$3</f>
        <v>0</v>
      </c>
      <c r="U342" s="118" t="n">
        <f aca="false">ABS(I342)/$P$3</f>
        <v>0</v>
      </c>
      <c r="V342" s="118" t="n">
        <f aca="false">ABS(J342)/$P$3</f>
        <v>0</v>
      </c>
      <c r="W342" s="118" t="n">
        <f aca="false">ABS(K342)/$P$3</f>
        <v>0</v>
      </c>
      <c r="X342" s="118" t="n">
        <f aca="false">ABS(L342)/$P$3</f>
        <v>0</v>
      </c>
      <c r="Y342" s="118" t="n">
        <f aca="false">ABS(M342)/$P$3</f>
        <v>0</v>
      </c>
      <c r="Z342" s="118" t="n">
        <f aca="false">ABS(N342)/$P$3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Data'!$A$2:$B$8,MATCH(WEEKDAY('RAC V@r Total'!A343,3),'Master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H343" s="118" t="n">
        <v>0</v>
      </c>
      <c r="I343" s="118" t="n">
        <v>0</v>
      </c>
      <c r="J343" s="118" t="n">
        <v>0</v>
      </c>
      <c r="K343" s="118" t="n">
        <v>0</v>
      </c>
      <c r="L343" s="118" t="n">
        <v>0</v>
      </c>
      <c r="M343" s="118" t="n">
        <v>0</v>
      </c>
      <c r="N343" s="118" t="n">
        <v>0</v>
      </c>
      <c r="P343" s="118" t="n">
        <f aca="false">ABS(D343)/$P$3</f>
        <v>0</v>
      </c>
      <c r="Q343" s="118" t="n">
        <f aca="false">ABS(E343)/$P$3</f>
        <v>0</v>
      </c>
      <c r="R343" s="118" t="n">
        <f aca="false">ABS(F343)/$P$3</f>
        <v>0</v>
      </c>
      <c r="S343" s="118" t="n">
        <f aca="false">ABS(G343)/$P$3</f>
        <v>0</v>
      </c>
      <c r="T343" s="118" t="n">
        <f aca="false">ABS(H343)/$P$3</f>
        <v>0</v>
      </c>
      <c r="U343" s="118" t="n">
        <f aca="false">ABS(I343)/$P$3</f>
        <v>0</v>
      </c>
      <c r="V343" s="118" t="n">
        <f aca="false">ABS(J343)/$P$3</f>
        <v>0</v>
      </c>
      <c r="W343" s="118" t="n">
        <f aca="false">ABS(K343)/$P$3</f>
        <v>0</v>
      </c>
      <c r="X343" s="118" t="n">
        <f aca="false">ABS(L343)/$P$3</f>
        <v>0</v>
      </c>
      <c r="Y343" s="118" t="n">
        <f aca="false">ABS(M343)/$P$3</f>
        <v>0</v>
      </c>
      <c r="Z343" s="118" t="n">
        <f aca="false">ABS(N343)/$P$3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Data'!$A$2:$B$8,MATCH(WEEKDAY('RAC V@r Total'!A344,3),'Master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H344" s="118" t="n">
        <v>0</v>
      </c>
      <c r="I344" s="118" t="n">
        <v>0</v>
      </c>
      <c r="J344" s="118" t="n">
        <v>0</v>
      </c>
      <c r="K344" s="118" t="n">
        <v>0</v>
      </c>
      <c r="L344" s="118" t="n">
        <v>0</v>
      </c>
      <c r="M344" s="118" t="n">
        <v>0</v>
      </c>
      <c r="N344" s="118" t="n">
        <v>0</v>
      </c>
      <c r="P344" s="118" t="n">
        <f aca="false">ABS(D344)/$P$3</f>
        <v>0</v>
      </c>
      <c r="Q344" s="118" t="n">
        <f aca="false">ABS(E344)/$P$3</f>
        <v>0</v>
      </c>
      <c r="R344" s="118" t="n">
        <f aca="false">ABS(F344)/$P$3</f>
        <v>0</v>
      </c>
      <c r="S344" s="118" t="n">
        <f aca="false">ABS(G344)/$P$3</f>
        <v>0</v>
      </c>
      <c r="T344" s="118" t="n">
        <f aca="false">ABS(H344)/$P$3</f>
        <v>0</v>
      </c>
      <c r="U344" s="118" t="n">
        <f aca="false">ABS(I344)/$P$3</f>
        <v>0</v>
      </c>
      <c r="V344" s="118" t="n">
        <f aca="false">ABS(J344)/$P$3</f>
        <v>0</v>
      </c>
      <c r="W344" s="118" t="n">
        <f aca="false">ABS(K344)/$P$3</f>
        <v>0</v>
      </c>
      <c r="X344" s="118" t="n">
        <f aca="false">ABS(L344)/$P$3</f>
        <v>0</v>
      </c>
      <c r="Y344" s="118" t="n">
        <f aca="false">ABS(M344)/$P$3</f>
        <v>0</v>
      </c>
      <c r="Z344" s="118" t="n">
        <f aca="false">ABS(N344)/$P$3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Data'!$A$2:$B$8,MATCH(WEEKDAY('RAC V@r Total'!A345,3),'Master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H345" s="118" t="n">
        <v>0</v>
      </c>
      <c r="I345" s="118" t="n">
        <v>0</v>
      </c>
      <c r="J345" s="118" t="n">
        <v>0</v>
      </c>
      <c r="K345" s="118" t="n">
        <v>0</v>
      </c>
      <c r="L345" s="118" t="n">
        <v>0</v>
      </c>
      <c r="M345" s="118" t="n">
        <v>0</v>
      </c>
      <c r="N345" s="118" t="n">
        <v>0</v>
      </c>
      <c r="P345" s="118" t="n">
        <f aca="false">ABS(D345)/$P$3</f>
        <v>0</v>
      </c>
      <c r="Q345" s="118" t="n">
        <f aca="false">ABS(E345)/$P$3</f>
        <v>0</v>
      </c>
      <c r="R345" s="118" t="n">
        <f aca="false">ABS(F345)/$P$3</f>
        <v>0</v>
      </c>
      <c r="S345" s="118" t="n">
        <f aca="false">ABS(G345)/$P$3</f>
        <v>0</v>
      </c>
      <c r="T345" s="118" t="n">
        <f aca="false">ABS(H345)/$P$3</f>
        <v>0</v>
      </c>
      <c r="U345" s="118" t="n">
        <f aca="false">ABS(I345)/$P$3</f>
        <v>0</v>
      </c>
      <c r="V345" s="118" t="n">
        <f aca="false">ABS(J345)/$P$3</f>
        <v>0</v>
      </c>
      <c r="W345" s="118" t="n">
        <f aca="false">ABS(K345)/$P$3</f>
        <v>0</v>
      </c>
      <c r="X345" s="118" t="n">
        <f aca="false">ABS(L345)/$P$3</f>
        <v>0</v>
      </c>
      <c r="Y345" s="118" t="n">
        <f aca="false">ABS(M345)/$P$3</f>
        <v>0</v>
      </c>
      <c r="Z345" s="118" t="n">
        <f aca="false">ABS(N345)/$P$3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Data'!$A$2:$B$8,MATCH(WEEKDAY('RAC V@r Total'!A346,3),'Master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H346" s="118" t="n">
        <v>0</v>
      </c>
      <c r="I346" s="118" t="n">
        <v>0</v>
      </c>
      <c r="J346" s="118" t="n">
        <v>0</v>
      </c>
      <c r="K346" s="118" t="n">
        <v>0</v>
      </c>
      <c r="L346" s="118" t="n">
        <v>0</v>
      </c>
      <c r="M346" s="118" t="n">
        <v>0</v>
      </c>
      <c r="N346" s="118" t="n">
        <v>0</v>
      </c>
      <c r="P346" s="118" t="n">
        <f aca="false">ABS(D346)/$P$3</f>
        <v>0</v>
      </c>
      <c r="Q346" s="118" t="n">
        <f aca="false">ABS(E346)/$P$3</f>
        <v>0</v>
      </c>
      <c r="R346" s="118" t="n">
        <f aca="false">ABS(F346)/$P$3</f>
        <v>0</v>
      </c>
      <c r="S346" s="118" t="n">
        <f aca="false">ABS(G346)/$P$3</f>
        <v>0</v>
      </c>
      <c r="T346" s="118" t="n">
        <f aca="false">ABS(H346)/$P$3</f>
        <v>0</v>
      </c>
      <c r="U346" s="118" t="n">
        <f aca="false">ABS(I346)/$P$3</f>
        <v>0</v>
      </c>
      <c r="V346" s="118" t="n">
        <f aca="false">ABS(J346)/$P$3</f>
        <v>0</v>
      </c>
      <c r="W346" s="118" t="n">
        <f aca="false">ABS(K346)/$P$3</f>
        <v>0</v>
      </c>
      <c r="X346" s="118" t="n">
        <f aca="false">ABS(L346)/$P$3</f>
        <v>0</v>
      </c>
      <c r="Y346" s="118" t="n">
        <f aca="false">ABS(M346)/$P$3</f>
        <v>0</v>
      </c>
      <c r="Z346" s="118" t="n">
        <f aca="false">ABS(N346)/$P$3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Data'!$A$2:$B$8,MATCH(WEEKDAY('RAC V@r Total'!A347,3),'Master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H347" s="118" t="n">
        <v>0</v>
      </c>
      <c r="I347" s="118" t="n">
        <v>0</v>
      </c>
      <c r="J347" s="118" t="n">
        <v>0</v>
      </c>
      <c r="K347" s="118" t="n">
        <v>0</v>
      </c>
      <c r="L347" s="118" t="n">
        <v>0</v>
      </c>
      <c r="M347" s="118" t="n">
        <v>0</v>
      </c>
      <c r="N347" s="118" t="n">
        <v>0</v>
      </c>
      <c r="P347" s="118" t="n">
        <f aca="false">ABS(D347)/$P$3</f>
        <v>0</v>
      </c>
      <c r="Q347" s="118" t="n">
        <f aca="false">ABS(E347)/$P$3</f>
        <v>0</v>
      </c>
      <c r="R347" s="118" t="n">
        <f aca="false">ABS(F347)/$P$3</f>
        <v>0</v>
      </c>
      <c r="S347" s="118" t="n">
        <f aca="false">ABS(G347)/$P$3</f>
        <v>0</v>
      </c>
      <c r="T347" s="118" t="n">
        <f aca="false">ABS(H347)/$P$3</f>
        <v>0</v>
      </c>
      <c r="U347" s="118" t="n">
        <f aca="false">ABS(I347)/$P$3</f>
        <v>0</v>
      </c>
      <c r="V347" s="118" t="n">
        <f aca="false">ABS(J347)/$P$3</f>
        <v>0</v>
      </c>
      <c r="W347" s="118" t="n">
        <f aca="false">ABS(K347)/$P$3</f>
        <v>0</v>
      </c>
      <c r="X347" s="118" t="n">
        <f aca="false">ABS(L347)/$P$3</f>
        <v>0</v>
      </c>
      <c r="Y347" s="118" t="n">
        <f aca="false">ABS(M347)/$P$3</f>
        <v>0</v>
      </c>
      <c r="Z347" s="118" t="n">
        <f aca="false">ABS(N347)/$P$3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Data'!$A$2:$B$8,MATCH(WEEKDAY('RAC V@r Total'!A348,3),'Master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H348" s="118" t="n">
        <v>0</v>
      </c>
      <c r="I348" s="118" t="n">
        <v>0</v>
      </c>
      <c r="J348" s="118" t="n">
        <v>0</v>
      </c>
      <c r="K348" s="118" t="n">
        <v>0</v>
      </c>
      <c r="L348" s="118" t="n">
        <v>0</v>
      </c>
      <c r="M348" s="118" t="n">
        <v>0</v>
      </c>
      <c r="N348" s="118" t="n">
        <v>0</v>
      </c>
      <c r="P348" s="118" t="n">
        <f aca="false">ABS(D348)/$P$3</f>
        <v>0</v>
      </c>
      <c r="Q348" s="118" t="n">
        <f aca="false">ABS(E348)/$P$3</f>
        <v>0</v>
      </c>
      <c r="R348" s="118" t="n">
        <f aca="false">ABS(F348)/$P$3</f>
        <v>0</v>
      </c>
      <c r="S348" s="118" t="n">
        <f aca="false">ABS(G348)/$P$3</f>
        <v>0</v>
      </c>
      <c r="T348" s="118" t="n">
        <f aca="false">ABS(H348)/$P$3</f>
        <v>0</v>
      </c>
      <c r="U348" s="118" t="n">
        <f aca="false">ABS(I348)/$P$3</f>
        <v>0</v>
      </c>
      <c r="V348" s="118" t="n">
        <f aca="false">ABS(J348)/$P$3</f>
        <v>0</v>
      </c>
      <c r="W348" s="118" t="n">
        <f aca="false">ABS(K348)/$P$3</f>
        <v>0</v>
      </c>
      <c r="X348" s="118" t="n">
        <f aca="false">ABS(L348)/$P$3</f>
        <v>0</v>
      </c>
      <c r="Y348" s="118" t="n">
        <f aca="false">ABS(M348)/$P$3</f>
        <v>0</v>
      </c>
      <c r="Z348" s="118" t="n">
        <f aca="false">ABS(N348)/$P$3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Data'!$A$2:$B$8,MATCH(WEEKDAY('RAC V@r Total'!A349,3),'Master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H349" s="118" t="n">
        <v>0</v>
      </c>
      <c r="I349" s="118" t="n">
        <v>0</v>
      </c>
      <c r="J349" s="118" t="n">
        <v>0</v>
      </c>
      <c r="K349" s="118" t="n">
        <v>0</v>
      </c>
      <c r="L349" s="118" t="n">
        <v>0</v>
      </c>
      <c r="M349" s="118" t="n">
        <v>0</v>
      </c>
      <c r="N349" s="118" t="n">
        <v>0</v>
      </c>
      <c r="P349" s="118" t="n">
        <f aca="false">ABS(D349)/$P$3</f>
        <v>0</v>
      </c>
      <c r="Q349" s="118" t="n">
        <f aca="false">ABS(E349)/$P$3</f>
        <v>0</v>
      </c>
      <c r="R349" s="118" t="n">
        <f aca="false">ABS(F349)/$P$3</f>
        <v>0</v>
      </c>
      <c r="S349" s="118" t="n">
        <f aca="false">ABS(G349)/$P$3</f>
        <v>0</v>
      </c>
      <c r="T349" s="118" t="n">
        <f aca="false">ABS(H349)/$P$3</f>
        <v>0</v>
      </c>
      <c r="U349" s="118" t="n">
        <f aca="false">ABS(I349)/$P$3</f>
        <v>0</v>
      </c>
      <c r="V349" s="118" t="n">
        <f aca="false">ABS(J349)/$P$3</f>
        <v>0</v>
      </c>
      <c r="W349" s="118" t="n">
        <f aca="false">ABS(K349)/$P$3</f>
        <v>0</v>
      </c>
      <c r="X349" s="118" t="n">
        <f aca="false">ABS(L349)/$P$3</f>
        <v>0</v>
      </c>
      <c r="Y349" s="118" t="n">
        <f aca="false">ABS(M349)/$P$3</f>
        <v>0</v>
      </c>
      <c r="Z349" s="118" t="n">
        <f aca="false">ABS(N349)/$P$3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Data'!$A$2:$B$8,MATCH(WEEKDAY('RAC V@r Total'!A350,3),'Master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H350" s="118" t="n">
        <v>0</v>
      </c>
      <c r="I350" s="118" t="n">
        <v>0</v>
      </c>
      <c r="J350" s="118" t="n">
        <v>0</v>
      </c>
      <c r="K350" s="118" t="n">
        <v>0</v>
      </c>
      <c r="L350" s="118" t="n">
        <v>0</v>
      </c>
      <c r="M350" s="118" t="n">
        <v>0</v>
      </c>
      <c r="N350" s="118" t="n">
        <v>0</v>
      </c>
      <c r="P350" s="118" t="n">
        <f aca="false">ABS(D350)/$P$3</f>
        <v>0</v>
      </c>
      <c r="Q350" s="118" t="n">
        <f aca="false">ABS(E350)/$P$3</f>
        <v>0</v>
      </c>
      <c r="R350" s="118" t="n">
        <f aca="false">ABS(F350)/$P$3</f>
        <v>0</v>
      </c>
      <c r="S350" s="118" t="n">
        <f aca="false">ABS(G350)/$P$3</f>
        <v>0</v>
      </c>
      <c r="T350" s="118" t="n">
        <f aca="false">ABS(H350)/$P$3</f>
        <v>0</v>
      </c>
      <c r="U350" s="118" t="n">
        <f aca="false">ABS(I350)/$P$3</f>
        <v>0</v>
      </c>
      <c r="V350" s="118" t="n">
        <f aca="false">ABS(J350)/$P$3</f>
        <v>0</v>
      </c>
      <c r="W350" s="118" t="n">
        <f aca="false">ABS(K350)/$P$3</f>
        <v>0</v>
      </c>
      <c r="X350" s="118" t="n">
        <f aca="false">ABS(L350)/$P$3</f>
        <v>0</v>
      </c>
      <c r="Y350" s="118" t="n">
        <f aca="false">ABS(M350)/$P$3</f>
        <v>0</v>
      </c>
      <c r="Z350" s="118" t="n">
        <f aca="false">ABS(N350)/$P$3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Data'!$A$2:$B$8,MATCH(WEEKDAY('RAC V@r Total'!A351,3),'Master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H351" s="118" t="n">
        <v>0</v>
      </c>
      <c r="I351" s="118" t="n">
        <v>0</v>
      </c>
      <c r="J351" s="118" t="n">
        <v>0</v>
      </c>
      <c r="K351" s="118" t="n">
        <v>0</v>
      </c>
      <c r="L351" s="118" t="n">
        <v>0</v>
      </c>
      <c r="M351" s="118" t="n">
        <v>0</v>
      </c>
      <c r="N351" s="118" t="n">
        <v>0</v>
      </c>
      <c r="P351" s="118" t="n">
        <f aca="false">ABS(D351)/$P$3</f>
        <v>0</v>
      </c>
      <c r="Q351" s="118" t="n">
        <f aca="false">ABS(E351)/$P$3</f>
        <v>0</v>
      </c>
      <c r="R351" s="118" t="n">
        <f aca="false">ABS(F351)/$P$3</f>
        <v>0</v>
      </c>
      <c r="S351" s="118" t="n">
        <f aca="false">ABS(G351)/$P$3</f>
        <v>0</v>
      </c>
      <c r="T351" s="118" t="n">
        <f aca="false">ABS(H351)/$P$3</f>
        <v>0</v>
      </c>
      <c r="U351" s="118" t="n">
        <f aca="false">ABS(I351)/$P$3</f>
        <v>0</v>
      </c>
      <c r="V351" s="118" t="n">
        <f aca="false">ABS(J351)/$P$3</f>
        <v>0</v>
      </c>
      <c r="W351" s="118" t="n">
        <f aca="false">ABS(K351)/$P$3</f>
        <v>0</v>
      </c>
      <c r="X351" s="118" t="n">
        <f aca="false">ABS(L351)/$P$3</f>
        <v>0</v>
      </c>
      <c r="Y351" s="118" t="n">
        <f aca="false">ABS(M351)/$P$3</f>
        <v>0</v>
      </c>
      <c r="Z351" s="118" t="n">
        <f aca="false">ABS(N351)/$P$3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Data'!$A$2:$B$8,MATCH(WEEKDAY('RAC V@r Total'!A352,3),'Master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H352" s="118" t="n">
        <v>0</v>
      </c>
      <c r="I352" s="118" t="n">
        <v>0</v>
      </c>
      <c r="J352" s="118" t="n">
        <v>0</v>
      </c>
      <c r="K352" s="118" t="n">
        <v>0</v>
      </c>
      <c r="L352" s="118" t="n">
        <v>0</v>
      </c>
      <c r="M352" s="118" t="n">
        <v>0</v>
      </c>
      <c r="N352" s="118" t="n">
        <v>0</v>
      </c>
      <c r="P352" s="118" t="n">
        <f aca="false">ABS(D352)/$P$3</f>
        <v>0</v>
      </c>
      <c r="Q352" s="118" t="n">
        <f aca="false">ABS(E352)/$P$3</f>
        <v>0</v>
      </c>
      <c r="R352" s="118" t="n">
        <f aca="false">ABS(F352)/$P$3</f>
        <v>0</v>
      </c>
      <c r="S352" s="118" t="n">
        <f aca="false">ABS(G352)/$P$3</f>
        <v>0</v>
      </c>
      <c r="T352" s="118" t="n">
        <f aca="false">ABS(H352)/$P$3</f>
        <v>0</v>
      </c>
      <c r="U352" s="118" t="n">
        <f aca="false">ABS(I352)/$P$3</f>
        <v>0</v>
      </c>
      <c r="V352" s="118" t="n">
        <f aca="false">ABS(J352)/$P$3</f>
        <v>0</v>
      </c>
      <c r="W352" s="118" t="n">
        <f aca="false">ABS(K352)/$P$3</f>
        <v>0</v>
      </c>
      <c r="X352" s="118" t="n">
        <f aca="false">ABS(L352)/$P$3</f>
        <v>0</v>
      </c>
      <c r="Y352" s="118" t="n">
        <f aca="false">ABS(M352)/$P$3</f>
        <v>0</v>
      </c>
      <c r="Z352" s="118" t="n">
        <f aca="false">ABS(N352)/$P$3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Data'!$A$2:$B$8,MATCH(WEEKDAY('RAC V@r Total'!A353,3),'Master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H353" s="118" t="n">
        <v>0</v>
      </c>
      <c r="I353" s="118" t="n">
        <v>0</v>
      </c>
      <c r="J353" s="118" t="n">
        <v>0</v>
      </c>
      <c r="K353" s="118" t="n">
        <v>0</v>
      </c>
      <c r="L353" s="118" t="n">
        <v>0</v>
      </c>
      <c r="M353" s="118" t="n">
        <v>0</v>
      </c>
      <c r="N353" s="118" t="n">
        <v>0</v>
      </c>
      <c r="P353" s="118" t="n">
        <f aca="false">ABS(D353)/$P$3</f>
        <v>0</v>
      </c>
      <c r="Q353" s="118" t="n">
        <f aca="false">ABS(E353)/$P$3</f>
        <v>0</v>
      </c>
      <c r="R353" s="118" t="n">
        <f aca="false">ABS(F353)/$P$3</f>
        <v>0</v>
      </c>
      <c r="S353" s="118" t="n">
        <f aca="false">ABS(G353)/$P$3</f>
        <v>0</v>
      </c>
      <c r="T353" s="118" t="n">
        <f aca="false">ABS(H353)/$P$3</f>
        <v>0</v>
      </c>
      <c r="U353" s="118" t="n">
        <f aca="false">ABS(I353)/$P$3</f>
        <v>0</v>
      </c>
      <c r="V353" s="118" t="n">
        <f aca="false">ABS(J353)/$P$3</f>
        <v>0</v>
      </c>
      <c r="W353" s="118" t="n">
        <f aca="false">ABS(K353)/$P$3</f>
        <v>0</v>
      </c>
      <c r="X353" s="118" t="n">
        <f aca="false">ABS(L353)/$P$3</f>
        <v>0</v>
      </c>
      <c r="Y353" s="118" t="n">
        <f aca="false">ABS(M353)/$P$3</f>
        <v>0</v>
      </c>
      <c r="Z353" s="118" t="n">
        <f aca="false">ABS(N353)/$P$3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Data'!$A$2:$B$8,MATCH(WEEKDAY('RAC V@r Total'!A354,3),'Master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H354" s="118" t="n">
        <v>0</v>
      </c>
      <c r="I354" s="118" t="n">
        <v>0</v>
      </c>
      <c r="J354" s="118" t="n">
        <v>0</v>
      </c>
      <c r="K354" s="118" t="n">
        <v>0</v>
      </c>
      <c r="L354" s="118" t="n">
        <v>0</v>
      </c>
      <c r="M354" s="118" t="n">
        <v>0</v>
      </c>
      <c r="N354" s="118" t="n">
        <v>0</v>
      </c>
      <c r="P354" s="118" t="n">
        <f aca="false">ABS(D354)/$P$3</f>
        <v>0</v>
      </c>
      <c r="Q354" s="118" t="n">
        <f aca="false">ABS(E354)/$P$3</f>
        <v>0</v>
      </c>
      <c r="R354" s="118" t="n">
        <f aca="false">ABS(F354)/$P$3</f>
        <v>0</v>
      </c>
      <c r="S354" s="118" t="n">
        <f aca="false">ABS(G354)/$P$3</f>
        <v>0</v>
      </c>
      <c r="T354" s="118" t="n">
        <f aca="false">ABS(H354)/$P$3</f>
        <v>0</v>
      </c>
      <c r="U354" s="118" t="n">
        <f aca="false">ABS(I354)/$P$3</f>
        <v>0</v>
      </c>
      <c r="V354" s="118" t="n">
        <f aca="false">ABS(J354)/$P$3</f>
        <v>0</v>
      </c>
      <c r="W354" s="118" t="n">
        <f aca="false">ABS(K354)/$P$3</f>
        <v>0</v>
      </c>
      <c r="X354" s="118" t="n">
        <f aca="false">ABS(L354)/$P$3</f>
        <v>0</v>
      </c>
      <c r="Y354" s="118" t="n">
        <f aca="false">ABS(M354)/$P$3</f>
        <v>0</v>
      </c>
      <c r="Z354" s="118" t="n">
        <f aca="false">ABS(N354)/$P$3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Data'!$A$2:$B$8,MATCH(WEEKDAY('RAC V@r Total'!A355,3),'Master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H355" s="118" t="n">
        <v>0</v>
      </c>
      <c r="I355" s="118" t="n">
        <v>0</v>
      </c>
      <c r="J355" s="118" t="n">
        <v>0</v>
      </c>
      <c r="K355" s="118" t="n">
        <v>0</v>
      </c>
      <c r="L355" s="118" t="n">
        <v>0</v>
      </c>
      <c r="M355" s="118" t="n">
        <v>0</v>
      </c>
      <c r="N355" s="118" t="n">
        <v>0</v>
      </c>
      <c r="P355" s="118" t="n">
        <f aca="false">ABS(D355)/$P$3</f>
        <v>0</v>
      </c>
      <c r="Q355" s="118" t="n">
        <f aca="false">ABS(E355)/$P$3</f>
        <v>0</v>
      </c>
      <c r="R355" s="118" t="n">
        <f aca="false">ABS(F355)/$P$3</f>
        <v>0</v>
      </c>
      <c r="S355" s="118" t="n">
        <f aca="false">ABS(G355)/$P$3</f>
        <v>0</v>
      </c>
      <c r="T355" s="118" t="n">
        <f aca="false">ABS(H355)/$P$3</f>
        <v>0</v>
      </c>
      <c r="U355" s="118" t="n">
        <f aca="false">ABS(I355)/$P$3</f>
        <v>0</v>
      </c>
      <c r="V355" s="118" t="n">
        <f aca="false">ABS(J355)/$P$3</f>
        <v>0</v>
      </c>
      <c r="W355" s="118" t="n">
        <f aca="false">ABS(K355)/$P$3</f>
        <v>0</v>
      </c>
      <c r="X355" s="118" t="n">
        <f aca="false">ABS(L355)/$P$3</f>
        <v>0</v>
      </c>
      <c r="Y355" s="118" t="n">
        <f aca="false">ABS(M355)/$P$3</f>
        <v>0</v>
      </c>
      <c r="Z355" s="118" t="n">
        <f aca="false">ABS(N355)/$P$3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Data'!$A$2:$B$8,MATCH(WEEKDAY('RAC V@r Total'!A356,3),'Master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H356" s="118" t="n">
        <v>0</v>
      </c>
      <c r="I356" s="118" t="n">
        <v>0</v>
      </c>
      <c r="J356" s="118" t="n">
        <v>0</v>
      </c>
      <c r="K356" s="118" t="n">
        <v>0</v>
      </c>
      <c r="L356" s="118" t="n">
        <v>0</v>
      </c>
      <c r="M356" s="118" t="n">
        <v>0</v>
      </c>
      <c r="N356" s="118" t="n">
        <v>0</v>
      </c>
      <c r="P356" s="118" t="n">
        <f aca="false">ABS(D356)/$P$3</f>
        <v>0</v>
      </c>
      <c r="Q356" s="118" t="n">
        <f aca="false">ABS(E356)/$P$3</f>
        <v>0</v>
      </c>
      <c r="R356" s="118" t="n">
        <f aca="false">ABS(F356)/$P$3</f>
        <v>0</v>
      </c>
      <c r="S356" s="118" t="n">
        <f aca="false">ABS(G356)/$P$3</f>
        <v>0</v>
      </c>
      <c r="T356" s="118" t="n">
        <f aca="false">ABS(H356)/$P$3</f>
        <v>0</v>
      </c>
      <c r="U356" s="118" t="n">
        <f aca="false">ABS(I356)/$P$3</f>
        <v>0</v>
      </c>
      <c r="V356" s="118" t="n">
        <f aca="false">ABS(J356)/$P$3</f>
        <v>0</v>
      </c>
      <c r="W356" s="118" t="n">
        <f aca="false">ABS(K356)/$P$3</f>
        <v>0</v>
      </c>
      <c r="X356" s="118" t="n">
        <f aca="false">ABS(L356)/$P$3</f>
        <v>0</v>
      </c>
      <c r="Y356" s="118" t="n">
        <f aca="false">ABS(M356)/$P$3</f>
        <v>0</v>
      </c>
      <c r="Z356" s="118" t="n">
        <f aca="false">ABS(N356)/$P$3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Data'!$A$2:$B$8,MATCH(WEEKDAY('RAC V@r Total'!A357,3),'Master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H357" s="118" t="n">
        <v>0</v>
      </c>
      <c r="I357" s="118" t="n">
        <v>0</v>
      </c>
      <c r="J357" s="118" t="n">
        <v>0</v>
      </c>
      <c r="K357" s="118" t="n">
        <v>0</v>
      </c>
      <c r="L357" s="118" t="n">
        <v>0</v>
      </c>
      <c r="M357" s="118" t="n">
        <v>0</v>
      </c>
      <c r="N357" s="118" t="n">
        <v>0</v>
      </c>
      <c r="P357" s="118" t="n">
        <f aca="false">ABS(D357)/$P$3</f>
        <v>0</v>
      </c>
      <c r="Q357" s="118" t="n">
        <f aca="false">ABS(E357)/$P$3</f>
        <v>0</v>
      </c>
      <c r="R357" s="118" t="n">
        <f aca="false">ABS(F357)/$P$3</f>
        <v>0</v>
      </c>
      <c r="S357" s="118" t="n">
        <f aca="false">ABS(G357)/$P$3</f>
        <v>0</v>
      </c>
      <c r="T357" s="118" t="n">
        <f aca="false">ABS(H357)/$P$3</f>
        <v>0</v>
      </c>
      <c r="U357" s="118" t="n">
        <f aca="false">ABS(I357)/$P$3</f>
        <v>0</v>
      </c>
      <c r="V357" s="118" t="n">
        <f aca="false">ABS(J357)/$P$3</f>
        <v>0</v>
      </c>
      <c r="W357" s="118" t="n">
        <f aca="false">ABS(K357)/$P$3</f>
        <v>0</v>
      </c>
      <c r="X357" s="118" t="n">
        <f aca="false">ABS(L357)/$P$3</f>
        <v>0</v>
      </c>
      <c r="Y357" s="118" t="n">
        <f aca="false">ABS(M357)/$P$3</f>
        <v>0</v>
      </c>
      <c r="Z357" s="118" t="n">
        <f aca="false">ABS(N357)/$P$3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Data'!$A$2:$B$8,MATCH(WEEKDAY('RAC V@r Total'!A358,3),'Master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H358" s="118" t="n">
        <v>0</v>
      </c>
      <c r="I358" s="118" t="n">
        <v>0</v>
      </c>
      <c r="J358" s="118" t="n">
        <v>0</v>
      </c>
      <c r="K358" s="118" t="n">
        <v>0</v>
      </c>
      <c r="L358" s="118" t="n">
        <v>0</v>
      </c>
      <c r="M358" s="118" t="n">
        <v>0</v>
      </c>
      <c r="N358" s="118" t="n">
        <v>0</v>
      </c>
      <c r="P358" s="118" t="n">
        <f aca="false">ABS(D358)/$P$3</f>
        <v>0</v>
      </c>
      <c r="Q358" s="118" t="n">
        <f aca="false">ABS(E358)/$P$3</f>
        <v>0</v>
      </c>
      <c r="R358" s="118" t="n">
        <f aca="false">ABS(F358)/$P$3</f>
        <v>0</v>
      </c>
      <c r="S358" s="118" t="n">
        <f aca="false">ABS(G358)/$P$3</f>
        <v>0</v>
      </c>
      <c r="T358" s="118" t="n">
        <f aca="false">ABS(H358)/$P$3</f>
        <v>0</v>
      </c>
      <c r="U358" s="118" t="n">
        <f aca="false">ABS(I358)/$P$3</f>
        <v>0</v>
      </c>
      <c r="V358" s="118" t="n">
        <f aca="false">ABS(J358)/$P$3</f>
        <v>0</v>
      </c>
      <c r="W358" s="118" t="n">
        <f aca="false">ABS(K358)/$P$3</f>
        <v>0</v>
      </c>
      <c r="X358" s="118" t="n">
        <f aca="false">ABS(L358)/$P$3</f>
        <v>0</v>
      </c>
      <c r="Y358" s="118" t="n">
        <f aca="false">ABS(M358)/$P$3</f>
        <v>0</v>
      </c>
      <c r="Z358" s="118" t="n">
        <f aca="false">ABS(N358)/$P$3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Data'!$A$2:$B$8,MATCH(WEEKDAY('RAC V@r Total'!A359,3),'Master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H359" s="118" t="n">
        <v>0</v>
      </c>
      <c r="I359" s="118" t="n">
        <v>0</v>
      </c>
      <c r="J359" s="118" t="n">
        <v>0</v>
      </c>
      <c r="K359" s="118" t="n">
        <v>0</v>
      </c>
      <c r="L359" s="118" t="n">
        <v>0</v>
      </c>
      <c r="M359" s="118" t="n">
        <v>0</v>
      </c>
      <c r="N359" s="118" t="n">
        <v>0</v>
      </c>
      <c r="P359" s="118" t="n">
        <f aca="false">ABS(D359)/$P$3</f>
        <v>0</v>
      </c>
      <c r="Q359" s="118" t="n">
        <f aca="false">ABS(E359)/$P$3</f>
        <v>0</v>
      </c>
      <c r="R359" s="118" t="n">
        <f aca="false">ABS(F359)/$P$3</f>
        <v>0</v>
      </c>
      <c r="S359" s="118" t="n">
        <f aca="false">ABS(G359)/$P$3</f>
        <v>0</v>
      </c>
      <c r="T359" s="118" t="n">
        <f aca="false">ABS(H359)/$P$3</f>
        <v>0</v>
      </c>
      <c r="U359" s="118" t="n">
        <f aca="false">ABS(I359)/$P$3</f>
        <v>0</v>
      </c>
      <c r="V359" s="118" t="n">
        <f aca="false">ABS(J359)/$P$3</f>
        <v>0</v>
      </c>
      <c r="W359" s="118" t="n">
        <f aca="false">ABS(K359)/$P$3</f>
        <v>0</v>
      </c>
      <c r="X359" s="118" t="n">
        <f aca="false">ABS(L359)/$P$3</f>
        <v>0</v>
      </c>
      <c r="Y359" s="118" t="n">
        <f aca="false">ABS(M359)/$P$3</f>
        <v>0</v>
      </c>
      <c r="Z359" s="118" t="n">
        <f aca="false">ABS(N359)/$P$3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Data'!$A$2:$B$8,MATCH(WEEKDAY('RAC V@r Total'!A360,3),'Master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H360" s="118" t="n">
        <v>0</v>
      </c>
      <c r="I360" s="118" t="n">
        <v>0</v>
      </c>
      <c r="J360" s="118" t="n">
        <v>0</v>
      </c>
      <c r="K360" s="118" t="n">
        <v>0</v>
      </c>
      <c r="L360" s="118" t="n">
        <v>0</v>
      </c>
      <c r="M360" s="118" t="n">
        <v>0</v>
      </c>
      <c r="N360" s="118" t="n">
        <v>0</v>
      </c>
      <c r="P360" s="118" t="n">
        <f aca="false">ABS(D360)/$P$3</f>
        <v>0</v>
      </c>
      <c r="Q360" s="118" t="n">
        <f aca="false">ABS(E360)/$P$3</f>
        <v>0</v>
      </c>
      <c r="R360" s="118" t="n">
        <f aca="false">ABS(F360)/$P$3</f>
        <v>0</v>
      </c>
      <c r="S360" s="118" t="n">
        <f aca="false">ABS(G360)/$P$3</f>
        <v>0</v>
      </c>
      <c r="T360" s="118" t="n">
        <f aca="false">ABS(H360)/$P$3</f>
        <v>0</v>
      </c>
      <c r="U360" s="118" t="n">
        <f aca="false">ABS(I360)/$P$3</f>
        <v>0</v>
      </c>
      <c r="V360" s="118" t="n">
        <f aca="false">ABS(J360)/$P$3</f>
        <v>0</v>
      </c>
      <c r="W360" s="118" t="n">
        <f aca="false">ABS(K360)/$P$3</f>
        <v>0</v>
      </c>
      <c r="X360" s="118" t="n">
        <f aca="false">ABS(L360)/$P$3</f>
        <v>0</v>
      </c>
      <c r="Y360" s="118" t="n">
        <f aca="false">ABS(M360)/$P$3</f>
        <v>0</v>
      </c>
      <c r="Z360" s="118" t="n">
        <f aca="false">ABS(N360)/$P$3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Data'!$A$2:$B$8,MATCH(WEEKDAY('RAC V@r Total'!A361,3),'Master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H361" s="118" t="n">
        <v>0</v>
      </c>
      <c r="I361" s="118" t="n">
        <v>0</v>
      </c>
      <c r="J361" s="118" t="n">
        <v>0</v>
      </c>
      <c r="K361" s="118" t="n">
        <v>0</v>
      </c>
      <c r="L361" s="118" t="n">
        <v>0</v>
      </c>
      <c r="M361" s="118" t="n">
        <v>0</v>
      </c>
      <c r="N361" s="118" t="n">
        <v>0</v>
      </c>
      <c r="P361" s="118" t="n">
        <f aca="false">ABS(D361)/$P$3</f>
        <v>0</v>
      </c>
      <c r="Q361" s="118" t="n">
        <f aca="false">ABS(E361)/$P$3</f>
        <v>0</v>
      </c>
      <c r="R361" s="118" t="n">
        <f aca="false">ABS(F361)/$P$3</f>
        <v>0</v>
      </c>
      <c r="S361" s="118" t="n">
        <f aca="false">ABS(G361)/$P$3</f>
        <v>0</v>
      </c>
      <c r="T361" s="118" t="n">
        <f aca="false">ABS(H361)/$P$3</f>
        <v>0</v>
      </c>
      <c r="U361" s="118" t="n">
        <f aca="false">ABS(I361)/$P$3</f>
        <v>0</v>
      </c>
      <c r="V361" s="118" t="n">
        <f aca="false">ABS(J361)/$P$3</f>
        <v>0</v>
      </c>
      <c r="W361" s="118" t="n">
        <f aca="false">ABS(K361)/$P$3</f>
        <v>0</v>
      </c>
      <c r="X361" s="118" t="n">
        <f aca="false">ABS(L361)/$P$3</f>
        <v>0</v>
      </c>
      <c r="Y361" s="118" t="n">
        <f aca="false">ABS(M361)/$P$3</f>
        <v>0</v>
      </c>
      <c r="Z361" s="118" t="n">
        <f aca="false">ABS(N361)/$P$3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Data'!$A$2:$B$8,MATCH(WEEKDAY('RAC V@r Total'!A362,3),'Master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H362" s="118" t="n">
        <v>0</v>
      </c>
      <c r="I362" s="118" t="n">
        <v>0</v>
      </c>
      <c r="J362" s="118" t="n">
        <v>0</v>
      </c>
      <c r="K362" s="118" t="n">
        <v>0</v>
      </c>
      <c r="L362" s="118" t="n">
        <v>0</v>
      </c>
      <c r="M362" s="118" t="n">
        <v>0</v>
      </c>
      <c r="N362" s="118" t="n">
        <v>0</v>
      </c>
      <c r="P362" s="118" t="n">
        <f aca="false">ABS(D362)/$P$3</f>
        <v>0</v>
      </c>
      <c r="Q362" s="118" t="n">
        <f aca="false">ABS(E362)/$P$3</f>
        <v>0</v>
      </c>
      <c r="R362" s="118" t="n">
        <f aca="false">ABS(F362)/$P$3</f>
        <v>0</v>
      </c>
      <c r="S362" s="118" t="n">
        <f aca="false">ABS(G362)/$P$3</f>
        <v>0</v>
      </c>
      <c r="T362" s="118" t="n">
        <f aca="false">ABS(H362)/$P$3</f>
        <v>0</v>
      </c>
      <c r="U362" s="118" t="n">
        <f aca="false">ABS(I362)/$P$3</f>
        <v>0</v>
      </c>
      <c r="V362" s="118" t="n">
        <f aca="false">ABS(J362)/$P$3</f>
        <v>0</v>
      </c>
      <c r="W362" s="118" t="n">
        <f aca="false">ABS(K362)/$P$3</f>
        <v>0</v>
      </c>
      <c r="X362" s="118" t="n">
        <f aca="false">ABS(L362)/$P$3</f>
        <v>0</v>
      </c>
      <c r="Y362" s="118" t="n">
        <f aca="false">ABS(M362)/$P$3</f>
        <v>0</v>
      </c>
      <c r="Z362" s="118" t="n">
        <f aca="false">ABS(N362)/$P$3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Data'!$A$2:$B$8,MATCH(WEEKDAY('RAC V@r Total'!A363,3),'Master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H363" s="118" t="n">
        <v>0</v>
      </c>
      <c r="I363" s="118" t="n">
        <v>0</v>
      </c>
      <c r="J363" s="118" t="n">
        <v>0</v>
      </c>
      <c r="K363" s="118" t="n">
        <v>0</v>
      </c>
      <c r="L363" s="118" t="n">
        <v>0</v>
      </c>
      <c r="M363" s="118" t="n">
        <v>0</v>
      </c>
      <c r="N363" s="118" t="n">
        <v>0</v>
      </c>
      <c r="P363" s="118" t="n">
        <f aca="false">ABS(D363)/$P$3</f>
        <v>0</v>
      </c>
      <c r="Q363" s="118" t="n">
        <f aca="false">ABS(E363)/$P$3</f>
        <v>0</v>
      </c>
      <c r="R363" s="118" t="n">
        <f aca="false">ABS(F363)/$P$3</f>
        <v>0</v>
      </c>
      <c r="S363" s="118" t="n">
        <f aca="false">ABS(G363)/$P$3</f>
        <v>0</v>
      </c>
      <c r="T363" s="118" t="n">
        <f aca="false">ABS(H363)/$P$3</f>
        <v>0</v>
      </c>
      <c r="U363" s="118" t="n">
        <f aca="false">ABS(I363)/$P$3</f>
        <v>0</v>
      </c>
      <c r="V363" s="118" t="n">
        <f aca="false">ABS(J363)/$P$3</f>
        <v>0</v>
      </c>
      <c r="W363" s="118" t="n">
        <f aca="false">ABS(K363)/$P$3</f>
        <v>0</v>
      </c>
      <c r="X363" s="118" t="n">
        <f aca="false">ABS(L363)/$P$3</f>
        <v>0</v>
      </c>
      <c r="Y363" s="118" t="n">
        <f aca="false">ABS(M363)/$P$3</f>
        <v>0</v>
      </c>
      <c r="Z363" s="118" t="n">
        <f aca="false">ABS(N363)/$P$3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Data'!$A$2:$B$8,MATCH(WEEKDAY('RAC V@r Total'!A364,3),'Master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H364" s="118" t="n">
        <v>0</v>
      </c>
      <c r="I364" s="118" t="n">
        <v>0</v>
      </c>
      <c r="J364" s="118" t="n">
        <v>0</v>
      </c>
      <c r="K364" s="118" t="n">
        <v>0</v>
      </c>
      <c r="L364" s="118" t="n">
        <v>0</v>
      </c>
      <c r="M364" s="118" t="n">
        <v>0</v>
      </c>
      <c r="N364" s="118" t="n">
        <v>0</v>
      </c>
      <c r="P364" s="118" t="n">
        <f aca="false">ABS(D364)/$P$3</f>
        <v>0</v>
      </c>
      <c r="Q364" s="118" t="n">
        <f aca="false">ABS(E364)/$P$3</f>
        <v>0</v>
      </c>
      <c r="R364" s="118" t="n">
        <f aca="false">ABS(F364)/$P$3</f>
        <v>0</v>
      </c>
      <c r="S364" s="118" t="n">
        <f aca="false">ABS(G364)/$P$3</f>
        <v>0</v>
      </c>
      <c r="T364" s="118" t="n">
        <f aca="false">ABS(H364)/$P$3</f>
        <v>0</v>
      </c>
      <c r="U364" s="118" t="n">
        <f aca="false">ABS(I364)/$P$3</f>
        <v>0</v>
      </c>
      <c r="V364" s="118" t="n">
        <f aca="false">ABS(J364)/$P$3</f>
        <v>0</v>
      </c>
      <c r="W364" s="118" t="n">
        <f aca="false">ABS(K364)/$P$3</f>
        <v>0</v>
      </c>
      <c r="X364" s="118" t="n">
        <f aca="false">ABS(L364)/$P$3</f>
        <v>0</v>
      </c>
      <c r="Y364" s="118" t="n">
        <f aca="false">ABS(M364)/$P$3</f>
        <v>0</v>
      </c>
      <c r="Z364" s="118" t="n">
        <f aca="false">ABS(N364)/$P$3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Data'!$A$2:$B$8,MATCH(WEEKDAY('RAC V@r Total'!A365,3),'Master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H365" s="118" t="n">
        <v>0</v>
      </c>
      <c r="I365" s="118" t="n">
        <v>0</v>
      </c>
      <c r="J365" s="118" t="n">
        <v>0</v>
      </c>
      <c r="K365" s="118" t="n">
        <v>0</v>
      </c>
      <c r="L365" s="118" t="n">
        <v>0</v>
      </c>
      <c r="M365" s="118" t="n">
        <v>0</v>
      </c>
      <c r="N365" s="118" t="n">
        <v>0</v>
      </c>
      <c r="P365" s="118" t="n">
        <f aca="false">ABS(D365)/$P$3</f>
        <v>0</v>
      </c>
      <c r="Q365" s="118" t="n">
        <f aca="false">ABS(E365)/$P$3</f>
        <v>0</v>
      </c>
      <c r="R365" s="118" t="n">
        <f aca="false">ABS(F365)/$P$3</f>
        <v>0</v>
      </c>
      <c r="S365" s="118" t="n">
        <f aca="false">ABS(G365)/$P$3</f>
        <v>0</v>
      </c>
      <c r="T365" s="118" t="n">
        <f aca="false">ABS(H365)/$P$3</f>
        <v>0</v>
      </c>
      <c r="U365" s="118" t="n">
        <f aca="false">ABS(I365)/$P$3</f>
        <v>0</v>
      </c>
      <c r="V365" s="118" t="n">
        <f aca="false">ABS(J365)/$P$3</f>
        <v>0</v>
      </c>
      <c r="W365" s="118" t="n">
        <f aca="false">ABS(K365)/$P$3</f>
        <v>0</v>
      </c>
      <c r="X365" s="118" t="n">
        <f aca="false">ABS(L365)/$P$3</f>
        <v>0</v>
      </c>
      <c r="Y365" s="118" t="n">
        <f aca="false">ABS(M365)/$P$3</f>
        <v>0</v>
      </c>
      <c r="Z365" s="118" t="n">
        <f aca="false">ABS(N365)/$P$3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Data'!$A$2:$B$8,MATCH(WEEKDAY('RAC V@r Total'!A366,3),'Master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H366" s="118" t="n">
        <v>0</v>
      </c>
      <c r="I366" s="118" t="n">
        <v>0</v>
      </c>
      <c r="J366" s="118" t="n">
        <v>0</v>
      </c>
      <c r="K366" s="118" t="n">
        <v>0</v>
      </c>
      <c r="L366" s="118" t="n">
        <v>0</v>
      </c>
      <c r="M366" s="118" t="n">
        <v>0</v>
      </c>
      <c r="N366" s="118" t="n">
        <v>0</v>
      </c>
      <c r="P366" s="118" t="n">
        <f aca="false">ABS(D366)/$P$3</f>
        <v>0</v>
      </c>
      <c r="Q366" s="118" t="n">
        <f aca="false">ABS(E366)/$P$3</f>
        <v>0</v>
      </c>
      <c r="R366" s="118" t="n">
        <f aca="false">ABS(F366)/$P$3</f>
        <v>0</v>
      </c>
      <c r="S366" s="118" t="n">
        <f aca="false">ABS(G366)/$P$3</f>
        <v>0</v>
      </c>
      <c r="T366" s="118" t="n">
        <f aca="false">ABS(H366)/$P$3</f>
        <v>0</v>
      </c>
      <c r="U366" s="118" t="n">
        <f aca="false">ABS(I366)/$P$3</f>
        <v>0</v>
      </c>
      <c r="V366" s="118" t="n">
        <f aca="false">ABS(J366)/$P$3</f>
        <v>0</v>
      </c>
      <c r="W366" s="118" t="n">
        <f aca="false">ABS(K366)/$P$3</f>
        <v>0</v>
      </c>
      <c r="X366" s="118" t="n">
        <f aca="false">ABS(L366)/$P$3</f>
        <v>0</v>
      </c>
      <c r="Y366" s="118" t="n">
        <f aca="false">ABS(M366)/$P$3</f>
        <v>0</v>
      </c>
      <c r="Z366" s="118" t="n">
        <f aca="false">ABS(N366)/$P$3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Data'!$A$2:$B$8,MATCH(WEEKDAY('RAC V@r Total'!A367,3),'Master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H367" s="118" t="n">
        <v>0</v>
      </c>
      <c r="I367" s="118" t="n">
        <v>0</v>
      </c>
      <c r="J367" s="118" t="n">
        <v>0</v>
      </c>
      <c r="K367" s="118" t="n">
        <v>0</v>
      </c>
      <c r="L367" s="118" t="n">
        <v>0</v>
      </c>
      <c r="M367" s="118" t="n">
        <v>0</v>
      </c>
      <c r="N367" s="118" t="n">
        <v>0</v>
      </c>
      <c r="P367" s="118" t="n">
        <f aca="false">ABS(D367)/$P$3</f>
        <v>0</v>
      </c>
      <c r="Q367" s="118" t="n">
        <f aca="false">ABS(E367)/$P$3</f>
        <v>0</v>
      </c>
      <c r="R367" s="118" t="n">
        <f aca="false">ABS(F367)/$P$3</f>
        <v>0</v>
      </c>
      <c r="S367" s="118" t="n">
        <f aca="false">ABS(G367)/$P$3</f>
        <v>0</v>
      </c>
      <c r="T367" s="118" t="n">
        <f aca="false">ABS(H367)/$P$3</f>
        <v>0</v>
      </c>
      <c r="U367" s="118" t="n">
        <f aca="false">ABS(I367)/$P$3</f>
        <v>0</v>
      </c>
      <c r="V367" s="118" t="n">
        <f aca="false">ABS(J367)/$P$3</f>
        <v>0</v>
      </c>
      <c r="W367" s="118" t="n">
        <f aca="false">ABS(K367)/$P$3</f>
        <v>0</v>
      </c>
      <c r="X367" s="118" t="n">
        <f aca="false">ABS(L367)/$P$3</f>
        <v>0</v>
      </c>
      <c r="Y367" s="118" t="n">
        <f aca="false">ABS(M367)/$P$3</f>
        <v>0</v>
      </c>
      <c r="Z367" s="118" t="n">
        <f aca="false">ABS(N367)/$P$3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Data'!$A$2:$B$8,MATCH(WEEKDAY('RAC V@r Total'!A368,3),'Master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H368" s="118" t="n">
        <v>0</v>
      </c>
      <c r="I368" s="118" t="n">
        <v>0</v>
      </c>
      <c r="J368" s="118" t="n">
        <v>0</v>
      </c>
      <c r="K368" s="118" t="n">
        <v>0</v>
      </c>
      <c r="L368" s="118" t="n">
        <v>0</v>
      </c>
      <c r="M368" s="118" t="n">
        <v>0</v>
      </c>
      <c r="N368" s="118" t="n">
        <v>0</v>
      </c>
      <c r="P368" s="118" t="n">
        <f aca="false">ABS(D368)/$P$3</f>
        <v>0</v>
      </c>
      <c r="Q368" s="118" t="n">
        <f aca="false">ABS(E368)/$P$3</f>
        <v>0</v>
      </c>
      <c r="R368" s="118" t="n">
        <f aca="false">ABS(F368)/$P$3</f>
        <v>0</v>
      </c>
      <c r="S368" s="118" t="n">
        <f aca="false">ABS(G368)/$P$3</f>
        <v>0</v>
      </c>
      <c r="T368" s="118" t="n">
        <f aca="false">ABS(H368)/$P$3</f>
        <v>0</v>
      </c>
      <c r="U368" s="118" t="n">
        <f aca="false">ABS(I368)/$P$3</f>
        <v>0</v>
      </c>
      <c r="V368" s="118" t="n">
        <f aca="false">ABS(J368)/$P$3</f>
        <v>0</v>
      </c>
      <c r="W368" s="118" t="n">
        <f aca="false">ABS(K368)/$P$3</f>
        <v>0</v>
      </c>
      <c r="X368" s="118" t="n">
        <f aca="false">ABS(L368)/$P$3</f>
        <v>0</v>
      </c>
      <c r="Y368" s="118" t="n">
        <f aca="false">ABS(M368)/$P$3</f>
        <v>0</v>
      </c>
      <c r="Z368" s="118" t="n">
        <f aca="false">ABS(N368)/$P$3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Data'!$A$2:$B$8,MATCH(WEEKDAY('RAC V@r Total'!A369,3),'Master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H369" s="118" t="n">
        <v>0</v>
      </c>
      <c r="I369" s="118" t="n">
        <v>0</v>
      </c>
      <c r="J369" s="118" t="n">
        <v>0</v>
      </c>
      <c r="K369" s="118" t="n">
        <v>0</v>
      </c>
      <c r="L369" s="118" t="n">
        <v>0</v>
      </c>
      <c r="M369" s="118" t="n">
        <v>0</v>
      </c>
      <c r="N369" s="118" t="n">
        <v>0</v>
      </c>
      <c r="P369" s="118" t="n">
        <f aca="false">ABS(D369)/$P$3</f>
        <v>0</v>
      </c>
      <c r="Q369" s="118" t="n">
        <f aca="false">ABS(E369)/$P$3</f>
        <v>0</v>
      </c>
      <c r="R369" s="118" t="n">
        <f aca="false">ABS(F369)/$P$3</f>
        <v>0</v>
      </c>
      <c r="S369" s="118" t="n">
        <f aca="false">ABS(G369)/$P$3</f>
        <v>0</v>
      </c>
      <c r="T369" s="118" t="n">
        <f aca="false">ABS(H369)/$P$3</f>
        <v>0</v>
      </c>
      <c r="U369" s="118" t="n">
        <f aca="false">ABS(I369)/$P$3</f>
        <v>0</v>
      </c>
      <c r="V369" s="118" t="n">
        <f aca="false">ABS(J369)/$P$3</f>
        <v>0</v>
      </c>
      <c r="W369" s="118" t="n">
        <f aca="false">ABS(K369)/$P$3</f>
        <v>0</v>
      </c>
      <c r="X369" s="118" t="n">
        <f aca="false">ABS(L369)/$P$3</f>
        <v>0</v>
      </c>
      <c r="Y369" s="118" t="n">
        <f aca="false">ABS(M369)/$P$3</f>
        <v>0</v>
      </c>
      <c r="Z369" s="118" t="n">
        <f aca="false">ABS(N369)/$P$3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Data'!$A$2:$B$8,MATCH(WEEKDAY('RAC V@r Total'!A370,3),'Master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H370" s="118" t="n">
        <v>0</v>
      </c>
      <c r="I370" s="118" t="n">
        <v>0</v>
      </c>
      <c r="J370" s="118" t="n">
        <v>0</v>
      </c>
      <c r="K370" s="118" t="n">
        <v>0</v>
      </c>
      <c r="L370" s="118" t="n">
        <v>0</v>
      </c>
      <c r="M370" s="118" t="n">
        <v>0</v>
      </c>
      <c r="N370" s="118" t="n">
        <v>0</v>
      </c>
      <c r="P370" s="118" t="n">
        <f aca="false">ABS(D370)/$P$3</f>
        <v>0</v>
      </c>
      <c r="Q370" s="118" t="n">
        <f aca="false">ABS(E370)/$P$3</f>
        <v>0</v>
      </c>
      <c r="R370" s="118" t="n">
        <f aca="false">ABS(F370)/$P$3</f>
        <v>0</v>
      </c>
      <c r="S370" s="118" t="n">
        <f aca="false">ABS(G370)/$P$3</f>
        <v>0</v>
      </c>
      <c r="T370" s="118" t="n">
        <f aca="false">ABS(H370)/$P$3</f>
        <v>0</v>
      </c>
      <c r="U370" s="118" t="n">
        <f aca="false">ABS(I370)/$P$3</f>
        <v>0</v>
      </c>
      <c r="V370" s="118" t="n">
        <f aca="false">ABS(J370)/$P$3</f>
        <v>0</v>
      </c>
      <c r="W370" s="118" t="n">
        <f aca="false">ABS(K370)/$P$3</f>
        <v>0</v>
      </c>
      <c r="X370" s="118" t="n">
        <f aca="false">ABS(L370)/$P$3</f>
        <v>0</v>
      </c>
      <c r="Y370" s="118" t="n">
        <f aca="false">ABS(M370)/$P$3</f>
        <v>0</v>
      </c>
      <c r="Z370" s="118" t="n">
        <f aca="false">ABS(N370)/$P$3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Data'!$A$2:$B$8,MATCH(WEEKDAY('RAC V@r Total'!A371,3),'Master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H371" s="118" t="n">
        <v>0</v>
      </c>
      <c r="I371" s="118" t="n">
        <v>0</v>
      </c>
      <c r="J371" s="118" t="n">
        <v>0</v>
      </c>
      <c r="K371" s="118" t="n">
        <v>0</v>
      </c>
      <c r="L371" s="118" t="n">
        <v>0</v>
      </c>
      <c r="M371" s="118" t="n">
        <v>0</v>
      </c>
      <c r="N371" s="118" t="n">
        <v>0</v>
      </c>
      <c r="P371" s="118" t="n">
        <f aca="false">ABS(D371)/$P$3</f>
        <v>0</v>
      </c>
      <c r="Q371" s="118" t="n">
        <f aca="false">ABS(E371)/$P$3</f>
        <v>0</v>
      </c>
      <c r="R371" s="118" t="n">
        <f aca="false">ABS(F371)/$P$3</f>
        <v>0</v>
      </c>
      <c r="S371" s="118" t="n">
        <f aca="false">ABS(G371)/$P$3</f>
        <v>0</v>
      </c>
      <c r="T371" s="118" t="n">
        <f aca="false">ABS(H371)/$P$3</f>
        <v>0</v>
      </c>
      <c r="U371" s="118" t="n">
        <f aca="false">ABS(I371)/$P$3</f>
        <v>0</v>
      </c>
      <c r="V371" s="118" t="n">
        <f aca="false">ABS(J371)/$P$3</f>
        <v>0</v>
      </c>
      <c r="W371" s="118" t="n">
        <f aca="false">ABS(K371)/$P$3</f>
        <v>0</v>
      </c>
      <c r="X371" s="118" t="n">
        <f aca="false">ABS(L371)/$P$3</f>
        <v>0</v>
      </c>
      <c r="Y371" s="118" t="n">
        <f aca="false">ABS(M371)/$P$3</f>
        <v>0</v>
      </c>
      <c r="Z371" s="118" t="n">
        <f aca="false">ABS(N371)/$P$3</f>
        <v>0</v>
      </c>
    </row>
    <row r="372" customFormat="false" ht="12.75" hidden="false" customHeight="false" outlineLevel="0" collapsed="false"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" hidden="false" customHeight="tru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Gas'!A6,3),'Master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Gas'!A7,3),'Master Data'!$A$2:$A$8,0),2)</f>
        <v>T</v>
      </c>
      <c r="D7" s="118" t="n">
        <v>0</v>
      </c>
      <c r="E7" s="118" t="n">
        <v>4271182.71089207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4.27118271089207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Gas'!A8,3),'Master Data'!$A$2:$A$8,0),2)</f>
        <v>W</v>
      </c>
      <c r="D8" s="118" t="n">
        <v>0</v>
      </c>
      <c r="E8" s="118" t="n">
        <v>4256087.65870311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4.25608765870311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Gas'!A9,3),'Master Data'!$A$2:$A$8,0),2)</f>
        <v>Th</v>
      </c>
      <c r="D9" s="118" t="n">
        <v>0</v>
      </c>
      <c r="E9" s="118" t="n">
        <v>4281490.18640119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4.28149018640119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Gas'!A10,3),'Master Data'!$A$2:$A$8,0),2)</f>
        <v>F</v>
      </c>
      <c r="D10" s="118" t="n">
        <v>0</v>
      </c>
      <c r="E10" s="118" t="n">
        <v>4066137.04619216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4.06613704619216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Gas'!A11,3),'Master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Gas'!A12,3),'Master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Gas'!A13,3),'Master Data'!$A$2:$A$8,0),2)</f>
        <v>M</v>
      </c>
      <c r="D13" s="118" t="n">
        <v>0</v>
      </c>
      <c r="E13" s="118" t="n">
        <v>4104421.54084903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4.10442154084903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Gas'!A14,3),'Master Data'!$A$2:$A$8,0),2)</f>
        <v>T</v>
      </c>
      <c r="D14" s="118" t="n">
        <v>0</v>
      </c>
      <c r="E14" s="118" t="n">
        <v>4090228.12737347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4.09022812737347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Gas'!A15,3),'Master Data'!$A$2:$A$8,0),2)</f>
        <v>W</v>
      </c>
      <c r="D15" s="118" t="n">
        <v>0</v>
      </c>
      <c r="E15" s="118" t="n">
        <v>4069082.74399359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4.06908274399359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Gas'!A16,3),'Master Data'!$A$2:$A$8,0),2)</f>
        <v>Th</v>
      </c>
      <c r="D16" s="118" t="n">
        <v>0</v>
      </c>
      <c r="E16" s="118" t="n">
        <v>4069721.66879597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4.06972166879597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Gas'!A17,3),'Master Data'!$A$2:$A$8,0),2)</f>
        <v>F</v>
      </c>
      <c r="D17" s="118" t="n">
        <v>0</v>
      </c>
      <c r="E17" s="118" t="n">
        <v>4051666.57456439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4.05166657456439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Gas'!A18,3),'Master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Gas'!A19,3),'Master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Gas'!A20,3),'Master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Gas'!A21,3),'Master Data'!$A$2:$A$8,0),2)</f>
        <v>T</v>
      </c>
      <c r="D21" s="118" t="n">
        <v>0</v>
      </c>
      <c r="E21" s="118" t="n">
        <v>4072764.93727928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4.07276493727928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Gas'!A22,3),'Master Data'!$A$2:$A$8,0),2)</f>
        <v>W</v>
      </c>
      <c r="D22" s="118" t="n">
        <v>0</v>
      </c>
      <c r="E22" s="118" t="n">
        <v>4091356.51987023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4.09135651987023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Gas'!A23,3),'Master Data'!$A$2:$A$8,0),2)</f>
        <v>Th</v>
      </c>
      <c r="D23" s="118" t="n">
        <v>0</v>
      </c>
      <c r="E23" s="118" t="n">
        <v>4097458.47927387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4.09745847927387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Gas'!A24,3),'Master Data'!$A$2:$A$8,0),2)</f>
        <v>F</v>
      </c>
      <c r="D24" s="118" t="n">
        <v>0</v>
      </c>
      <c r="E24" s="118" t="n">
        <v>4113285.56861446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4.11328556861446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Gas'!A25,3),'Master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Gas'!A26,3),'Master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Gas'!A27,3),'Master Data'!$A$2:$A$8,0),2)</f>
        <v>M</v>
      </c>
      <c r="D27" s="118" t="n">
        <v>0</v>
      </c>
      <c r="E27" s="118" t="n">
        <v>4125962.6484395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4.1259626484395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Gas'!A28,3),'Master Data'!$A$2:$A$8,0),2)</f>
        <v>T</v>
      </c>
      <c r="D28" s="118" t="n">
        <v>0</v>
      </c>
      <c r="E28" s="118" t="n">
        <v>4118749.90477405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4.11874990477405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Gas'!A29,3),'Master Data'!$A$2:$A$8,0),2)</f>
        <v>W</v>
      </c>
      <c r="D29" s="118" t="n">
        <v>0</v>
      </c>
      <c r="E29" s="118" t="n">
        <v>4121149.67945708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4.12114967945708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Gas'!A30,3),'Master Data'!$A$2:$A$8,0),2)</f>
        <v>Th</v>
      </c>
      <c r="D30" s="118" t="n">
        <v>0</v>
      </c>
      <c r="E30" s="118" t="n">
        <v>4130162.98160879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4.13016298160879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Gas'!A31,3),'Master Data'!$A$2:$A$8,0),2)</f>
        <v>F</v>
      </c>
      <c r="D31" s="118" t="n">
        <v>0</v>
      </c>
      <c r="E31" s="118" t="n">
        <v>4140989.74140363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4.14098974140363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Gas'!A32,3),'Master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Gas'!A33,3),'Master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Gas'!A34,3),'Master Data'!$A$2:$A$8,0),2)</f>
        <v>M</v>
      </c>
      <c r="D34" s="118" t="n">
        <v>0</v>
      </c>
      <c r="E34" s="118" t="n">
        <v>4160788.11198303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4.16078811198303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Gas'!A35,3),'Master Data'!$A$2:$A$8,0),2)</f>
        <v>T</v>
      </c>
      <c r="D35" s="118" t="n">
        <v>0</v>
      </c>
      <c r="E35" s="118" t="n">
        <v>4181140.02510727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4.18114002510728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Gas'!A36,3),'Master Data'!$A$2:$A$8,0),2)</f>
        <v>W</v>
      </c>
      <c r="D36" s="118" t="n">
        <v>0</v>
      </c>
      <c r="E36" s="118" t="n">
        <v>4207043.91070359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4.20704391070359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Gas'!A37,3),'Master Data'!$A$2:$A$8,0),2)</f>
        <v>Th</v>
      </c>
      <c r="D37" s="118" t="n">
        <v>0</v>
      </c>
      <c r="E37" s="118" t="n">
        <v>4220946.70231905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4.22094670231904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Gas'!A38,3),'Master Data'!$A$2:$A$8,0),2)</f>
        <v>F</v>
      </c>
      <c r="D38" s="118" t="n">
        <v>0</v>
      </c>
      <c r="E38" s="118" t="n">
        <v>4206744.25968275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4.20674425968275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Gas'!A39,3),'Master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Gas'!A40,3),'Master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Gas'!A41,3),'Master Data'!$A$2:$A$8,0),2)</f>
        <v>M</v>
      </c>
      <c r="D41" s="118" t="n">
        <v>0</v>
      </c>
      <c r="E41" s="118" t="n">
        <v>4223062.84621519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4.22306284621519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Gas'!A42,3),'Master Data'!$A$2:$A$8,0),2)</f>
        <v>T</v>
      </c>
      <c r="D42" s="118" t="n">
        <v>0</v>
      </c>
      <c r="E42" s="118" t="n">
        <v>4220086.69648696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4.22008669648696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Gas'!A43,3),'Master Data'!$A$2:$A$8,0),2)</f>
        <v>W</v>
      </c>
      <c r="D43" s="118" t="n">
        <v>0</v>
      </c>
      <c r="E43" s="118" t="n">
        <v>4232151.5073108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4.2321515073108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Gas'!A44,3),'Master Data'!$A$2:$A$8,0),2)</f>
        <v>Th</v>
      </c>
      <c r="D44" s="118" t="n">
        <v>0</v>
      </c>
      <c r="E44" s="118" t="n">
        <v>4234213.85988021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4.23421385988021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Gas'!A45,3),'Master Data'!$A$2:$A$8,0),2)</f>
        <v>F</v>
      </c>
      <c r="D45" s="118" t="n">
        <v>0</v>
      </c>
      <c r="E45" s="118" t="n">
        <v>4253125.87494682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4.25312587494682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Gas'!A46,3),'Master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Gas'!A47,3),'Master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Gas'!A48,3),'Master Data'!$A$2:$A$8,0),2)</f>
        <v>M</v>
      </c>
      <c r="D48" s="118" t="n">
        <v>0</v>
      </c>
      <c r="E48" s="118" t="n">
        <v>4267895.28562596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4.26789528562596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Gas'!A49,3),'Master Data'!$A$2:$A$8,0),2)</f>
        <v>T</v>
      </c>
      <c r="D49" s="118" t="n">
        <v>0</v>
      </c>
      <c r="E49" s="118" t="n">
        <v>4265417.83490328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4.26541783490328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Gas'!A50,3),'Master Data'!$A$2:$A$8,0),2)</f>
        <v>W</v>
      </c>
      <c r="D50" s="118" t="n">
        <v>0</v>
      </c>
      <c r="E50" s="118" t="n">
        <v>4255654.37749165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4.25565437749165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Gas'!A51,3),'Master Data'!$A$2:$A$8,0),2)</f>
        <v>Th</v>
      </c>
      <c r="D51" s="118" t="n">
        <v>0</v>
      </c>
      <c r="E51" s="118" t="n">
        <v>4252505.83690297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4.25250583690297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Gas'!A52,3),'Master Data'!$A$2:$A$8,0),2)</f>
        <v>F</v>
      </c>
      <c r="D52" s="118" t="n">
        <v>0</v>
      </c>
      <c r="E52" s="118" t="n">
        <v>4280563.11968616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4.28056311968616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Gas'!A53,3),'Master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Gas'!A54,3),'Master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Gas'!A55,3),'Master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Gas'!A56,3),'Master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Gas'!A57,3),'Master Data'!$A$2:$A$8,0),2)</f>
        <v>W</v>
      </c>
      <c r="D57" s="118" t="n">
        <v>0</v>
      </c>
      <c r="E57" s="118" t="n">
        <v>4315262.47546553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4.31526247546553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Gas'!A58,3),'Master Data'!$A$2:$A$8,0),2)</f>
        <v>Th</v>
      </c>
      <c r="D58" s="118" t="n">
        <v>0</v>
      </c>
      <c r="E58" s="118" t="n">
        <v>4328870.22249439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4.32887022249439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Gas'!A59,3),'Master Data'!$A$2:$A$8,0),2)</f>
        <v>F</v>
      </c>
      <c r="D59" s="118" t="n">
        <v>0</v>
      </c>
      <c r="E59" s="118" t="n">
        <v>4349360.2339676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4.3493602339676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Gas'!A60,3),'Master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Gas'!A61,3),'Master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Gas'!A62,3),'Master Data'!$A$2:$A$8,0),2)</f>
        <v>M</v>
      </c>
      <c r="D62" s="118" t="n">
        <v>0</v>
      </c>
      <c r="E62" s="118" t="n">
        <v>4373945.26155185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4.37394526155185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Gas'!A63,3),'Master Data'!$A$2:$A$8,0),2)</f>
        <v>T</v>
      </c>
      <c r="D63" s="118" t="n">
        <v>0</v>
      </c>
      <c r="E63" s="118" t="n">
        <v>4387443.43217845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4.38744343217845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Gas'!A64,3),'Master Data'!$A$2:$A$8,0),2)</f>
        <v>W</v>
      </c>
      <c r="D64" s="118" t="n">
        <v>0</v>
      </c>
      <c r="E64" s="118" t="n">
        <v>4092003.69856658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4.09200369856658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Gas'!A65,3),'Master Data'!$A$2:$A$8,0),2)</f>
        <v>Th</v>
      </c>
      <c r="D65" s="118" t="n">
        <v>0</v>
      </c>
      <c r="E65" s="118" t="n">
        <v>4101721.49444746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4.10172149444746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Gas'!A66,3),'Master Data'!$A$2:$A$8,0),2)</f>
        <v>F</v>
      </c>
      <c r="D66" s="118" t="n">
        <v>0</v>
      </c>
      <c r="E66" s="118" t="n">
        <v>4097276.83895484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4.09727683895484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Gas'!A67,3),'Master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Gas'!A68,3),'Master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Gas'!A69,3),'Master Data'!$A$2:$A$8,0),2)</f>
        <v>M</v>
      </c>
      <c r="D69" s="118" t="n">
        <v>0</v>
      </c>
      <c r="E69" s="118" t="n">
        <v>4118371.19921135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4.11837119921135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Gas'!A70,3),'Master Data'!$A$2:$A$8,0),2)</f>
        <v>T</v>
      </c>
      <c r="D70" s="118" t="n">
        <v>0</v>
      </c>
      <c r="E70" s="118" t="n">
        <v>3982269.02859573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3.98226902859573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Gas'!A71,3),'Master Data'!$A$2:$A$8,0),2)</f>
        <v>W</v>
      </c>
      <c r="D71" s="118" t="n">
        <v>0</v>
      </c>
      <c r="E71" s="118" t="n">
        <v>3987181.23149266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3.98718123149266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Gas'!A72,3),'Master Data'!$A$2:$A$8,0),2)</f>
        <v>Th</v>
      </c>
      <c r="D72" s="118" t="n">
        <v>0</v>
      </c>
      <c r="E72" s="118" t="n">
        <v>3999873.44283872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3.99987344283872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Gas'!A73,3),'Master Data'!$A$2:$A$8,0),2)</f>
        <v>F</v>
      </c>
      <c r="D73" s="118" t="n">
        <v>0</v>
      </c>
      <c r="E73" s="118" t="n">
        <v>4001346.64138422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4.00134664138423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Gas'!A74,3),'Master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Gas'!A75,3),'Master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Gas'!A76,3),'Master Data'!$A$2:$A$8,0),2)</f>
        <v>M</v>
      </c>
      <c r="D76" s="118" t="n">
        <v>0</v>
      </c>
      <c r="E76" s="118" t="n">
        <v>4022823.60286967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4.02282360286967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Gas'!A77,3),'Master Data'!$A$2:$A$8,0),2)</f>
        <v>T</v>
      </c>
      <c r="D77" s="118" t="n">
        <v>0</v>
      </c>
      <c r="E77" s="118" t="n">
        <v>4032078.24515785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4.03207824515785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Gas'!A78,3),'Master Data'!$A$2:$A$8,0),2)</f>
        <v>W</v>
      </c>
      <c r="D78" s="118" t="n">
        <v>0</v>
      </c>
      <c r="E78" s="118" t="n">
        <v>4061887.78473745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4.06188778473745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Gas'!A79,3),'Master Data'!$A$2:$A$8,0),2)</f>
        <v>Th</v>
      </c>
      <c r="D79" s="118" t="n">
        <v>0</v>
      </c>
      <c r="E79" s="118" t="n">
        <v>4076114.41804996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4.07611441804996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Gas'!A80,3),'Master Data'!$A$2:$A$8,0),2)</f>
        <v>F</v>
      </c>
      <c r="D80" s="118" t="n">
        <v>0</v>
      </c>
      <c r="E80" s="118" t="n">
        <v>4083652.65581465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4.08365265581465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Gas'!A81,3),'Master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Gas'!A82,3),'Master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Gas'!A83,3),'Master Data'!$A$2:$A$8,0),2)</f>
        <v>M</v>
      </c>
      <c r="D83" s="118" t="n">
        <v>0</v>
      </c>
      <c r="E83" s="118" t="n">
        <v>4445042.83909446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4.44504283909446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Gas'!A84,3),'Master Data'!$A$2:$A$8,0),2)</f>
        <v>T</v>
      </c>
      <c r="D84" s="118" t="n">
        <v>0</v>
      </c>
      <c r="E84" s="118" t="n">
        <v>2069952.20320716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2.06995220320716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Gas'!A85,3),'Master Data'!$A$2:$A$8,0),2)</f>
        <v>W</v>
      </c>
      <c r="D85" s="118" t="n">
        <v>0</v>
      </c>
      <c r="E85" s="118" t="n">
        <v>589737.320290716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0.589737320290716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Gas'!A86,3),'Master Data'!$A$2:$A$8,0),2)</f>
        <v>Th</v>
      </c>
      <c r="D86" s="118" t="n">
        <v>0</v>
      </c>
      <c r="E86" s="118" t="n">
        <v>589822.004188517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0.589822004188517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Gas'!A87,3),'Master Data'!$A$2:$A$8,0),2)</f>
        <v>F</v>
      </c>
      <c r="D87" s="118" t="n">
        <v>0</v>
      </c>
      <c r="E87" s="118" t="n">
        <v>589874.050685641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0.589874050685641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Gas'!A88,3),'Master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Gas'!A89,3),'Master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Gas'!A90,3),'Master Data'!$A$2:$A$8,0),2)</f>
        <v>M</v>
      </c>
      <c r="D90" s="118" t="n">
        <v>0</v>
      </c>
      <c r="E90" s="118" t="n">
        <v>590099.125013132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0.590099125013132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Gas'!A91,3),'Master Data'!$A$2:$A$8,0),2)</f>
        <v>T</v>
      </c>
      <c r="D91" s="118" t="n">
        <v>0</v>
      </c>
      <c r="E91" s="118" t="n">
        <v>590121.130412393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0.590121130412393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Gas'!A92,3),'Master Data'!$A$2:$A$8,0),2)</f>
        <v>W</v>
      </c>
      <c r="D92" s="118" t="n">
        <v>0</v>
      </c>
      <c r="E92" s="118" t="n">
        <v>590175.669932549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0.590175669932549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Gas'!A93,3),'Master Data'!$A$2:$A$8,0),2)</f>
        <v>Th</v>
      </c>
      <c r="D93" s="118" t="n">
        <v>0</v>
      </c>
      <c r="E93" s="118" t="n">
        <v>590271.866568498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Gas'!A94,3),'Master Data'!$A$2:$A$8,0),2)</f>
        <v>F</v>
      </c>
      <c r="D94" s="118" t="n">
        <v>0</v>
      </c>
      <c r="E94" s="118" t="n">
        <v>589807.616563885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Gas'!A95,3),'Master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Gas'!A96,3),'Master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Gas'!A97,3),'Master Data'!$A$2:$A$8,0),2)</f>
        <v>M</v>
      </c>
      <c r="D97" s="118" t="n">
        <v>0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Gas'!A98,3),'Master Data'!$A$2:$A$8,0),2)</f>
        <v>T</v>
      </c>
      <c r="D98" s="118" t="n">
        <v>0</v>
      </c>
      <c r="E98" s="118" t="n">
        <v>540691.332672727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Gas'!A99,3),'Master Data'!$A$2:$A$8,0),2)</f>
        <v>W</v>
      </c>
      <c r="D99" s="118" t="n">
        <v>0</v>
      </c>
      <c r="E99" s="118" t="n">
        <v>540954.426202101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Gas'!A100,3),'Master Data'!$A$2:$A$8,0),2)</f>
        <v>Th</v>
      </c>
      <c r="D100" s="118" t="n">
        <v>0</v>
      </c>
      <c r="E100" s="118" t="n">
        <v>540856.750578492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Gas'!A101,3),'Master Data'!$A$2:$A$8,0),2)</f>
        <v>F</v>
      </c>
      <c r="D101" s="118" t="n">
        <v>0</v>
      </c>
      <c r="E101" s="118" t="n">
        <v>541152.916136152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Gas'!A102,3),'Master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Gas'!A103,3),'Master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Gas'!A104,3),'Master Data'!$A$2:$A$8,0),2)</f>
        <v>M</v>
      </c>
      <c r="D104" s="118" t="n">
        <v>0</v>
      </c>
      <c r="E104" s="118" t="n">
        <v>541421.69193949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Gas'!A105,3),'Master Data'!$A$2:$A$8,0),2)</f>
        <v>T</v>
      </c>
      <c r="D105" s="118" t="n">
        <v>0</v>
      </c>
      <c r="E105" s="118" t="n">
        <v>540935.356509929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Gas'!A106,3),'Master Data'!$A$2:$A$8,0),2)</f>
        <v>W</v>
      </c>
      <c r="D106" s="118" t="n">
        <v>0</v>
      </c>
      <c r="E106" s="118" t="n">
        <v>541080.499367072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Gas'!A107,3),'Master Data'!$A$2:$A$8,0),2)</f>
        <v>Th</v>
      </c>
      <c r="D107" s="118" t="n">
        <v>0</v>
      </c>
      <c r="E107" s="118" t="n">
        <v>541038.445891136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Gas'!A108,3),'Master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Gas'!A109,3),'Master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Gas'!A110,3),'Master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Gas'!A111,3),'Master Data'!$A$2:$A$8,0),2)</f>
        <v>M</v>
      </c>
      <c r="D111" s="118" t="n">
        <v>0</v>
      </c>
      <c r="E111" s="118" t="n">
        <v>541019.963256976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Gas'!A112,3),'Master Data'!$A$2:$A$8,0),2)</f>
        <v>T</v>
      </c>
      <c r="D112" s="118" t="n">
        <v>0</v>
      </c>
      <c r="E112" s="118" t="n">
        <v>541285.262231375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Gas'!A113,3),'Master Data'!$A$2:$A$8,0),2)</f>
        <v>W</v>
      </c>
      <c r="D113" s="118" t="n">
        <v>0</v>
      </c>
      <c r="E113" s="118" t="n">
        <v>542004.675328366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Gas'!A114,3),'Master Data'!$A$2:$A$8,0),2)</f>
        <v>Th</v>
      </c>
      <c r="D114" s="118" t="n">
        <v>0</v>
      </c>
      <c r="E114" s="118" t="n">
        <v>542471.178522529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Gas'!A115,3),'Master Data'!$A$2:$A$8,0),2)</f>
        <v>F</v>
      </c>
      <c r="D115" s="118" t="n">
        <v>0</v>
      </c>
      <c r="E115" s="118" t="n">
        <v>542658.946313703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Gas'!A116,3),'Master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Gas'!A117,3),'Master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Gas'!A118,3),'Master Data'!$A$2:$A$8,0),2)</f>
        <v>M</v>
      </c>
      <c r="D118" s="118" t="n">
        <v>0</v>
      </c>
      <c r="E118" s="118" t="n">
        <v>543055.79894672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Gas'!A119,3),'Master Data'!$A$2:$A$8,0),2)</f>
        <v>T</v>
      </c>
      <c r="D119" s="118" t="n">
        <v>0</v>
      </c>
      <c r="E119" s="118" t="n">
        <v>543134.630145075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Gas'!A120,3),'Master Data'!$A$2:$A$8,0),2)</f>
        <v>W</v>
      </c>
      <c r="D120" s="118" t="n">
        <v>0</v>
      </c>
      <c r="E120" s="118" t="n">
        <v>543068.981255744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Gas'!A121,3),'Master Data'!$A$2:$A$8,0),2)</f>
        <v>Th</v>
      </c>
      <c r="D121" s="118" t="n">
        <v>0</v>
      </c>
      <c r="E121" s="118" t="n">
        <v>543222.313902636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Gas'!A122,3),'Master Data'!$A$2:$A$8,0),2)</f>
        <v>F</v>
      </c>
      <c r="D122" s="118" t="n">
        <v>0</v>
      </c>
      <c r="E122" s="118" t="n">
        <v>543094.504076202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Gas'!A123,3),'Master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Gas'!A124,3),'Master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Gas'!A125,3),'Master Data'!$A$2:$A$8,0),2)</f>
        <v>M</v>
      </c>
      <c r="D125" s="118" t="n">
        <v>0</v>
      </c>
      <c r="E125" s="118" t="n">
        <v>543264.454600813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Gas'!A126,3),'Master Data'!$A$2:$A$8,0),2)</f>
        <v>T</v>
      </c>
      <c r="D126" s="118" t="n">
        <v>0</v>
      </c>
      <c r="E126" s="118" t="n">
        <v>543479.284422597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Gas'!A127,3),'Master Data'!$A$2:$A$8,0),2)</f>
        <v>W</v>
      </c>
      <c r="D127" s="118" t="n">
        <v>0</v>
      </c>
      <c r="E127" s="118" t="n">
        <v>543480.706022594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Gas'!A128,3),'Master Data'!$A$2:$A$8,0),2)</f>
        <v>Th</v>
      </c>
      <c r="D128" s="118" t="n">
        <v>0</v>
      </c>
      <c r="E128" s="118" t="n">
        <v>543643.278720711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Gas'!A129,3),'Master Data'!$A$2:$A$8,0),2)</f>
        <v>F</v>
      </c>
      <c r="D129" s="118" t="n">
        <v>0</v>
      </c>
      <c r="E129" s="118" t="n">
        <v>3282246.25513816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Gas'!A130,3),'Master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Gas'!A131,3),'Master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Gas'!A132,3),'Master Data'!$A$2:$A$8,0),2)</f>
        <v>M</v>
      </c>
      <c r="D132" s="118" t="n">
        <v>0</v>
      </c>
      <c r="E132" s="118" t="n">
        <v>3282538.06603116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Gas'!A133,3),'Master Data'!$A$2:$A$8,0),2)</f>
        <v>T</v>
      </c>
      <c r="D133" s="118" t="n">
        <v>0</v>
      </c>
      <c r="E133" s="118" t="n">
        <v>3286091.84566158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Gas'!A134,3),'Master Data'!$A$2:$A$8,0),2)</f>
        <v>W</v>
      </c>
      <c r="D134" s="118" t="n">
        <v>0</v>
      </c>
      <c r="E134" s="118" t="n">
        <v>3289316.65594565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Gas'!A135,3),'Master Data'!$A$2:$A$8,0),2)</f>
        <v>Th</v>
      </c>
      <c r="D135" s="118" t="n">
        <v>0</v>
      </c>
      <c r="E135" s="118" t="n">
        <v>3277884.79498308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Gas'!A136,3),'Master Data'!$A$2:$A$8,0),2)</f>
        <v>F</v>
      </c>
      <c r="D136" s="118" t="n">
        <v>0</v>
      </c>
      <c r="E136" s="118" t="n">
        <v>3254737.39485096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Gas'!A137,3),'Master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Gas'!A138,3),'Master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Gas'!A139,3),'Master Data'!$A$2:$A$8,0),2)</f>
        <v>M</v>
      </c>
      <c r="D139" s="118" t="n">
        <v>0</v>
      </c>
      <c r="E139" s="118" t="n">
        <v>3263649.69588099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Gas'!A140,3),'Master Data'!$A$2:$A$8,0),2)</f>
        <v>T</v>
      </c>
      <c r="D140" s="118" t="n">
        <v>0</v>
      </c>
      <c r="E140" s="118" t="n">
        <v>3264815.59225798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Gas'!A141,3),'Master Data'!$A$2:$A$8,0),2)</f>
        <v>W</v>
      </c>
      <c r="D141" s="118" t="n">
        <v>0</v>
      </c>
      <c r="E141" s="118" t="n">
        <v>3267487.60470618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Gas'!A142,3),'Master Data'!$A$2:$A$8,0),2)</f>
        <v>Th</v>
      </c>
      <c r="D142" s="118" t="n">
        <v>0</v>
      </c>
      <c r="E142" s="118" t="n">
        <v>3262081.56501441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Gas'!A143,3),'Master Data'!$A$2:$A$8,0),2)</f>
        <v>F</v>
      </c>
      <c r="D143" s="118" t="n">
        <v>0</v>
      </c>
      <c r="E143" s="118" t="n">
        <v>3260006.21898931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Gas'!A144,3),'Master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Gas'!A145,3),'Master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Gas'!A146,3),'Master Data'!$A$2:$A$8,0),2)</f>
        <v>M</v>
      </c>
      <c r="D146" s="118" t="n">
        <v>0</v>
      </c>
      <c r="E146" s="118" t="n">
        <v>3260573.62090765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Gas'!A147,3),'Master Data'!$A$2:$A$8,0),2)</f>
        <v>T</v>
      </c>
      <c r="D147" s="118" t="n">
        <v>0</v>
      </c>
      <c r="E147" s="118" t="n">
        <v>3264021.990519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Gas'!A148,3),'Master Data'!$A$2:$A$8,0),2)</f>
        <v>W</v>
      </c>
      <c r="D148" s="118" t="n">
        <v>0</v>
      </c>
      <c r="E148" s="118" t="n">
        <v>3268310.17652595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Gas'!A149,3),'Master Data'!$A$2:$A$8,0),2)</f>
        <v>Th</v>
      </c>
      <c r="D149" s="118" t="n">
        <v>0</v>
      </c>
      <c r="E149" s="118" t="n">
        <v>3262030.01195366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Gas'!A150,3),'Master Data'!$A$2:$A$8,0),2)</f>
        <v>F</v>
      </c>
      <c r="D150" s="118" t="n">
        <v>0</v>
      </c>
      <c r="E150" s="118" t="n">
        <v>3263882.5847219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Gas'!A151,3),'Master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Gas'!A152,3),'Master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Gas'!A153,3),'Master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Gas'!A154,3),'Master Data'!$A$2:$A$8,0),2)</f>
        <v>T</v>
      </c>
      <c r="D154" s="118" t="n">
        <v>0</v>
      </c>
      <c r="E154" s="118" t="n">
        <v>3263711.5784775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Gas'!A155,3),'Master Data'!$A$2:$A$8,0),2)</f>
        <v>W</v>
      </c>
      <c r="D155" s="118" t="n">
        <v>0</v>
      </c>
      <c r="E155" s="118" t="n">
        <v>3262796.91286264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Gas'!A156,3),'Master Data'!$A$2:$A$8,0),2)</f>
        <v>Th</v>
      </c>
      <c r="D156" s="118" t="n">
        <v>0</v>
      </c>
      <c r="E156" s="118" t="n">
        <v>3285095.71878079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Gas'!A157,3),'Master Data'!$A$2:$A$8,0),2)</f>
        <v>F</v>
      </c>
      <c r="D157" s="118" t="n">
        <v>0</v>
      </c>
      <c r="E157" s="118" t="n">
        <v>3278123.4982636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Gas'!A158,3),'Master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Gas'!A159,3),'Master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Gas'!A160,3),'Master Data'!$A$2:$A$8,0),2)</f>
        <v>M</v>
      </c>
      <c r="D160" s="118" t="n">
        <v>0</v>
      </c>
      <c r="E160" s="118" t="n">
        <v>3280462.48292571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Gas'!A161,3),'Master Data'!$A$2:$A$8,0),2)</f>
        <v>T</v>
      </c>
      <c r="D161" s="118" t="n">
        <v>0</v>
      </c>
      <c r="E161" s="118" t="n">
        <v>3287799.56772327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Gas'!A162,3),'Master Data'!$A$2:$A$8,0),2)</f>
        <v>W</v>
      </c>
      <c r="D162" s="118" t="n">
        <v>0</v>
      </c>
      <c r="E162" s="118" t="n">
        <v>3289389.54739946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Gas'!A163,3),'Master Data'!$A$2:$A$8,0),2)</f>
        <v>Th</v>
      </c>
      <c r="D163" s="118" t="n">
        <v>0</v>
      </c>
      <c r="E163" s="118" t="n">
        <v>3287981.45427974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Gas'!A164,3),'Master Data'!$A$2:$A$8,0),2)</f>
        <v>F</v>
      </c>
      <c r="D164" s="118" t="n">
        <v>0</v>
      </c>
      <c r="E164" s="118" t="n">
        <v>3277659.225743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Gas'!A165,3),'Master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Gas'!A166,3),'Master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Gas'!A167,3),'Master Data'!$A$2:$A$8,0),2)</f>
        <v>M</v>
      </c>
      <c r="D167" s="118" t="n">
        <v>0</v>
      </c>
      <c r="E167" s="118" t="n">
        <v>3288816.24191495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Gas'!A168,3),'Master Data'!$A$2:$A$8,0),2)</f>
        <v>T</v>
      </c>
      <c r="D168" s="118" t="n">
        <v>0</v>
      </c>
      <c r="E168" s="118" t="n">
        <v>3295395.96206493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Gas'!A169,3),'Master Data'!$A$2:$A$8,0),2)</f>
        <v>W</v>
      </c>
      <c r="D169" s="118" t="n">
        <v>0</v>
      </c>
      <c r="E169" s="118" t="n">
        <v>3296925.89401505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Gas'!A170,3),'Master Data'!$A$2:$A$8,0),2)</f>
        <v>Th</v>
      </c>
      <c r="D170" s="118" t="n">
        <v>0</v>
      </c>
      <c r="E170" s="118" t="n">
        <v>4259560.37100637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Gas'!A171,3),'Master Data'!$A$2:$A$8,0),2)</f>
        <v>F</v>
      </c>
      <c r="D171" s="118" t="n">
        <v>0</v>
      </c>
      <c r="E171" s="118" t="n">
        <v>4259684.79452914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Gas'!A172,3),'Master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Gas'!A173,3),'Master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Gas'!A174,3),'Master Data'!$A$2:$A$8,0),2)</f>
        <v>M</v>
      </c>
      <c r="D174" s="118" t="n">
        <v>0</v>
      </c>
      <c r="E174" s="118" t="n">
        <v>4263921.14419312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Gas'!A175,3),'Master Data'!$A$2:$A$8,0),2)</f>
        <v>T</v>
      </c>
      <c r="D175" s="118" t="n">
        <v>0</v>
      </c>
      <c r="E175" s="118" t="n">
        <v>4293207.1267221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Gas'!A176,3),'Master Data'!$A$2:$A$8,0),2)</f>
        <v>W</v>
      </c>
      <c r="D176" s="118" t="n">
        <v>0</v>
      </c>
      <c r="E176" s="118" t="n">
        <v>4271239.34159276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Gas'!A177,3),'Master Data'!$A$2:$A$8,0),2)</f>
        <v>Th</v>
      </c>
      <c r="D177" s="118" t="n">
        <v>0</v>
      </c>
      <c r="E177" s="118" t="n">
        <v>4269146.04679975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Gas'!A178,3),'Master Data'!$A$2:$A$8,0),2)</f>
        <v>F</v>
      </c>
      <c r="D178" s="118" t="n">
        <v>0</v>
      </c>
      <c r="E178" s="118" t="n">
        <v>4279436.80000591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Gas'!A179,3),'Master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Gas'!A180,3),'Master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Gas'!A181,3),'Master Data'!$A$2:$A$8,0),2)</f>
        <v>M</v>
      </c>
      <c r="D181" s="118" t="n">
        <v>0</v>
      </c>
      <c r="E181" s="118" t="n">
        <v>4279326.64147134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Gas'!A182,3),'Master Data'!$A$2:$A$8,0),2)</f>
        <v>T</v>
      </c>
      <c r="D182" s="118" t="n">
        <v>0</v>
      </c>
      <c r="E182" s="118" t="n">
        <v>4267841.39251854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Gas'!A183,3),'Master Data'!$A$2:$A$8,0),2)</f>
        <v>W</v>
      </c>
      <c r="D183" s="118" t="n">
        <v>0</v>
      </c>
      <c r="E183" s="118" t="n">
        <v>4257276.44057676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Gas'!A184,3),'Master Data'!$A$2:$A$8,0),2)</f>
        <v>Th</v>
      </c>
      <c r="D184" s="118" t="n">
        <v>0</v>
      </c>
      <c r="E184" s="118" t="n">
        <v>4238165.63586541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Gas'!A185,3),'Master Data'!$A$2:$A$8,0),2)</f>
        <v>F</v>
      </c>
      <c r="D185" s="118" t="n">
        <v>0</v>
      </c>
      <c r="E185" s="118" t="n">
        <v>4233572.83705155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Gas'!A186,3),'Master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Gas'!A187,3),'Master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Gas'!A188,3),'Master Data'!$A$2:$A$8,0),2)</f>
        <v>M</v>
      </c>
      <c r="D188" s="118" t="n">
        <v>0</v>
      </c>
      <c r="E188" s="118" t="n">
        <v>4243161.03076066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Gas'!A189,3),'Master Data'!$A$2:$A$8,0),2)</f>
        <v>T</v>
      </c>
      <c r="D189" s="118" t="n">
        <v>0</v>
      </c>
      <c r="E189" s="118" t="n">
        <v>4240018.25023712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Gas'!A190,3),'Master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Gas'!A191,3),'Master Data'!$A$2:$A$8,0),2)</f>
        <v>Th</v>
      </c>
      <c r="D191" s="118" t="n">
        <v>0</v>
      </c>
      <c r="E191" s="118" t="n">
        <v>4236923.83062632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Gas'!A192,3),'Master Data'!$A$2:$A$8,0),2)</f>
        <v>F</v>
      </c>
      <c r="D192" s="118" t="n">
        <v>0</v>
      </c>
      <c r="E192" s="118" t="n">
        <v>4251338.38524079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Gas'!A193,3),'Master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Gas'!A194,3),'Master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Gas'!A195,3),'Master Data'!$A$2:$A$8,0),2)</f>
        <v>M</v>
      </c>
      <c r="D195" s="118" t="n">
        <v>0</v>
      </c>
      <c r="E195" s="118" t="n">
        <v>4255486.82896927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Gas'!A196,3),'Master Data'!$A$2:$A$8,0),2)</f>
        <v>T</v>
      </c>
      <c r="D196" s="118" t="n">
        <v>0</v>
      </c>
      <c r="E196" s="118" t="n">
        <v>4263713.481527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Gas'!A197,3),'Master Data'!$A$2:$A$8,0),2)</f>
        <v>W</v>
      </c>
      <c r="D197" s="118" t="n">
        <v>0</v>
      </c>
      <c r="E197" s="118" t="n">
        <v>4265312.8530279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Gas'!A198,3),'Master Data'!$A$2:$A$8,0),2)</f>
        <v>Th</v>
      </c>
      <c r="D198" s="118" t="n">
        <v>0</v>
      </c>
      <c r="E198" s="118" t="n">
        <v>4262188.3298753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Gas'!A199,3),'Master Data'!$A$2:$A$8,0),2)</f>
        <v>F</v>
      </c>
      <c r="D199" s="118" t="n">
        <v>0</v>
      </c>
      <c r="E199" s="118" t="n">
        <v>4265787.83514354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Gas'!A200,3),'Master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Gas'!A201,3),'Master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Gas'!A202,3),'Master Data'!$A$2:$A$8,0),2)</f>
        <v>M</v>
      </c>
      <c r="D202" s="118" t="n">
        <v>0</v>
      </c>
      <c r="E202" s="118" t="n">
        <v>4274186.95761045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Gas'!A203,3),'Master Data'!$A$2:$A$8,0),2)</f>
        <v>T</v>
      </c>
      <c r="D203" s="118" t="n">
        <v>0</v>
      </c>
      <c r="E203" s="118" t="n">
        <v>4275272.24849149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Gas'!A204,3),'Master Data'!$A$2:$A$8,0),2)</f>
        <v>W</v>
      </c>
      <c r="D204" s="118" t="n">
        <v>0</v>
      </c>
      <c r="E204" s="118" t="n">
        <v>4296655.1544233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Gas'!A205,3),'Master Data'!$A$2:$A$8,0),2)</f>
        <v>Th</v>
      </c>
      <c r="D205" s="118" t="n">
        <v>0</v>
      </c>
      <c r="E205" s="118" t="n">
        <v>4294107.55124131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Gas'!A206,3),'Master Data'!$A$2:$A$8,0),2)</f>
        <v>F</v>
      </c>
      <c r="D206" s="118" t="n">
        <v>0</v>
      </c>
      <c r="E206" s="118" t="n">
        <v>4294415.60843362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Gas'!A207,3),'Master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Gas'!A208,3),'Master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Gas'!A209,3),'Master Data'!$A$2:$A$8,0),2)</f>
        <v>M</v>
      </c>
      <c r="D209" s="118" t="n">
        <v>0</v>
      </c>
      <c r="E209" s="118" t="n">
        <v>4297653.82473253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Gas'!A210,3),'Master Data'!$A$2:$A$8,0),2)</f>
        <v>T</v>
      </c>
      <c r="D210" s="118" t="n">
        <v>0</v>
      </c>
      <c r="E210" s="118" t="n">
        <v>4301463.16579385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Gas'!A211,3),'Master Data'!$A$2:$A$8,0),2)</f>
        <v>W</v>
      </c>
      <c r="D211" s="118" t="n">
        <v>0</v>
      </c>
      <c r="E211" s="118" t="n">
        <v>4299219.22654016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Gas'!A212,3),'Master Data'!$A$2:$A$8,0),2)</f>
        <v>Th</v>
      </c>
      <c r="D212" s="118" t="n">
        <v>0</v>
      </c>
      <c r="E212" s="118" t="n">
        <v>4302901.05898591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Gas'!A213,3),'Master Data'!$A$2:$A$8,0),2)</f>
        <v>F</v>
      </c>
      <c r="D213" s="118" t="n">
        <v>0</v>
      </c>
      <c r="E213" s="118" t="n">
        <v>4315801.18939117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Gas'!A214,3),'Master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Gas'!A215,3),'Master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Gas'!A216,3),'Master Data'!$A$2:$A$8,0),2)</f>
        <v>M</v>
      </c>
      <c r="D216" s="118" t="n">
        <v>0</v>
      </c>
      <c r="E216" s="118" t="n">
        <v>4319891.44197178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Gas'!A217,3),'Master Data'!$A$2:$A$8,0),2)</f>
        <v>T</v>
      </c>
      <c r="D217" s="118" t="n">
        <v>0</v>
      </c>
      <c r="E217" s="118" t="n">
        <v>4329089.61916572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Gas'!A218,3),'Master Data'!$A$2:$A$8,0),2)</f>
        <v>W</v>
      </c>
      <c r="D218" s="118" t="n">
        <v>0</v>
      </c>
      <c r="E218" s="118" t="n">
        <v>4326176.3286242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Gas'!A219,3),'Master Data'!$A$2:$A$8,0),2)</f>
        <v>Th</v>
      </c>
      <c r="D219" s="118" t="n">
        <v>0</v>
      </c>
      <c r="E219" s="118" t="n">
        <v>4314465.78555375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Gas'!A220,3),'Master Data'!$A$2:$A$8,0),2)</f>
        <v>F</v>
      </c>
      <c r="D220" s="118" t="n">
        <v>0</v>
      </c>
      <c r="E220" s="118" t="n">
        <v>4312849.03291224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Gas'!A221,3),'Master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Gas'!A222,3),'Master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Gas'!A223,3),'Master Data'!$A$2:$A$8,0),2)</f>
        <v>M</v>
      </c>
      <c r="D223" s="118" t="n">
        <v>0</v>
      </c>
      <c r="E223" s="118" t="n">
        <v>4317431.29556065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Gas'!A224,3),'Master Data'!$A$2:$A$8,0),2)</f>
        <v>T</v>
      </c>
      <c r="D224" s="118" t="n">
        <v>0</v>
      </c>
      <c r="E224" s="118" t="n">
        <v>4317303.30877279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Gas'!A225,3),'Master Data'!$A$2:$A$8,0),2)</f>
        <v>W</v>
      </c>
      <c r="D225" s="118" t="n">
        <v>0</v>
      </c>
      <c r="E225" s="118" t="n">
        <v>4332506.16997155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Gas'!A226,3),'Master Data'!$A$2:$A$8,0),2)</f>
        <v>Th</v>
      </c>
      <c r="D226" s="118" t="n">
        <v>0</v>
      </c>
      <c r="E226" s="118" t="n">
        <v>4328044.05997498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Gas'!A227,3),'Master Data'!$A$2:$A$8,0),2)</f>
        <v>F</v>
      </c>
      <c r="D227" s="118" t="n">
        <v>0</v>
      </c>
      <c r="E227" s="118" t="n">
        <v>4329599.0348018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Gas'!A228,3),'Master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Gas'!A229,3),'Master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Gas'!A230,3),'Master Data'!$A$2:$A$8,0),2)</f>
        <v>M</v>
      </c>
      <c r="D230" s="118" t="n">
        <v>0</v>
      </c>
      <c r="E230" s="118" t="n">
        <v>4347899.64126098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Gas'!A231,3),'Master Data'!$A$2:$A$8,0),2)</f>
        <v>T</v>
      </c>
      <c r="D231" s="118" t="n">
        <v>0</v>
      </c>
      <c r="E231" s="118" t="n">
        <v>4342291.50122342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Gas'!A232,3),'Master Data'!$A$2:$A$8,0),2)</f>
        <v>W</v>
      </c>
      <c r="D232" s="118" t="n">
        <v>0</v>
      </c>
      <c r="E232" s="118" t="n">
        <v>4333550.30050597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Gas'!A233,3),'Master Data'!$A$2:$A$8,0),2)</f>
        <v>Th</v>
      </c>
      <c r="D233" s="118" t="n">
        <v>0</v>
      </c>
      <c r="E233" s="118" t="n">
        <v>4341264.76959954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Gas'!A234,3),'Master Data'!$A$2:$A$8,0),2)</f>
        <v>F</v>
      </c>
      <c r="D234" s="118" t="n">
        <v>0</v>
      </c>
      <c r="E234" s="118" t="n">
        <v>4352200.02729155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Gas'!A235,3),'Master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Gas'!A236,3),'Master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Gas'!A237,3),'Master Data'!$A$2:$A$8,0),2)</f>
        <v>M</v>
      </c>
      <c r="D237" s="118" t="n">
        <v>0</v>
      </c>
      <c r="E237" s="118" t="n">
        <v>4345341.38673546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Gas'!A238,3),'Master Data'!$A$2:$A$8,0),2)</f>
        <v>T</v>
      </c>
      <c r="D238" s="118" t="n">
        <v>0</v>
      </c>
      <c r="E238" s="118" t="n">
        <v>4352643.90177257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Gas'!A239,3),'Master Data'!$A$2:$A$8,0),2)</f>
        <v>W</v>
      </c>
      <c r="D239" s="118" t="n">
        <v>0</v>
      </c>
      <c r="E239" s="118" t="n">
        <v>4350013.87668058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Gas'!A240,3),'Master Data'!$A$2:$A$8,0),2)</f>
        <v>Th</v>
      </c>
      <c r="D240" s="118" t="n">
        <v>0</v>
      </c>
      <c r="E240" s="118" t="n">
        <v>4350682.03567646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Gas'!A241,3),'Master Data'!$A$2:$A$8,0),2)</f>
        <v>F</v>
      </c>
      <c r="D241" s="118" t="n">
        <v>0</v>
      </c>
      <c r="E241" s="118" t="n">
        <v>4346085.63063961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Gas'!A242,3),'Master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Gas'!A243,3),'Master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Gas'!A244,3),'Master Data'!$A$2:$A$8,0),2)</f>
        <v>M</v>
      </c>
      <c r="D244" s="118" t="n">
        <v>0</v>
      </c>
      <c r="E244" s="118" t="n">
        <v>4347589.11307817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Gas'!A245,3),'Master Data'!$A$2:$A$8,0),2)</f>
        <v>T</v>
      </c>
      <c r="D245" s="118" t="n">
        <v>0</v>
      </c>
      <c r="E245" s="118" t="n">
        <v>4361347.54060887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Gas'!A246,3),'Master Data'!$A$2:$A$8,0),2)</f>
        <v>W</v>
      </c>
      <c r="D246" s="118" t="n">
        <v>0</v>
      </c>
      <c r="E246" s="118" t="n">
        <v>4368791.79102313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Gas'!A247,3),'Master Data'!$A$2:$A$8,0),2)</f>
        <v>Th</v>
      </c>
      <c r="D247" s="118" t="n">
        <v>0</v>
      </c>
      <c r="E247" s="118" t="n">
        <v>4374911.14534826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Gas'!A248,3),'Master Data'!$A$2:$A$8,0),2)</f>
        <v>F</v>
      </c>
      <c r="D248" s="118" t="n">
        <v>0</v>
      </c>
      <c r="E248" s="118" t="n">
        <v>4372195.17428579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Gas'!A249,3),'Master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Gas'!A250,3),'Master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Gas'!A251,3),'Master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Gas'!A252,3),'Master Data'!$A$2:$A$8,0),2)</f>
        <v>T</v>
      </c>
      <c r="D252" s="118" t="n">
        <v>0</v>
      </c>
      <c r="E252" s="118" t="n">
        <v>4345764.36418625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Gas'!A253,3),'Master Data'!$A$2:$A$8,0),2)</f>
        <v>W</v>
      </c>
      <c r="D253" s="118" t="n">
        <v>0</v>
      </c>
      <c r="E253" s="118" t="n">
        <v>4354913.4994335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Gas'!A254,3),'Master Data'!$A$2:$A$8,0),2)</f>
        <v>Th</v>
      </c>
      <c r="D254" s="118" t="n">
        <v>0</v>
      </c>
      <c r="E254" s="118" t="n">
        <v>4372902.01913176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Gas'!A255,3),'Master Data'!$A$2:$A$8,0),2)</f>
        <v>F</v>
      </c>
      <c r="D255" s="118" t="n">
        <v>0</v>
      </c>
      <c r="E255" s="118" t="n">
        <v>4387038.94163779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Gas'!A256,3),'Master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Gas'!A257,3),'Master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Gas'!A258,3),'Master Data'!$A$2:$A$8,0),2)</f>
        <v>M</v>
      </c>
      <c r="D258" s="118" t="n">
        <v>0</v>
      </c>
      <c r="E258" s="118" t="n">
        <v>4386668.76631865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Gas'!A259,3),'Master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Gas'!A260,3),'Master Data'!$A$2:$A$8,0),2)</f>
        <v>W</v>
      </c>
      <c r="D260" s="118" t="n">
        <v>0</v>
      </c>
      <c r="E260" s="118" t="n">
        <v>4404081.03782066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Gas'!A261,3),'Master Data'!$A$2:$A$8,0),2)</f>
        <v>Th</v>
      </c>
      <c r="D261" s="118" t="n">
        <v>0</v>
      </c>
      <c r="E261" s="118" t="n">
        <v>4427362.42527578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Gas'!A262,3),'Master Data'!$A$2:$A$8,0),2)</f>
        <v>F</v>
      </c>
      <c r="D262" s="118" t="n">
        <v>0</v>
      </c>
      <c r="E262" s="118" t="n">
        <v>4442045.17998029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Gas'!A263,3),'Master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Gas'!A264,3),'Master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Gas'!A265,3),'Master Data'!$A$2:$A$8,0),2)</f>
        <v>M</v>
      </c>
      <c r="D265" s="118" t="n">
        <v>0</v>
      </c>
      <c r="E265" s="118" t="n">
        <v>4439848.78660186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Gas'!A266,3),'Master Data'!$A$2:$A$8,0),2)</f>
        <v>T</v>
      </c>
      <c r="D266" s="118" t="n">
        <v>0</v>
      </c>
      <c r="E266" s="118" t="n">
        <v>4434430.73574621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Gas'!A267,3),'Master Data'!$A$2:$A$8,0),2)</f>
        <v>W</v>
      </c>
      <c r="D267" s="118" t="n">
        <v>0</v>
      </c>
      <c r="E267" s="118" t="n">
        <v>4449983.67529146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Gas'!A268,3),'Master Data'!$A$2:$A$8,0),2)</f>
        <v>Th</v>
      </c>
      <c r="D268" s="118" t="n">
        <v>0</v>
      </c>
      <c r="E268" s="118" t="n">
        <v>4456626.81138384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Gas'!A269,3),'Master Data'!$A$2:$A$8,0),2)</f>
        <v>F</v>
      </c>
      <c r="D269" s="118" t="n">
        <v>0</v>
      </c>
      <c r="E269" s="118" t="n">
        <v>4462320.88235294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Gas'!A270,3),'Master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Gas'!A271,3),'Master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Gas'!A272,3),'Master Data'!$A$2:$A$8,0),2)</f>
        <v>M</v>
      </c>
      <c r="D272" s="118" t="n">
        <v>0</v>
      </c>
      <c r="E272" s="118" t="n">
        <v>4460817.42832416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Gas'!A273,3),'Master Data'!$A$2:$A$8,0),2)</f>
        <v>T</v>
      </c>
      <c r="D273" s="118" t="n">
        <v>0</v>
      </c>
      <c r="E273" s="118" t="n">
        <v>4469877.83849086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Gas'!A274,3),'Master Data'!$A$2:$A$8,0),2)</f>
        <v>W</v>
      </c>
      <c r="D274" s="118" t="n">
        <v>0</v>
      </c>
      <c r="E274" s="118" t="n">
        <v>4476892.29882309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Gas'!A275,3),'Master Data'!$A$2:$A$8,0),2)</f>
        <v>Th</v>
      </c>
      <c r="D275" s="118" t="n">
        <v>0</v>
      </c>
      <c r="E275" s="118" t="n">
        <v>4485403.27025092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Gas'!A276,3),'Master Data'!$A$2:$A$8,0),2)</f>
        <v>F</v>
      </c>
      <c r="D276" s="118" t="n">
        <v>0</v>
      </c>
      <c r="E276" s="118" t="n">
        <v>4477734.23116809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Gas'!A277,3),'Master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Data'!$A$2:$B$8,MATCH(WEEKDAY('SC Total Gas'!A278,3),'Master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Gas'!A279,3),'Master Data'!$A$2:$A$8,0),2)</f>
        <v>M</v>
      </c>
      <c r="D279" s="118" t="n">
        <v>0</v>
      </c>
      <c r="E279" s="118" t="n">
        <v>4480175.36262885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Gas'!A280,3),'Master Data'!$A$2:$A$8,0),2)</f>
        <v>T</v>
      </c>
      <c r="D280" s="118" t="n">
        <v>0</v>
      </c>
      <c r="E280" s="118" t="n">
        <v>4490398.31214594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Gas'!A281,3),'Master Data'!$A$2:$A$8,0),2)</f>
        <v>W</v>
      </c>
      <c r="D281" s="118" t="n">
        <v>0</v>
      </c>
      <c r="E281" s="118" t="n">
        <v>4491585.10473386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Gas'!A282,3),'Master Data'!$A$2:$A$8,0),2)</f>
        <v>Th</v>
      </c>
      <c r="D282" s="118" t="n">
        <v>0</v>
      </c>
      <c r="E282" s="118" t="n">
        <v>4494388.43805981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Gas'!A283,3),'Master Data'!$A$2:$A$8,0),2)</f>
        <v>F</v>
      </c>
      <c r="D283" s="118" t="n">
        <v>0</v>
      </c>
      <c r="E283" s="118" t="n">
        <v>4500936.51112883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Gas'!A284,3),'Master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Gas'!A285,3),'Master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Gas'!A286,3),'Master Data'!$A$2:$A$8,0),2)</f>
        <v>M</v>
      </c>
      <c r="D286" s="118" t="n">
        <v>0</v>
      </c>
      <c r="E286" s="118" t="n">
        <v>4501870.21822168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Gas'!A287,3),'Master Data'!$A$2:$A$8,0),2)</f>
        <v>T</v>
      </c>
      <c r="D287" s="118" t="n">
        <v>0</v>
      </c>
      <c r="E287" s="118" t="n">
        <v>4497811.90156959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Gas'!A288,3),'Master Data'!$A$2:$A$8,0),2)</f>
        <v>W</v>
      </c>
      <c r="D288" s="118" t="n">
        <v>0</v>
      </c>
      <c r="E288" s="118" t="n">
        <v>4495948.92656931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Gas'!A289,3),'Master Data'!$A$2:$A$8,0),2)</f>
        <v>Th</v>
      </c>
      <c r="D289" s="118" t="n">
        <v>0</v>
      </c>
      <c r="E289" s="118" t="n">
        <v>4481868.26824696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Gas'!A290,3),'Master Data'!$A$2:$A$8,0),2)</f>
        <v>F</v>
      </c>
      <c r="D290" s="118" t="n">
        <v>0</v>
      </c>
      <c r="E290" s="118" t="n">
        <v>4486421.9337511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Gas'!A291,3),'Master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Gas'!A292,3),'Master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Gas'!A293,3),'Master Data'!$A$2:$A$8,0),2)</f>
        <v>M</v>
      </c>
      <c r="D293" s="118" t="n">
        <v>0</v>
      </c>
      <c r="E293" s="118" t="n">
        <v>4494851.40500364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Gas'!A294,3),'Master Data'!$A$2:$A$8,0),2)</f>
        <v>T</v>
      </c>
      <c r="D294" s="118" t="n">
        <v>0</v>
      </c>
      <c r="E294" s="118" t="n">
        <v>4497265.84158723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Gas'!A295,3),'Master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Gas'!A296,3),'Master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Gas'!A297,3),'Master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Gas'!A298,3),'Master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Gas'!A299,3),'Master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Gas'!A300,3),'Master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Gas'!A301,3),'Master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Gas'!A302,3),'Master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Gas'!A303,3),'Master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Gas'!A304,3),'Master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Gas'!A305,3),'Master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Gas'!A306,3),'Master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Gas'!A307,3),'Master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Gas'!A308,3),'Master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Gas'!A309,3),'Master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Gas'!A310,3),'Master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Gas'!A311,3),'Master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Gas'!A312,3),'Master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Gas'!A313,3),'Master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Gas'!A314,3),'Master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Gas'!A315,3),'Master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Gas'!A316,3),'Master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Gas'!A317,3),'Master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Gas'!A318,3),'Master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Gas'!A319,3),'Master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Gas'!A320,3),'Master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Gas'!A321,3),'Master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Gas'!A322,3),'Master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Gas'!A323,3),'Master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Gas'!A324,3),'Master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Gas'!A325,3),'Master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Gas'!A326,3),'Master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Gas'!A327,3),'Master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Gas'!A328,3),'Master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Gas'!A329,3),'Master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Gas'!A330,3),'Master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Gas'!A331,3),'Master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Gas'!A332,3),'Master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Gas'!A333,3),'Master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18" t="n">
        <f aca="false">E337/P$3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true" outlineLevel="0" collapsed="false">
      <c r="A334" s="114" t="n">
        <f aca="false">A333+1</f>
        <v>37220</v>
      </c>
      <c r="B334" s="125" t="str">
        <f aca="false">INDEX('Master Data'!$A$2:$B$8,MATCH(WEEKDAY('SC Total Gas'!A334,3),'Master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Gas'!A335,3),'Master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Gas'!A336,3),'Master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Gas'!A337,3),'Master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Gas'!A338,3),'Master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Gas'!A339,3),'Master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Gas'!A340,3),'Master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Gas'!A341,3),'Master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Gas'!A342,3),'Master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Gas'!A343,3),'Master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Gas'!A344,3),'Master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Gas'!A345,3),'Master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Gas'!A346,3),'Master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Gas'!A347,3),'Master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Gas'!A348,3),'Master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Gas'!A349,3),'Master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Gas'!A350,3),'Master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Gas'!A351,3),'Master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Gas'!A352,3),'Master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Gas'!A353,3),'Master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Gas'!A354,3),'Master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Gas'!A355,3),'Master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Gas'!A356,3),'Master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Gas'!A357,3),'Master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Gas'!A358,3),'Master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Gas'!A359,3),'Master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Gas'!A360,3),'Master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Gas'!A361,3),'Master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Gas'!A362,3),'Master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Gas'!A363,3),'Master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Gas'!A364,3),'Master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Gas'!A365,3),'Master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Gas'!A366,3),'Master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Gas'!A367,3),'Master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Gas'!A368,3),'Master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Gas'!A369,3),'Master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Gas'!A370,3),'Master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Gas'!A371,3),'Master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-1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-0.001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Firm'!A6,3),'Master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Firm'!A7,3),'Master Data'!$A$2:$A$8,0),2)</f>
        <v>T</v>
      </c>
      <c r="D7" s="118" t="n">
        <v>-3552485.18619147</v>
      </c>
      <c r="E7" s="118" t="n">
        <v>788724.411196363</v>
      </c>
      <c r="F7" s="118" t="n">
        <v>0</v>
      </c>
      <c r="G7" s="118" t="n">
        <v>9</v>
      </c>
      <c r="I7" s="118" t="n">
        <f aca="false">IF(MONTH($A7)=MONTH($A6),IF(G7=0,I6,G7),0)</f>
        <v>9</v>
      </c>
      <c r="J7" s="118" t="n">
        <f aca="false">IF(MONTH($A7)=MONTH($A6),SUM(I7-I6),I7)</f>
        <v>9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9</v>
      </c>
      <c r="N7" s="118" t="n">
        <f aca="false">SUM(J$6:J7)</f>
        <v>9</v>
      </c>
      <c r="P7" s="118" t="n">
        <f aca="false">D7/P$3</f>
        <v>-3.55248518619147</v>
      </c>
      <c r="Q7" s="118" t="n">
        <f aca="false">E7/P$3</f>
        <v>0.788724411196363</v>
      </c>
      <c r="R7" s="118" t="n">
        <f aca="false">F7/R$3</f>
        <v>0</v>
      </c>
      <c r="S7" s="120" t="n">
        <f aca="false">J7/$R$3</f>
        <v>0.009</v>
      </c>
      <c r="T7" s="120" t="n">
        <f aca="false">L7/$R$3</f>
        <v>0</v>
      </c>
      <c r="U7" s="120" t="n">
        <f aca="false">I7/$R$3</f>
        <v>0.009</v>
      </c>
      <c r="V7" s="120" t="n">
        <f aca="false">M7/$R$3</f>
        <v>0.009</v>
      </c>
      <c r="W7" s="120" t="n">
        <f aca="false">N7/$R$3</f>
        <v>0.009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Firm'!A8,3),'Master Data'!$A$2:$A$8,0),2)</f>
        <v>W</v>
      </c>
      <c r="D8" s="118" t="n">
        <v>-3511840.73281223</v>
      </c>
      <c r="E8" s="118" t="n">
        <v>752295.604761536</v>
      </c>
      <c r="F8" s="118" t="n">
        <v>0</v>
      </c>
      <c r="G8" s="118" t="n">
        <v>9</v>
      </c>
      <c r="I8" s="118" t="n">
        <f aca="false">IF(MONTH($A8)=MONTH($A7),IF(G8=0,I7,G8),0)</f>
        <v>9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9</v>
      </c>
      <c r="N8" s="118" t="n">
        <f aca="false">SUM(J$6:J8)</f>
        <v>9</v>
      </c>
      <c r="P8" s="118" t="n">
        <f aca="false">D8/P$3</f>
        <v>-3.51184073281223</v>
      </c>
      <c r="Q8" s="118" t="n">
        <f aca="false">E8/P$3</f>
        <v>0.752295604761536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0.009</v>
      </c>
      <c r="V8" s="120" t="n">
        <f aca="false">M8/$R$3</f>
        <v>0.009</v>
      </c>
      <c r="W8" s="120" t="n">
        <f aca="false">N8/$R$3</f>
        <v>0.009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Firm'!A9,3),'Master Data'!$A$2:$A$8,0),2)</f>
        <v>Th</v>
      </c>
      <c r="D9" s="118" t="n">
        <v>-3545070.66126372</v>
      </c>
      <c r="E9" s="118" t="n">
        <v>753177.03255426</v>
      </c>
      <c r="F9" s="118" t="n">
        <v>0</v>
      </c>
      <c r="G9" s="118" t="n">
        <v>9</v>
      </c>
      <c r="I9" s="118" t="n">
        <f aca="false">IF(MONTH($A9)=MONTH($A8),IF(G9=0,I8,G9),0)</f>
        <v>9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9</v>
      </c>
      <c r="N9" s="118" t="n">
        <f aca="false">SUM(J$6:J9)</f>
        <v>9</v>
      </c>
      <c r="P9" s="118" t="n">
        <f aca="false">D9/P$3</f>
        <v>-3.54507066126372</v>
      </c>
      <c r="Q9" s="118" t="n">
        <f aca="false">E9/P$3</f>
        <v>0.75317703255426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0.009</v>
      </c>
      <c r="V9" s="120" t="n">
        <f aca="false">M9/$R$3</f>
        <v>0.009</v>
      </c>
      <c r="W9" s="120" t="n">
        <f aca="false">N9/$R$3</f>
        <v>0.009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Firm'!A10,3),'Master Data'!$A$2:$A$8,0),2)</f>
        <v>F</v>
      </c>
      <c r="D10" s="118" t="n">
        <v>-3581492.68735584</v>
      </c>
      <c r="E10" s="118" t="n">
        <v>753596.556120208</v>
      </c>
      <c r="F10" s="118" t="n">
        <v>0</v>
      </c>
      <c r="G10" s="118" t="n">
        <v>10</v>
      </c>
      <c r="I10" s="118" t="n">
        <f aca="false">IF(MONTH($A10)=MONTH($A9),IF(G10=0,I9,G10),0)</f>
        <v>10</v>
      </c>
      <c r="J10" s="118" t="n">
        <f aca="false">IF(MONTH($A10)=MONTH($A9),SUM(I10-I9),I10)</f>
        <v>1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10</v>
      </c>
      <c r="N10" s="118" t="n">
        <f aca="false">SUM(J$6:J10)</f>
        <v>10</v>
      </c>
      <c r="P10" s="118" t="n">
        <f aca="false">D10/P$3</f>
        <v>-3.58149268735584</v>
      </c>
      <c r="Q10" s="118" t="n">
        <f aca="false">E10/P$3</f>
        <v>0.753596556120208</v>
      </c>
      <c r="R10" s="118" t="n">
        <f aca="false">F10/R$3</f>
        <v>0</v>
      </c>
      <c r="S10" s="120" t="n">
        <f aca="false">J10/$R$3</f>
        <v>0.001</v>
      </c>
      <c r="T10" s="120" t="n">
        <f aca="false">L10/$R$3</f>
        <v>0</v>
      </c>
      <c r="U10" s="120" t="n">
        <f aca="false">I10/$R$3</f>
        <v>0.01</v>
      </c>
      <c r="V10" s="120" t="n">
        <f aca="false">M10/$R$3</f>
        <v>0.01</v>
      </c>
      <c r="W10" s="120" t="n">
        <f aca="false">N10/$R$3</f>
        <v>0.01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Firm'!A11,3),'Master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10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10</v>
      </c>
      <c r="N11" s="118" t="n">
        <f aca="false">SUM(J$6:J11)</f>
        <v>10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0.01</v>
      </c>
      <c r="V11" s="120" t="n">
        <f aca="false">M11/$R$3</f>
        <v>0.01</v>
      </c>
      <c r="W11" s="120" t="n">
        <f aca="false">N11/$R$3</f>
        <v>0.01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Firm'!A12,3),'Master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10</v>
      </c>
      <c r="N12" s="118" t="n">
        <f aca="false">SUM(J$6:J12)</f>
        <v>10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0.01</v>
      </c>
      <c r="V12" s="120" t="n">
        <f aca="false">M12/$R$3</f>
        <v>0.01</v>
      </c>
      <c r="W12" s="120" t="n">
        <f aca="false">N12/$R$3</f>
        <v>0.01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Firm'!A13,3),'Master Data'!$A$2:$A$8,0),2)</f>
        <v>M</v>
      </c>
      <c r="D13" s="118" t="n">
        <v>-3597592.8025819</v>
      </c>
      <c r="E13" s="118" t="n">
        <v>754057.973553585</v>
      </c>
      <c r="F13" s="118" t="n">
        <v>0</v>
      </c>
      <c r="G13" s="118" t="n">
        <v>11</v>
      </c>
      <c r="I13" s="118" t="n">
        <f aca="false">IF(MONTH($A13)=MONTH($A12),IF(G13=0,I12,G13),0)</f>
        <v>11</v>
      </c>
      <c r="J13" s="118" t="n">
        <f aca="false">IF(MONTH($A13)=MONTH($A12),SUM(I13-I12),I13)</f>
        <v>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11</v>
      </c>
      <c r="N13" s="118" t="n">
        <f aca="false">SUM(J$6:J13)</f>
        <v>11</v>
      </c>
      <c r="P13" s="118" t="n">
        <f aca="false">D13/P$3</f>
        <v>-3.5975928025819</v>
      </c>
      <c r="Q13" s="118" t="n">
        <f aca="false">E13/P$3</f>
        <v>0.754057973553585</v>
      </c>
      <c r="R13" s="118" t="n">
        <f aca="false">F13/R$3</f>
        <v>0</v>
      </c>
      <c r="S13" s="120" t="n">
        <f aca="false">J13/$R$3</f>
        <v>0.001</v>
      </c>
      <c r="T13" s="120" t="n">
        <f aca="false">L13/$R$3</f>
        <v>0</v>
      </c>
      <c r="U13" s="120" t="n">
        <f aca="false">I13/$R$3</f>
        <v>0.011</v>
      </c>
      <c r="V13" s="120" t="n">
        <f aca="false">M13/$R$3</f>
        <v>0.011</v>
      </c>
      <c r="W13" s="120" t="n">
        <f aca="false">N13/$R$3</f>
        <v>0.011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Firm'!A14,3),'Master Data'!$A$2:$A$8,0),2)</f>
        <v>T</v>
      </c>
      <c r="D14" s="118" t="n">
        <v>-3578448.29156749</v>
      </c>
      <c r="E14" s="118" t="n">
        <v>754138.426611752</v>
      </c>
      <c r="F14" s="118" t="n">
        <v>0</v>
      </c>
      <c r="G14" s="118" t="n">
        <v>10</v>
      </c>
      <c r="I14" s="118" t="n">
        <f aca="false">IF(MONTH($A14)=MONTH($A13),IF(G14=0,I13,G14),0)</f>
        <v>10</v>
      </c>
      <c r="J14" s="118" t="n">
        <f aca="false">IF(MONTH($A14)=MONTH($A13),SUM(I14-I13),I14)</f>
        <v>-1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10</v>
      </c>
      <c r="N14" s="118" t="n">
        <f aca="false">SUM(J$6:J14)</f>
        <v>10</v>
      </c>
      <c r="P14" s="118" t="n">
        <f aca="false">D14/P$3</f>
        <v>-3.57844829156749</v>
      </c>
      <c r="Q14" s="118" t="n">
        <f aca="false">E14/P$3</f>
        <v>0.754138426611752</v>
      </c>
      <c r="R14" s="118" t="n">
        <f aca="false">F14/R$3</f>
        <v>0</v>
      </c>
      <c r="S14" s="120" t="n">
        <f aca="false">J14/$R$3</f>
        <v>-0.001</v>
      </c>
      <c r="T14" s="120" t="n">
        <f aca="false">L14/$R$3</f>
        <v>-0</v>
      </c>
      <c r="U14" s="120" t="n">
        <f aca="false">I14/$R$3</f>
        <v>0.01</v>
      </c>
      <c r="V14" s="120" t="n">
        <f aca="false">M14/$R$3</f>
        <v>0.01</v>
      </c>
      <c r="W14" s="120" t="n">
        <f aca="false">N14/$R$3</f>
        <v>0.01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Firm'!A15,3),'Master Data'!$A$2:$A$8,0),2)</f>
        <v>W</v>
      </c>
      <c r="D15" s="118" t="n">
        <v>-3546012.5257692</v>
      </c>
      <c r="E15" s="118" t="n">
        <v>754191.521469721</v>
      </c>
      <c r="F15" s="118" t="n">
        <v>0</v>
      </c>
      <c r="G15" s="118" t="n">
        <v>9</v>
      </c>
      <c r="I15" s="118" t="n">
        <f aca="false">IF(MONTH($A15)=MONTH($A14),IF(G15=0,I14,G15),0)</f>
        <v>9</v>
      </c>
      <c r="J15" s="118" t="n">
        <f aca="false">IF(MONTH($A15)=MONTH($A14),SUM(I15-I14),I15)</f>
        <v>-1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9</v>
      </c>
      <c r="N15" s="118" t="n">
        <f aca="false">SUM(J$6:J15)</f>
        <v>9</v>
      </c>
      <c r="P15" s="118" t="n">
        <f aca="false">D15/P$3</f>
        <v>-3.5460125257692</v>
      </c>
      <c r="Q15" s="118" t="n">
        <f aca="false">E15/P$3</f>
        <v>0.754191521469721</v>
      </c>
      <c r="R15" s="118" t="n">
        <f aca="false">F15/R$3</f>
        <v>0</v>
      </c>
      <c r="S15" s="120" t="n">
        <f aca="false">J15/$R$3</f>
        <v>-0.001</v>
      </c>
      <c r="T15" s="120" t="n">
        <f aca="false">L15/$R$3</f>
        <v>-0</v>
      </c>
      <c r="U15" s="120" t="n">
        <f aca="false">I15/$R$3</f>
        <v>0.009</v>
      </c>
      <c r="V15" s="120" t="n">
        <f aca="false">M15/$R$3</f>
        <v>0.009</v>
      </c>
      <c r="W15" s="120" t="n">
        <f aca="false">N15/$R$3</f>
        <v>0.009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Firm'!A16,3),'Master Data'!$A$2:$A$8,0),2)</f>
        <v>Th</v>
      </c>
      <c r="D16" s="118" t="n">
        <v>-3536648.88393249</v>
      </c>
      <c r="E16" s="118" t="n">
        <v>754278.722762887</v>
      </c>
      <c r="F16" s="118" t="n">
        <v>0</v>
      </c>
      <c r="G16" s="118" t="n">
        <v>8</v>
      </c>
      <c r="I16" s="118" t="n">
        <f aca="false">IF(MONTH($A16)=MONTH($A15),IF(G16=0,I15,G16),0)</f>
        <v>8</v>
      </c>
      <c r="J16" s="118" t="n">
        <f aca="false">IF(MONTH($A16)=MONTH($A15),SUM(I16-I15),I16)</f>
        <v>-1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8</v>
      </c>
      <c r="N16" s="118" t="n">
        <f aca="false">SUM(J$6:J16)</f>
        <v>8</v>
      </c>
      <c r="P16" s="118" t="n">
        <f aca="false">D16/P$3</f>
        <v>-3.53664888393249</v>
      </c>
      <c r="Q16" s="118" t="n">
        <f aca="false">E16/P$3</f>
        <v>0.754278722762887</v>
      </c>
      <c r="R16" s="118" t="n">
        <f aca="false">F16/R$3</f>
        <v>0</v>
      </c>
      <c r="S16" s="120" t="n">
        <f aca="false">J16/$R$3</f>
        <v>-0.001</v>
      </c>
      <c r="T16" s="120" t="n">
        <f aca="false">L16/$R$3</f>
        <v>-0</v>
      </c>
      <c r="U16" s="120" t="n">
        <f aca="false">I16/$R$3</f>
        <v>0.008</v>
      </c>
      <c r="V16" s="120" t="n">
        <f aca="false">M16/$R$3</f>
        <v>0.008</v>
      </c>
      <c r="W16" s="120" t="n">
        <f aca="false">N16/$R$3</f>
        <v>0.008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Firm'!A17,3),'Master Data'!$A$2:$A$8,0),2)</f>
        <v>F</v>
      </c>
      <c r="D17" s="118" t="n">
        <v>-3506001.99084377</v>
      </c>
      <c r="E17" s="118" t="n">
        <v>754344.834224599</v>
      </c>
      <c r="F17" s="118" t="n">
        <v>0</v>
      </c>
      <c r="G17" s="118" t="n">
        <v>7</v>
      </c>
      <c r="I17" s="118" t="n">
        <f aca="false">IF(MONTH($A17)=MONTH($A16),IF(G17=0,I16,G17),0)</f>
        <v>7</v>
      </c>
      <c r="J17" s="118" t="n">
        <f aca="false">IF(MONTH($A17)=MONTH($A16),SUM(I17-I16),I17)</f>
        <v>-1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7</v>
      </c>
      <c r="N17" s="118" t="n">
        <f aca="false">SUM(J$6:J17)</f>
        <v>7</v>
      </c>
      <c r="P17" s="118" t="n">
        <f aca="false">D17/P$3</f>
        <v>-3.50600199084377</v>
      </c>
      <c r="Q17" s="118" t="n">
        <f aca="false">E17/P$3</f>
        <v>0.754344834224599</v>
      </c>
      <c r="R17" s="118" t="n">
        <f aca="false">F17/R$3</f>
        <v>0</v>
      </c>
      <c r="S17" s="120" t="n">
        <f aca="false">J17/$R$3</f>
        <v>-0.001</v>
      </c>
      <c r="T17" s="120" t="n">
        <f aca="false">L17/$R$3</f>
        <v>-0</v>
      </c>
      <c r="U17" s="120" t="n">
        <f aca="false">I17/$R$3</f>
        <v>0.007</v>
      </c>
      <c r="V17" s="120" t="n">
        <f aca="false">M17/$R$3</f>
        <v>0.007</v>
      </c>
      <c r="W17" s="120" t="n">
        <f aca="false">N17/$R$3</f>
        <v>0.007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Firm'!A18,3),'Master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7</v>
      </c>
      <c r="N18" s="118" t="n">
        <f aca="false">SUM(J$6:J18)</f>
        <v>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0.007</v>
      </c>
      <c r="V18" s="120" t="n">
        <f aca="false">M18/$R$3</f>
        <v>0.007</v>
      </c>
      <c r="W18" s="120" t="n">
        <f aca="false">N18/$R$3</f>
        <v>0.007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Firm'!A19,3),'Master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7</v>
      </c>
      <c r="N19" s="118" t="n">
        <f aca="false">SUM(J$6:J19)</f>
        <v>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0.007</v>
      </c>
      <c r="V19" s="120" t="n">
        <f aca="false">M19/$R$3</f>
        <v>0.007</v>
      </c>
      <c r="W19" s="120" t="n">
        <f aca="false">N19/$R$3</f>
        <v>0.007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Firm'!A20,3),'Master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7</v>
      </c>
      <c r="N20" s="118" t="n">
        <f aca="false">SUM(J$6:J20)</f>
        <v>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0.007</v>
      </c>
      <c r="V20" s="120" t="n">
        <f aca="false">M20/$R$3</f>
        <v>0.007</v>
      </c>
      <c r="W20" s="120" t="n">
        <f aca="false">N20/$R$3</f>
        <v>0.007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Firm'!A21,3),'Master Data'!$A$2:$A$8,0),2)</f>
        <v>T</v>
      </c>
      <c r="D21" s="118" t="n">
        <v>-3506163.17172455</v>
      </c>
      <c r="E21" s="118" t="n">
        <v>754800.74025605</v>
      </c>
      <c r="F21" s="118" t="n">
        <v>0</v>
      </c>
      <c r="G21" s="118" t="n">
        <v>8</v>
      </c>
      <c r="I21" s="118" t="n">
        <f aca="false">IF(MONTH($A21)=MONTH($A20),IF(G21=0,I20,G21),0)</f>
        <v>8</v>
      </c>
      <c r="J21" s="118" t="n">
        <f aca="false">IF(MONTH($A21)=MONTH($A20),SUM(I21-I20),I21)</f>
        <v>1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8</v>
      </c>
      <c r="N21" s="118" t="n">
        <f aca="false">SUM(J$6:J21)</f>
        <v>8</v>
      </c>
      <c r="P21" s="118" t="n">
        <f aca="false">D21/P$3</f>
        <v>-3.50616317172455</v>
      </c>
      <c r="Q21" s="118" t="n">
        <f aca="false">E21/P$3</f>
        <v>0.75480074025605</v>
      </c>
      <c r="R21" s="118" t="n">
        <f aca="false">F21/R$3</f>
        <v>0</v>
      </c>
      <c r="S21" s="120" t="n">
        <f aca="false">J21/$R$3</f>
        <v>0.001</v>
      </c>
      <c r="T21" s="120" t="n">
        <f aca="false">L21/$R$3</f>
        <v>0</v>
      </c>
      <c r="U21" s="120" t="n">
        <f aca="false">I21/$R$3</f>
        <v>0.008</v>
      </c>
      <c r="V21" s="120" t="n">
        <f aca="false">M21/$R$3</f>
        <v>0.008</v>
      </c>
      <c r="W21" s="120" t="n">
        <f aca="false">N21/$R$3</f>
        <v>0.008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Firm'!A22,3),'Master Data'!$A$2:$A$8,0),2)</f>
        <v>W</v>
      </c>
      <c r="D22" s="118" t="n">
        <v>-3526255.35989047</v>
      </c>
      <c r="E22" s="118" t="n">
        <v>754919.67535789</v>
      </c>
      <c r="F22" s="118" t="n">
        <v>0</v>
      </c>
      <c r="G22" s="118" t="n">
        <v>9</v>
      </c>
      <c r="I22" s="118" t="n">
        <f aca="false">IF(MONTH($A22)=MONTH($A21),IF(G22=0,I21,G22),0)</f>
        <v>9</v>
      </c>
      <c r="J22" s="118" t="n">
        <f aca="false">IF(MONTH($A22)=MONTH($A21),SUM(I22-I21),I22)</f>
        <v>1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9</v>
      </c>
      <c r="N22" s="118" t="n">
        <f aca="false">SUM(J$6:J22)</f>
        <v>9</v>
      </c>
      <c r="P22" s="118" t="n">
        <f aca="false">D22/P$3</f>
        <v>-3.52625535989047</v>
      </c>
      <c r="Q22" s="118" t="n">
        <f aca="false">E22/P$3</f>
        <v>0.75491967535789</v>
      </c>
      <c r="R22" s="118" t="n">
        <f aca="false">F22/R$3</f>
        <v>0</v>
      </c>
      <c r="S22" s="120" t="n">
        <f aca="false">J22/$R$3</f>
        <v>0.001</v>
      </c>
      <c r="T22" s="120" t="n">
        <f aca="false">L22/$R$3</f>
        <v>0</v>
      </c>
      <c r="U22" s="120" t="n">
        <f aca="false">I22/$R$3</f>
        <v>0.009</v>
      </c>
      <c r="V22" s="120" t="n">
        <f aca="false">M22/$R$3</f>
        <v>0.009</v>
      </c>
      <c r="W22" s="120" t="n">
        <f aca="false">N22/$R$3</f>
        <v>0.009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Firm'!A23,3),'Master Data'!$A$2:$A$8,0),2)</f>
        <v>Th</v>
      </c>
      <c r="D23" s="118" t="n">
        <v>-3526870.07585169</v>
      </c>
      <c r="E23" s="118" t="n">
        <v>755128.333813104</v>
      </c>
      <c r="F23" s="118" t="n">
        <v>0</v>
      </c>
      <c r="G23" s="118" t="n">
        <v>9</v>
      </c>
      <c r="I23" s="118" t="n">
        <f aca="false">IF(MONTH($A23)=MONTH($A22),IF(G23=0,I22,G23),0)</f>
        <v>9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9</v>
      </c>
      <c r="N23" s="118" t="n">
        <f aca="false">SUM(J$6:J23)</f>
        <v>9</v>
      </c>
      <c r="P23" s="118" t="n">
        <f aca="false">D23/P$3</f>
        <v>-3.52687007585169</v>
      </c>
      <c r="Q23" s="118" t="n">
        <f aca="false">E23/P$3</f>
        <v>0.755128333813104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0.009</v>
      </c>
      <c r="V23" s="120" t="n">
        <f aca="false">M23/$R$3</f>
        <v>0.009</v>
      </c>
      <c r="W23" s="120" t="n">
        <f aca="false">N23/$R$3</f>
        <v>0.009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Firm'!A24,3),'Master Data'!$A$2:$A$8,0),2)</f>
        <v>F</v>
      </c>
      <c r="D24" s="118" t="n">
        <v>-3527452.13505165</v>
      </c>
      <c r="E24" s="118" t="n">
        <v>755322.108154988</v>
      </c>
      <c r="F24" s="118" t="n">
        <v>0</v>
      </c>
      <c r="G24" s="118" t="n">
        <v>9</v>
      </c>
      <c r="I24" s="118" t="n">
        <f aca="false">IF(MONTH($A24)=MONTH($A23),IF(G24=0,I23,G24),0)</f>
        <v>9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9</v>
      </c>
      <c r="N24" s="118" t="n">
        <f aca="false">SUM(J$6:J24)</f>
        <v>9</v>
      </c>
      <c r="P24" s="118" t="n">
        <f aca="false">D24/P$3</f>
        <v>-3.52745213505165</v>
      </c>
      <c r="Q24" s="118" t="n">
        <f aca="false">E24/P$3</f>
        <v>0.755322108154988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0.009</v>
      </c>
      <c r="V24" s="120" t="n">
        <f aca="false">M24/$R$3</f>
        <v>0.009</v>
      </c>
      <c r="W24" s="120" t="n">
        <f aca="false">N24/$R$3</f>
        <v>0.009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Firm'!A25,3),'Master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9</v>
      </c>
      <c r="N25" s="118" t="n">
        <f aca="false">SUM(J$6:J25)</f>
        <v>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0.009</v>
      </c>
      <c r="V25" s="120" t="n">
        <f aca="false">M25/$R$3</f>
        <v>0.009</v>
      </c>
      <c r="W25" s="120" t="n">
        <f aca="false">N25/$R$3</f>
        <v>0.009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Firm'!A26,3),'Master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9</v>
      </c>
      <c r="N26" s="118" t="n">
        <f aca="false">SUM(J$6:J26)</f>
        <v>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0.009</v>
      </c>
      <c r="V26" s="120" t="n">
        <f aca="false">M26/$R$3</f>
        <v>0.009</v>
      </c>
      <c r="W26" s="120" t="n">
        <f aca="false">N26/$R$3</f>
        <v>0.009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Firm'!A27,3),'Master Data'!$A$2:$A$8,0),2)</f>
        <v>M</v>
      </c>
      <c r="D27" s="118" t="n">
        <v>-3517269.95083831</v>
      </c>
      <c r="E27" s="118" t="n">
        <v>755727.500282326</v>
      </c>
      <c r="F27" s="118" t="n">
        <v>0</v>
      </c>
      <c r="G27" s="118" t="n">
        <v>10</v>
      </c>
      <c r="I27" s="118" t="n">
        <f aca="false">IF(MONTH($A27)=MONTH($A26),IF(G27=0,I26,G27),0)</f>
        <v>10</v>
      </c>
      <c r="J27" s="118" t="n">
        <f aca="false">IF(MONTH($A27)=MONTH($A26),SUM(I27-I26),I27)</f>
        <v>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10</v>
      </c>
      <c r="N27" s="118" t="n">
        <f aca="false">SUM(J$6:J27)</f>
        <v>10</v>
      </c>
      <c r="P27" s="118" t="n">
        <f aca="false">D27/P$3</f>
        <v>-3.51726995083831</v>
      </c>
      <c r="Q27" s="118" t="n">
        <f aca="false">E27/P$3</f>
        <v>0.755727500282326</v>
      </c>
      <c r="R27" s="118" t="n">
        <f aca="false">F27/R$3</f>
        <v>0</v>
      </c>
      <c r="S27" s="120" t="n">
        <f aca="false">J27/$R$3</f>
        <v>0.001</v>
      </c>
      <c r="T27" s="120" t="n">
        <f aca="false">L27/$R$3</f>
        <v>0</v>
      </c>
      <c r="U27" s="120" t="n">
        <f aca="false">I27/$R$3</f>
        <v>0.01</v>
      </c>
      <c r="V27" s="120" t="n">
        <f aca="false">M27/$R$3</f>
        <v>0.01</v>
      </c>
      <c r="W27" s="120" t="n">
        <f aca="false">N27/$R$3</f>
        <v>0.01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Firm'!A28,3),'Master Data'!$A$2:$A$8,0),2)</f>
        <v>T</v>
      </c>
      <c r="D28" s="118" t="n">
        <v>-3502166.9047656</v>
      </c>
      <c r="E28" s="118" t="n">
        <v>755830.521824013</v>
      </c>
      <c r="F28" s="118" t="n">
        <v>0</v>
      </c>
      <c r="G28" s="118" t="n">
        <v>9</v>
      </c>
      <c r="I28" s="118" t="n">
        <f aca="false">IF(MONTH($A28)=MONTH($A27),IF(G28=0,I27,G28),0)</f>
        <v>9</v>
      </c>
      <c r="J28" s="118" t="n">
        <f aca="false">IF(MONTH($A28)=MONTH($A27),SUM(I28-I27),I28)</f>
        <v>-1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9</v>
      </c>
      <c r="N28" s="118" t="n">
        <f aca="false">SUM(J$6:J28)</f>
        <v>9</v>
      </c>
      <c r="P28" s="118" t="n">
        <f aca="false">D28/P$3</f>
        <v>-3.5021669047656</v>
      </c>
      <c r="Q28" s="118" t="n">
        <f aca="false">E28/P$3</f>
        <v>0.755830521824013</v>
      </c>
      <c r="R28" s="118" t="n">
        <f aca="false">F28/R$3</f>
        <v>0</v>
      </c>
      <c r="S28" s="120" t="n">
        <f aca="false">J28/$R$3</f>
        <v>-0.001</v>
      </c>
      <c r="T28" s="120" t="n">
        <f aca="false">L28/$R$3</f>
        <v>-0</v>
      </c>
      <c r="U28" s="120" t="n">
        <f aca="false">I28/$R$3</f>
        <v>0.009</v>
      </c>
      <c r="V28" s="120" t="n">
        <f aca="false">M28/$R$3</f>
        <v>0.009</v>
      </c>
      <c r="W28" s="120" t="n">
        <f aca="false">N28/$R$3</f>
        <v>0.009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Firm'!A29,3),'Master Data'!$A$2:$A$8,0),2)</f>
        <v>W</v>
      </c>
      <c r="D29" s="118" t="n">
        <v>-3502030.88820983</v>
      </c>
      <c r="E29" s="118" t="n">
        <v>755920.447994745</v>
      </c>
      <c r="F29" s="118" t="n">
        <v>0</v>
      </c>
      <c r="G29" s="118" t="n">
        <v>9</v>
      </c>
      <c r="I29" s="118" t="n">
        <f aca="false">IF(MONTH($A29)=MONTH($A28),IF(G29=0,I28,G29),0)</f>
        <v>9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9</v>
      </c>
      <c r="N29" s="118" t="n">
        <f aca="false">SUM(J$6:J29)</f>
        <v>9</v>
      </c>
      <c r="P29" s="118" t="n">
        <f aca="false">D29/P$3</f>
        <v>-3.50203088820983</v>
      </c>
      <c r="Q29" s="118" t="n">
        <f aca="false">E29/P$3</f>
        <v>0.755920447994745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0.009</v>
      </c>
      <c r="V29" s="120" t="n">
        <f aca="false">M29/$R$3</f>
        <v>0.009</v>
      </c>
      <c r="W29" s="120" t="n">
        <f aca="false">N29/$R$3</f>
        <v>0.009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Firm'!A30,3),'Master Data'!$A$2:$A$8,0),2)</f>
        <v>Th</v>
      </c>
      <c r="D30" s="118" t="n">
        <v>-3514935.86757602</v>
      </c>
      <c r="E30" s="118" t="n">
        <v>756046.123666331</v>
      </c>
      <c r="F30" s="118" t="n">
        <v>0</v>
      </c>
      <c r="G30" s="118" t="n">
        <v>8</v>
      </c>
      <c r="I30" s="118" t="n">
        <f aca="false">IF(MONTH($A30)=MONTH($A29),IF(G30=0,I29,G30),0)</f>
        <v>8</v>
      </c>
      <c r="J30" s="118" t="n">
        <f aca="false">IF(MONTH($A30)=MONTH($A29),SUM(I30-I29),I30)</f>
        <v>-1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8</v>
      </c>
      <c r="N30" s="118" t="n">
        <f aca="false">SUM(J$6:J30)</f>
        <v>8</v>
      </c>
      <c r="P30" s="118" t="n">
        <f aca="false">D30/P$3</f>
        <v>-3.51493586757602</v>
      </c>
      <c r="Q30" s="118" t="n">
        <f aca="false">E30/P$3</f>
        <v>0.756046123666331</v>
      </c>
      <c r="R30" s="118" t="n">
        <f aca="false">F30/R$3</f>
        <v>0</v>
      </c>
      <c r="S30" s="120" t="n">
        <f aca="false">J30/$R$3</f>
        <v>-0.001</v>
      </c>
      <c r="T30" s="120" t="n">
        <f aca="false">L30/$R$3</f>
        <v>-0</v>
      </c>
      <c r="U30" s="120" t="n">
        <f aca="false">I30/$R$3</f>
        <v>0.008</v>
      </c>
      <c r="V30" s="120" t="n">
        <f aca="false">M30/$R$3</f>
        <v>0.008</v>
      </c>
      <c r="W30" s="120" t="n">
        <f aca="false">N30/$R$3</f>
        <v>0.008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Firm'!A31,3),'Master Data'!$A$2:$A$8,0),2)</f>
        <v>F</v>
      </c>
      <c r="D31" s="118" t="n">
        <v>-3514077.19683868</v>
      </c>
      <c r="E31" s="118" t="n">
        <v>756207.569494728</v>
      </c>
      <c r="F31" s="118" t="n">
        <v>0</v>
      </c>
      <c r="G31" s="118" t="n">
        <v>8</v>
      </c>
      <c r="I31" s="118" t="n">
        <f aca="false">IF(MONTH($A31)=MONTH($A30),IF(G31=0,I30,G31),0)</f>
        <v>8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8</v>
      </c>
      <c r="N31" s="118" t="n">
        <f aca="false">SUM(J$6:J31)</f>
        <v>8</v>
      </c>
      <c r="P31" s="118" t="n">
        <f aca="false">D31/P$3</f>
        <v>-3.51407719683868</v>
      </c>
      <c r="Q31" s="118" t="n">
        <f aca="false">E31/P$3</f>
        <v>0.756207569494728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0.008</v>
      </c>
      <c r="V31" s="120" t="n">
        <f aca="false">M31/$R$3</f>
        <v>0.008</v>
      </c>
      <c r="W31" s="120" t="n">
        <f aca="false">N31/$R$3</f>
        <v>0.008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Firm'!A32,3),'Master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8</v>
      </c>
      <c r="N32" s="118" t="n">
        <f aca="false">SUM(J$6:J32)</f>
        <v>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0.008</v>
      </c>
      <c r="V32" s="120" t="n">
        <f aca="false">M32/$R$3</f>
        <v>0.008</v>
      </c>
      <c r="W32" s="120" t="n">
        <f aca="false">N32/$R$3</f>
        <v>0.008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Firm'!A33,3),'Master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8</v>
      </c>
      <c r="N33" s="118" t="n">
        <f aca="false">SUM(J$6:J33)</f>
        <v>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0.008</v>
      </c>
      <c r="V33" s="120" t="n">
        <f aca="false">M33/$R$3</f>
        <v>0.008</v>
      </c>
      <c r="W33" s="120" t="n">
        <f aca="false">N33/$R$3</f>
        <v>0.008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Firm'!A34,3),'Master Data'!$A$2:$A$8,0),2)</f>
        <v>M</v>
      </c>
      <c r="D34" s="118" t="n">
        <v>-3511311.55995468</v>
      </c>
      <c r="E34" s="118" t="n">
        <v>756611.500544355</v>
      </c>
      <c r="F34" s="118" t="n">
        <v>0</v>
      </c>
      <c r="G34" s="118" t="n">
        <v>9</v>
      </c>
      <c r="I34" s="118" t="n">
        <f aca="false">IF(MONTH($A34)=MONTH($A33),IF(G34=0,I33,G34),0)</f>
        <v>9</v>
      </c>
      <c r="J34" s="118" t="n">
        <f aca="false">IF(MONTH($A34)=MONTH($A33),SUM(I34-I33),I34)</f>
        <v>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9</v>
      </c>
      <c r="N34" s="118" t="n">
        <f aca="false">SUM(J$6:J34)</f>
        <v>9</v>
      </c>
      <c r="P34" s="118" t="n">
        <f aca="false">D34/P$3</f>
        <v>-3.51131155995468</v>
      </c>
      <c r="Q34" s="118" t="n">
        <f aca="false">E34/P$3</f>
        <v>0.756611500544355</v>
      </c>
      <c r="R34" s="118" t="n">
        <f aca="false">F34/R$3</f>
        <v>0</v>
      </c>
      <c r="S34" s="120" t="n">
        <f aca="false">J34/$R$3</f>
        <v>0.001</v>
      </c>
      <c r="T34" s="120" t="n">
        <f aca="false">L34/$R$3</f>
        <v>0</v>
      </c>
      <c r="U34" s="120" t="n">
        <f aca="false">I34/$R$3</f>
        <v>0.009</v>
      </c>
      <c r="V34" s="120" t="n">
        <f aca="false">M34/$R$3</f>
        <v>0.009</v>
      </c>
      <c r="W34" s="120" t="n">
        <f aca="false">N34/$R$3</f>
        <v>0.009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Firm'!A35,3),'Master Data'!$A$2:$A$8,0),2)</f>
        <v>T</v>
      </c>
      <c r="D35" s="118" t="n">
        <v>-3534118.27078236</v>
      </c>
      <c r="E35" s="118" t="n">
        <v>756756.118887081</v>
      </c>
      <c r="F35" s="118" t="n">
        <v>0</v>
      </c>
      <c r="G35" s="118" t="n">
        <v>10</v>
      </c>
      <c r="I35" s="118" t="n">
        <f aca="false">IF(MONTH($A35)=MONTH($A34),IF(G35=0,I34,G35),0)</f>
        <v>10</v>
      </c>
      <c r="J35" s="118" t="n">
        <f aca="false">IF(MONTH($A35)=MONTH($A34),SUM(I35-I34),I35)</f>
        <v>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10</v>
      </c>
      <c r="N35" s="118" t="n">
        <f aca="false">SUM(J$6:J35)</f>
        <v>10</v>
      </c>
      <c r="P35" s="118" t="n">
        <f aca="false">D35/P$3</f>
        <v>-3.53411827078236</v>
      </c>
      <c r="Q35" s="118" t="n">
        <f aca="false">E35/P$3</f>
        <v>0.756756118887081</v>
      </c>
      <c r="R35" s="118" t="n">
        <f aca="false">F35/R$3</f>
        <v>0</v>
      </c>
      <c r="S35" s="120" t="n">
        <f aca="false">J35/$R$3</f>
        <v>0.001</v>
      </c>
      <c r="T35" s="120" t="n">
        <f aca="false">L35/$R$3</f>
        <v>0</v>
      </c>
      <c r="U35" s="120" t="n">
        <f aca="false">I35/$R$3</f>
        <v>0.01</v>
      </c>
      <c r="V35" s="120" t="n">
        <f aca="false">M35/$R$3</f>
        <v>0.01</v>
      </c>
      <c r="W35" s="120" t="n">
        <f aca="false">N35/$R$3</f>
        <v>0.01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Firm'!A36,3),'Master Data'!$A$2:$A$8,0),2)</f>
        <v>W</v>
      </c>
      <c r="D36" s="118" t="n">
        <v>-3465128.41663622</v>
      </c>
      <c r="E36" s="118" t="n">
        <v>656932.526902197</v>
      </c>
      <c r="F36" s="118" t="n">
        <v>0</v>
      </c>
      <c r="G36" s="118" t="n">
        <v>10</v>
      </c>
      <c r="I36" s="118" t="n">
        <f aca="false">IF(MONTH($A36)=MONTH($A35),IF(G36=0,I35,G36),0)</f>
        <v>10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10</v>
      </c>
      <c r="N36" s="118" t="n">
        <f aca="false">SUM(J$6:J36)</f>
        <v>10</v>
      </c>
      <c r="P36" s="118" t="n">
        <f aca="false">D36/P$3</f>
        <v>-3.46512841663622</v>
      </c>
      <c r="Q36" s="118" t="n">
        <f aca="false">E36/P$3</f>
        <v>0.656932526902197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0.01</v>
      </c>
      <c r="V36" s="120" t="n">
        <f aca="false">M36/$R$3</f>
        <v>0.01</v>
      </c>
      <c r="W36" s="120" t="n">
        <f aca="false">N36/$R$3</f>
        <v>0.01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Firm'!A37,3),'Master Data'!$A$2:$A$8,0),2)</f>
        <v>Th</v>
      </c>
      <c r="D37" s="118" t="n">
        <v>-3577691.00586771</v>
      </c>
      <c r="E37" s="118" t="n">
        <v>757112.71289438</v>
      </c>
      <c r="F37" s="118" t="n">
        <v>0</v>
      </c>
      <c r="G37" s="118" t="n">
        <v>-46</v>
      </c>
      <c r="I37" s="118" t="n">
        <f aca="false">IF(MONTH($A37)=MONTH($A36),IF(G37=0,I36,G37),G37)</f>
        <v>-46</v>
      </c>
      <c r="J37" s="118" t="n">
        <f aca="false">IF(MONTH($A37)=MONTH($A36),SUM(I37-I36),I37)</f>
        <v>-46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-36</v>
      </c>
      <c r="N37" s="118" t="n">
        <f aca="false">SUM(J$6:J37)</f>
        <v>-36</v>
      </c>
      <c r="P37" s="118" t="n">
        <f aca="false">D37/P$3</f>
        <v>-3.57769100586771</v>
      </c>
      <c r="Q37" s="118" t="n">
        <f aca="false">E37/P$3</f>
        <v>0.75711271289438</v>
      </c>
      <c r="R37" s="118" t="n">
        <f aca="false">F37/R$3</f>
        <v>0</v>
      </c>
      <c r="S37" s="120" t="n">
        <f aca="false">J37/$R$3</f>
        <v>-0.046</v>
      </c>
      <c r="T37" s="120" t="n">
        <f aca="false">L37/$R$3</f>
        <v>-0</v>
      </c>
      <c r="U37" s="120" t="n">
        <f aca="false">I37/$R$3</f>
        <v>-0.046</v>
      </c>
      <c r="V37" s="120" t="n">
        <f aca="false">M37/$R$3</f>
        <v>-0.036</v>
      </c>
      <c r="W37" s="120" t="n">
        <f aca="false">N37/$R$3</f>
        <v>-0.036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Firm'!A38,3),'Master Data'!$A$2:$A$8,0),2)</f>
        <v>F</v>
      </c>
      <c r="D38" s="118" t="n">
        <v>-3554265.30154302</v>
      </c>
      <c r="E38" s="118" t="n">
        <v>757210.040367135</v>
      </c>
      <c r="F38" s="118" t="n">
        <v>0</v>
      </c>
      <c r="G38" s="118" t="n">
        <v>-47</v>
      </c>
      <c r="I38" s="118" t="n">
        <f aca="false">IF(MONTH($A38)=MONTH($A37),IF(G38=0,I37,G38),G38)</f>
        <v>-47</v>
      </c>
      <c r="J38" s="118" t="n">
        <f aca="false">IF(MONTH($A38)=MONTH($A37),SUM(I38-I37),I38)</f>
        <v>-1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-37</v>
      </c>
      <c r="N38" s="118" t="n">
        <f aca="false">SUM(J$6:J38)</f>
        <v>-37</v>
      </c>
      <c r="P38" s="118" t="n">
        <f aca="false">D38/P$3</f>
        <v>-3.55426530154302</v>
      </c>
      <c r="Q38" s="118" t="n">
        <f aca="false">E38/P$3</f>
        <v>0.757210040367135</v>
      </c>
      <c r="R38" s="118" t="n">
        <f aca="false">F38/R$3</f>
        <v>0</v>
      </c>
      <c r="S38" s="120" t="n">
        <f aca="false">J38/$R$3</f>
        <v>-0.001</v>
      </c>
      <c r="T38" s="120" t="n">
        <f aca="false">L38/$R$3</f>
        <v>-0</v>
      </c>
      <c r="U38" s="120" t="n">
        <f aca="false">I38/$R$3</f>
        <v>-0.047</v>
      </c>
      <c r="V38" s="120" t="n">
        <f aca="false">M38/$R$3</f>
        <v>-0.037</v>
      </c>
      <c r="W38" s="120" t="n">
        <f aca="false">N38/$R$3</f>
        <v>-0.037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Firm'!A39,3),'Master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-47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-37</v>
      </c>
      <c r="N39" s="118" t="n">
        <f aca="false">SUM(J$6:J39)</f>
        <v>-37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-0.047</v>
      </c>
      <c r="V39" s="120" t="n">
        <f aca="false">M39/$R$3</f>
        <v>-0.037</v>
      </c>
      <c r="W39" s="120" t="n">
        <f aca="false">N39/$R$3</f>
        <v>-0.037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Firm'!A40,3),'Master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-47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-37</v>
      </c>
      <c r="N40" s="118" t="n">
        <f aca="false">SUM(J$6:J40)</f>
        <v>-37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-0.047</v>
      </c>
      <c r="V40" s="120" t="n">
        <f aca="false">M40/$R$3</f>
        <v>-0.037</v>
      </c>
      <c r="W40" s="120" t="n">
        <f aca="false">N40/$R$3</f>
        <v>-0.037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Firm'!A41,3),'Master Data'!$A$2:$A$8,0),2)</f>
        <v>M</v>
      </c>
      <c r="D41" s="118" t="n">
        <v>-3549874.30704561</v>
      </c>
      <c r="E41" s="118" t="n">
        <v>757489.617933076</v>
      </c>
      <c r="F41" s="118" t="n">
        <v>0</v>
      </c>
      <c r="G41" s="118" t="n">
        <v>33680</v>
      </c>
      <c r="I41" s="118" t="n">
        <f aca="false">IF(MONTH($A41)=MONTH($A40),IF(G41=0,I40,G41),G41)</f>
        <v>33680</v>
      </c>
      <c r="J41" s="118" t="n">
        <f aca="false">IF(MONTH($A41)=MONTH($A40),SUM(I41-I40),I41)</f>
        <v>33727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33690</v>
      </c>
      <c r="N41" s="118" t="n">
        <f aca="false">SUM(J$6:J41)</f>
        <v>33690</v>
      </c>
      <c r="P41" s="118" t="n">
        <f aca="false">D41/P$3</f>
        <v>-3.54987430704561</v>
      </c>
      <c r="Q41" s="118" t="n">
        <f aca="false">E41/P$3</f>
        <v>0.757489617933076</v>
      </c>
      <c r="R41" s="118" t="n">
        <f aca="false">F41/R$3</f>
        <v>0</v>
      </c>
      <c r="S41" s="120" t="n">
        <f aca="false">J41/$R$3</f>
        <v>33.727</v>
      </c>
      <c r="T41" s="120" t="n">
        <f aca="false">L41/$R$3</f>
        <v>0</v>
      </c>
      <c r="U41" s="120" t="n">
        <f aca="false">I41/$R$3</f>
        <v>33.68</v>
      </c>
      <c r="V41" s="120" t="n">
        <f aca="false">M41/$R$3</f>
        <v>33.69</v>
      </c>
      <c r="W41" s="120" t="n">
        <f aca="false">N41/$R$3</f>
        <v>33.69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Firm'!A42,3),'Master Data'!$A$2:$A$8,0),2)</f>
        <v>T</v>
      </c>
      <c r="D42" s="118" t="n">
        <v>-3538450.03699029</v>
      </c>
      <c r="E42" s="118" t="n">
        <v>757594.574890299</v>
      </c>
      <c r="F42" s="118" t="n">
        <v>0</v>
      </c>
      <c r="G42" s="118" t="n">
        <v>33680</v>
      </c>
      <c r="I42" s="118" t="n">
        <f aca="false">IF(MONTH($A42)=MONTH($A41),IF(G42=0,I41,G42),G42)</f>
        <v>33680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33690</v>
      </c>
      <c r="N42" s="118" t="n">
        <f aca="false">SUM(J$6:J42)</f>
        <v>33690</v>
      </c>
      <c r="P42" s="118" t="n">
        <f aca="false">D42/P$3</f>
        <v>-3.53845003699029</v>
      </c>
      <c r="Q42" s="118" t="n">
        <f aca="false">E42/P$3</f>
        <v>0.757594574890299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33.68</v>
      </c>
      <c r="V42" s="120" t="n">
        <f aca="false">M42/$R$3</f>
        <v>33.69</v>
      </c>
      <c r="W42" s="120" t="n">
        <f aca="false">N42/$R$3</f>
        <v>33.69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Firm'!A43,3),'Master Data'!$A$2:$A$8,0),2)</f>
        <v>W</v>
      </c>
      <c r="D43" s="118" t="n">
        <v>-3547895.77824648</v>
      </c>
      <c r="E43" s="118" t="n">
        <v>757693.342943502</v>
      </c>
      <c r="F43" s="118" t="n">
        <v>0</v>
      </c>
      <c r="G43" s="118" t="n">
        <v>33680</v>
      </c>
      <c r="I43" s="118" t="n">
        <f aca="false">IF(MONTH($A43)=MONTH($A42),IF(G43=0,I42,G43),G43)</f>
        <v>33680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33690</v>
      </c>
      <c r="N43" s="118" t="n">
        <f aca="false">SUM(J$6:J43)</f>
        <v>33690</v>
      </c>
      <c r="P43" s="118" t="n">
        <f aca="false">D43/P$3</f>
        <v>-3.54789577824648</v>
      </c>
      <c r="Q43" s="118" t="n">
        <f aca="false">E43/P$3</f>
        <v>0.757693342943502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33.68</v>
      </c>
      <c r="V43" s="120" t="n">
        <f aca="false">M43/$R$3</f>
        <v>33.69</v>
      </c>
      <c r="W43" s="120" t="n">
        <f aca="false">N43/$R$3</f>
        <v>33.69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Firm'!A44,3),'Master Data'!$A$2:$A$8,0),2)</f>
        <v>Th</v>
      </c>
      <c r="D44" s="118" t="n">
        <v>-3548105.90814613</v>
      </c>
      <c r="E44" s="118" t="n">
        <v>757785.137162639</v>
      </c>
      <c r="F44" s="118" t="n">
        <v>0</v>
      </c>
      <c r="G44" s="118" t="n">
        <v>33680</v>
      </c>
      <c r="I44" s="118" t="n">
        <f aca="false">IF(MONTH($A44)=MONTH($A43),IF(G44=0,I43,G44),G44)</f>
        <v>33680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33690</v>
      </c>
      <c r="N44" s="118" t="n">
        <f aca="false">SUM(J$6:J44)</f>
        <v>33690</v>
      </c>
      <c r="P44" s="118" t="n">
        <f aca="false">D44/P$3</f>
        <v>-3.54810590814613</v>
      </c>
      <c r="Q44" s="118" t="n">
        <f aca="false">E44/P$3</f>
        <v>0.757785137162639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33.68</v>
      </c>
      <c r="V44" s="120" t="n">
        <f aca="false">M44/$R$3</f>
        <v>33.69</v>
      </c>
      <c r="W44" s="120" t="n">
        <f aca="false">N44/$R$3</f>
        <v>33.69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Firm'!A45,3),'Master Data'!$A$2:$A$8,0),2)</f>
        <v>F</v>
      </c>
      <c r="D45" s="118" t="n">
        <v>-3562848.64520617</v>
      </c>
      <c r="E45" s="118" t="n">
        <v>757875.535969856</v>
      </c>
      <c r="F45" s="118" t="n">
        <v>0</v>
      </c>
      <c r="G45" s="118" t="n">
        <v>33682</v>
      </c>
      <c r="I45" s="118" t="n">
        <f aca="false">IF(MONTH($A45)=MONTH($A44),IF(G45=0,I44,G45),G45)</f>
        <v>33682</v>
      </c>
      <c r="J45" s="118" t="n">
        <f aca="false">IF(MONTH($A45)=MONTH($A44),SUM(I45-I44),I45)</f>
        <v>2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33692</v>
      </c>
      <c r="N45" s="118" t="n">
        <f aca="false">SUM(J$6:J45)</f>
        <v>33692</v>
      </c>
      <c r="P45" s="118" t="n">
        <f aca="false">D45/P$3</f>
        <v>-3.56284864520617</v>
      </c>
      <c r="Q45" s="118" t="n">
        <f aca="false">E45/P$3</f>
        <v>0.757875535969856</v>
      </c>
      <c r="R45" s="118" t="n">
        <f aca="false">F45/R$3</f>
        <v>0</v>
      </c>
      <c r="S45" s="120" t="n">
        <f aca="false">J45/$R$3</f>
        <v>0.002</v>
      </c>
      <c r="T45" s="120" t="n">
        <f aca="false">L45/$R$3</f>
        <v>0</v>
      </c>
      <c r="U45" s="120" t="n">
        <f aca="false">I45/$R$3</f>
        <v>33.682</v>
      </c>
      <c r="V45" s="120" t="n">
        <f aca="false">M45/$R$3</f>
        <v>33.692</v>
      </c>
      <c r="W45" s="120" t="n">
        <f aca="false">N45/$R$3</f>
        <v>33.692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Firm'!A46,3),'Master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33682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33692</v>
      </c>
      <c r="N46" s="118" t="n">
        <f aca="false">SUM(J$6:J46)</f>
        <v>33692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33.682</v>
      </c>
      <c r="V46" s="120" t="n">
        <f aca="false">M46/$R$3</f>
        <v>33.692</v>
      </c>
      <c r="W46" s="120" t="n">
        <f aca="false">N46/$R$3</f>
        <v>33.692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Firm'!A47,3),'Master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33682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33692</v>
      </c>
      <c r="N47" s="118" t="n">
        <f aca="false">SUM(J$6:J47)</f>
        <v>33692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33.682</v>
      </c>
      <c r="V47" s="120" t="n">
        <f aca="false">M47/$R$3</f>
        <v>33.692</v>
      </c>
      <c r="W47" s="120" t="n">
        <f aca="false">N47/$R$3</f>
        <v>33.692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Firm'!A48,3),'Master Data'!$A$2:$A$8,0),2)</f>
        <v>M</v>
      </c>
      <c r="D48" s="118" t="n">
        <v>-3562022.95143617</v>
      </c>
      <c r="E48" s="118" t="n">
        <v>758192.987153228</v>
      </c>
      <c r="F48" s="118" t="n">
        <v>0</v>
      </c>
      <c r="G48" s="118" t="n">
        <v>33634</v>
      </c>
      <c r="I48" s="118" t="n">
        <f aca="false">IF(MONTH($A48)=MONTH($A47),IF(G48=0,I47,G48),G48)</f>
        <v>33634</v>
      </c>
      <c r="J48" s="118" t="n">
        <f aca="false">IF(MONTH($A48)=MONTH($A47),SUM(I48-I47),I48)</f>
        <v>-48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33644</v>
      </c>
      <c r="N48" s="118" t="n">
        <f aca="false">SUM(J$6:J48)</f>
        <v>33644</v>
      </c>
      <c r="P48" s="118" t="n">
        <f aca="false">D48/P$3</f>
        <v>-3.56202295143617</v>
      </c>
      <c r="Q48" s="118" t="n">
        <f aca="false">E48/P$3</f>
        <v>0.758192987153228</v>
      </c>
      <c r="R48" s="118" t="n">
        <f aca="false">F48/R$3</f>
        <v>0</v>
      </c>
      <c r="S48" s="120" t="n">
        <f aca="false">J48/$R$3</f>
        <v>-0.048</v>
      </c>
      <c r="T48" s="120" t="n">
        <f aca="false">L48/$R$3</f>
        <v>-0</v>
      </c>
      <c r="U48" s="120" t="n">
        <f aca="false">I48/$R$3</f>
        <v>33.634</v>
      </c>
      <c r="V48" s="120" t="n">
        <f aca="false">M48/$R$3</f>
        <v>33.644</v>
      </c>
      <c r="W48" s="120" t="n">
        <f aca="false">N48/$R$3</f>
        <v>33.644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Firm'!A49,3),'Master Data'!$A$2:$A$8,0),2)</f>
        <v>T</v>
      </c>
      <c r="D49" s="118" t="n">
        <v>-3557126.73429952</v>
      </c>
      <c r="E49" s="118" t="n">
        <v>758290.660282031</v>
      </c>
      <c r="F49" s="118" t="n">
        <v>0</v>
      </c>
      <c r="G49" s="118" t="n">
        <v>57222</v>
      </c>
      <c r="I49" s="118" t="n">
        <f aca="false">IF(MONTH($A49)=MONTH($A48),IF(G49=0,I48,G49),G49)</f>
        <v>57222</v>
      </c>
      <c r="J49" s="118" t="n">
        <f aca="false">IF(MONTH($A49)=MONTH($A48),SUM(I49-I48),I49)</f>
        <v>23588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57232</v>
      </c>
      <c r="N49" s="118" t="n">
        <f aca="false">SUM(J$6:J49)</f>
        <v>57232</v>
      </c>
      <c r="P49" s="118" t="n">
        <f aca="false">D49/P$3</f>
        <v>-3.55712673429952</v>
      </c>
      <c r="Q49" s="118" t="n">
        <f aca="false">E49/P$3</f>
        <v>0.758290660282031</v>
      </c>
      <c r="R49" s="118" t="n">
        <f aca="false">F49/R$3</f>
        <v>0</v>
      </c>
      <c r="S49" s="120" t="n">
        <f aca="false">J49/$R$3</f>
        <v>23.588</v>
      </c>
      <c r="T49" s="120" t="n">
        <f aca="false">L49/$R$3</f>
        <v>0</v>
      </c>
      <c r="U49" s="120" t="n">
        <f aca="false">I49/$R$3</f>
        <v>57.222</v>
      </c>
      <c r="V49" s="120" t="n">
        <f aca="false">M49/$R$3</f>
        <v>57.232</v>
      </c>
      <c r="W49" s="120" t="n">
        <f aca="false">N49/$R$3</f>
        <v>57.232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Firm'!A50,3),'Master Data'!$A$2:$A$8,0),2)</f>
        <v>W</v>
      </c>
      <c r="D50" s="118" t="n">
        <v>-3534482.1137683</v>
      </c>
      <c r="E50" s="118" t="n">
        <v>758390.889586401</v>
      </c>
      <c r="F50" s="118" t="n">
        <v>0</v>
      </c>
      <c r="G50" s="118" t="n">
        <v>56866</v>
      </c>
      <c r="I50" s="118" t="n">
        <f aca="false">IF(MONTH($A50)=MONTH($A49),IF(G50=0,I49,G50),G50)</f>
        <v>56866</v>
      </c>
      <c r="J50" s="118" t="n">
        <f aca="false">IF(MONTH($A50)=MONTH($A49),SUM(I50-I49),I50)</f>
        <v>-356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56876</v>
      </c>
      <c r="N50" s="118" t="n">
        <f aca="false">SUM(J$6:J50)</f>
        <v>56876</v>
      </c>
      <c r="P50" s="118" t="n">
        <f aca="false">D50/P$3</f>
        <v>-3.5344821137683</v>
      </c>
      <c r="Q50" s="118" t="n">
        <f aca="false">E50/P$3</f>
        <v>0.758390889586401</v>
      </c>
      <c r="R50" s="118" t="n">
        <f aca="false">F50/R$3</f>
        <v>0</v>
      </c>
      <c r="S50" s="120" t="n">
        <f aca="false">J50/$R$3</f>
        <v>-0.356</v>
      </c>
      <c r="T50" s="120" t="n">
        <f aca="false">L50/$R$3</f>
        <v>-0</v>
      </c>
      <c r="U50" s="120" t="n">
        <f aca="false">I50/$R$3</f>
        <v>56.866</v>
      </c>
      <c r="V50" s="120" t="n">
        <f aca="false">M50/$R$3</f>
        <v>56.876</v>
      </c>
      <c r="W50" s="120" t="n">
        <f aca="false">N50/$R$3</f>
        <v>56.876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Firm'!A51,3),'Master Data'!$A$2:$A$8,0),2)</f>
        <v>Th</v>
      </c>
      <c r="D51" s="118" t="n">
        <v>-3965283.76935966</v>
      </c>
      <c r="E51" s="118" t="n">
        <v>1115935.12721663</v>
      </c>
      <c r="F51" s="118" t="n">
        <v>0</v>
      </c>
      <c r="G51" s="118" t="n">
        <v>145651</v>
      </c>
      <c r="I51" s="118" t="n">
        <f aca="false">IF(MONTH($A51)=MONTH($A50),IF(G51=0,I50,G51),G51)</f>
        <v>145651</v>
      </c>
      <c r="J51" s="118" t="n">
        <f aca="false">IF(MONTH($A51)=MONTH($A50),SUM(I51-I50),I51)</f>
        <v>88785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145661</v>
      </c>
      <c r="N51" s="118" t="n">
        <f aca="false">SUM(J$6:J51)</f>
        <v>145661</v>
      </c>
      <c r="P51" s="118" t="n">
        <f aca="false">D51/P$3</f>
        <v>-3.96528376935966</v>
      </c>
      <c r="Q51" s="118" t="n">
        <f aca="false">E51/P$3</f>
        <v>1.11593512721663</v>
      </c>
      <c r="R51" s="118" t="n">
        <f aca="false">F51/R$3</f>
        <v>0</v>
      </c>
      <c r="S51" s="120" t="n">
        <f aca="false">J51/$R$3</f>
        <v>88.785</v>
      </c>
      <c r="T51" s="120" t="n">
        <f aca="false">L51/$R$3</f>
        <v>0</v>
      </c>
      <c r="U51" s="120" t="n">
        <f aca="false">I51/$R$3</f>
        <v>145.651</v>
      </c>
      <c r="V51" s="120" t="n">
        <f aca="false">M51/$R$3</f>
        <v>145.661</v>
      </c>
      <c r="W51" s="120" t="n">
        <f aca="false">N51/$R$3</f>
        <v>145.661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Firm'!A52,3),'Master Data'!$A$2:$A$8,0),2)</f>
        <v>F</v>
      </c>
      <c r="D52" s="118" t="n">
        <v>-3991169.18252677</v>
      </c>
      <c r="E52" s="118" t="n">
        <v>1116222.52708303</v>
      </c>
      <c r="F52" s="118" t="n">
        <v>0</v>
      </c>
      <c r="G52" s="118" t="n">
        <v>145652</v>
      </c>
      <c r="I52" s="118" t="n">
        <f aca="false">IF(MONTH($A52)=MONTH($A51),IF(G52=0,I51,G52),G52)</f>
        <v>145652</v>
      </c>
      <c r="J52" s="118" t="n">
        <f aca="false">IF(MONTH($A52)=MONTH($A51),SUM(I52-I51),I52)</f>
        <v>1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145662</v>
      </c>
      <c r="N52" s="118" t="n">
        <f aca="false">SUM(J$6:J52)</f>
        <v>145662</v>
      </c>
      <c r="P52" s="118" t="n">
        <f aca="false">D52/P$3</f>
        <v>-3.99116918252677</v>
      </c>
      <c r="Q52" s="118" t="n">
        <f aca="false">E52/P$3</f>
        <v>1.11622252708303</v>
      </c>
      <c r="R52" s="118" t="n">
        <f aca="false">F52/R$3</f>
        <v>0</v>
      </c>
      <c r="S52" s="120" t="n">
        <f aca="false">J52/$R$3</f>
        <v>0.001</v>
      </c>
      <c r="T52" s="120" t="n">
        <f aca="false">L52/$R$3</f>
        <v>0</v>
      </c>
      <c r="U52" s="120" t="n">
        <f aca="false">I52/$R$3</f>
        <v>145.652</v>
      </c>
      <c r="V52" s="120" t="n">
        <f aca="false">M52/$R$3</f>
        <v>145.662</v>
      </c>
      <c r="W52" s="120" t="n">
        <f aca="false">N52/$R$3</f>
        <v>145.662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Firm'!A53,3),'Master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145652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145662</v>
      </c>
      <c r="N53" s="118" t="n">
        <f aca="false">SUM(J$6:J53)</f>
        <v>145662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145.652</v>
      </c>
      <c r="V53" s="120" t="n">
        <f aca="false">M53/$R$3</f>
        <v>145.662</v>
      </c>
      <c r="W53" s="120" t="n">
        <f aca="false">N53/$R$3</f>
        <v>145.662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Firm'!A54,3),'Master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145652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145662</v>
      </c>
      <c r="N54" s="118" t="n">
        <f aca="false">SUM(J$6:J54)</f>
        <v>145662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145.652</v>
      </c>
      <c r="V54" s="120" t="n">
        <f aca="false">M54/$R$3</f>
        <v>145.662</v>
      </c>
      <c r="W54" s="120" t="n">
        <f aca="false">N54/$R$3</f>
        <v>145.662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Firm'!A55,3),'Master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145652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145662</v>
      </c>
      <c r="N55" s="118" t="n">
        <f aca="false">SUM(J$6:J55)</f>
        <v>145662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145.652</v>
      </c>
      <c r="V55" s="120" t="n">
        <f aca="false">M55/$R$3</f>
        <v>145.662</v>
      </c>
      <c r="W55" s="120" t="n">
        <f aca="false">N55/$R$3</f>
        <v>145.662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Firm'!A56,3),'Master Data'!$A$2:$A$8,0),2)</f>
        <v>T</v>
      </c>
      <c r="D56" s="118" t="n">
        <v>-3995213.7808889</v>
      </c>
      <c r="E56" s="118" t="n">
        <v>1116881.63937881</v>
      </c>
      <c r="F56" s="118" t="n">
        <v>0</v>
      </c>
      <c r="G56" s="118" t="n">
        <v>145653</v>
      </c>
      <c r="I56" s="118" t="n">
        <f aca="false">IF(MONTH($A56)=MONTH($A55),IF(G56=0,I55,G56),G56)</f>
        <v>145653</v>
      </c>
      <c r="J56" s="118" t="n">
        <f aca="false">IF(MONTH($A56)=MONTH($A55),SUM(I56-I55),I56)</f>
        <v>1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145663</v>
      </c>
      <c r="N56" s="118" t="n">
        <f aca="false">SUM(J$6:J56)</f>
        <v>145663</v>
      </c>
      <c r="P56" s="118" t="n">
        <f aca="false">D56/P$3</f>
        <v>-3.9952137808889</v>
      </c>
      <c r="Q56" s="118" t="n">
        <f aca="false">E56/P$3</f>
        <v>1.11688163937881</v>
      </c>
      <c r="R56" s="118" t="n">
        <f aca="false">F56/R$3</f>
        <v>0</v>
      </c>
      <c r="S56" s="120" t="n">
        <f aca="false">J56/$R$3</f>
        <v>0.001</v>
      </c>
      <c r="T56" s="120" t="n">
        <f aca="false">L56/$R$3</f>
        <v>0</v>
      </c>
      <c r="U56" s="120" t="n">
        <f aca="false">I56/$R$3</f>
        <v>145.653</v>
      </c>
      <c r="V56" s="120" t="n">
        <f aca="false">M56/$R$3</f>
        <v>145.663</v>
      </c>
      <c r="W56" s="120" t="n">
        <f aca="false">N56/$R$3</f>
        <v>145.663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Firm'!A57,3),'Master Data'!$A$2:$A$8,0),2)</f>
        <v>W</v>
      </c>
      <c r="D57" s="118" t="n">
        <v>-3990984.59297026</v>
      </c>
      <c r="E57" s="118" t="n">
        <v>1117095.02639844</v>
      </c>
      <c r="F57" s="118" t="n">
        <v>0</v>
      </c>
      <c r="G57" s="118" t="n">
        <v>145653</v>
      </c>
      <c r="I57" s="118" t="n">
        <f aca="false">IF(MONTH($A57)=MONTH($A56),IF(G57=0,I56,G57),G57)</f>
        <v>145653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145663</v>
      </c>
      <c r="N57" s="118" t="n">
        <f aca="false">SUM(J$6:J57)</f>
        <v>145663</v>
      </c>
      <c r="P57" s="118" t="n">
        <f aca="false">D57/P$3</f>
        <v>-3.99098459297026</v>
      </c>
      <c r="Q57" s="118" t="n">
        <f aca="false">E57/P$3</f>
        <v>1.11709502639844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145.653</v>
      </c>
      <c r="V57" s="120" t="n">
        <f aca="false">M57/$R$3</f>
        <v>145.663</v>
      </c>
      <c r="W57" s="120" t="n">
        <f aca="false">N57/$R$3</f>
        <v>145.663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Firm'!A58,3),'Master Data'!$A$2:$A$8,0),2)</f>
        <v>Th</v>
      </c>
      <c r="D58" s="118" t="n">
        <v>-3982792.52195687</v>
      </c>
      <c r="E58" s="118" t="n">
        <v>1117317.89324373</v>
      </c>
      <c r="F58" s="118" t="n">
        <v>0</v>
      </c>
      <c r="G58" s="118" t="n">
        <v>145653</v>
      </c>
      <c r="I58" s="118" t="n">
        <f aca="false">IF(MONTH($A58)=MONTH($A57),IF(G58=0,I57,G58),G58)</f>
        <v>145653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145663</v>
      </c>
      <c r="N58" s="118" t="n">
        <f aca="false">SUM(J$6:J58)</f>
        <v>145663</v>
      </c>
      <c r="P58" s="118" t="n">
        <f aca="false">D58/P$3</f>
        <v>-3.98279252195687</v>
      </c>
      <c r="Q58" s="118" t="n">
        <f aca="false">E58/P$3</f>
        <v>1.11731789324373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145.653</v>
      </c>
      <c r="V58" s="120" t="n">
        <f aca="false">M58/$R$3</f>
        <v>145.663</v>
      </c>
      <c r="W58" s="120" t="n">
        <f aca="false">N58/$R$3</f>
        <v>145.663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Firm'!A59,3),'Master Data'!$A$2:$A$8,0),2)</f>
        <v>F</v>
      </c>
      <c r="D59" s="118" t="n">
        <v>-3994771.85900289</v>
      </c>
      <c r="E59" s="118" t="n">
        <v>1117650.9010197</v>
      </c>
      <c r="F59" s="118" t="n">
        <v>0</v>
      </c>
      <c r="G59" s="118" t="n">
        <v>145654</v>
      </c>
      <c r="I59" s="118" t="n">
        <f aca="false">IF(MONTH($A59)=MONTH($A58),IF(G59=0,I58,G59),G59)</f>
        <v>145654</v>
      </c>
      <c r="J59" s="118" t="n">
        <f aca="false">IF(MONTH($A59)=MONTH($A58),SUM(I59-I58),I59)</f>
        <v>1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145664</v>
      </c>
      <c r="N59" s="118" t="n">
        <f aca="false">SUM(J$6:J59)</f>
        <v>145664</v>
      </c>
      <c r="P59" s="118" t="n">
        <f aca="false">D59/P$3</f>
        <v>-3.99477185900289</v>
      </c>
      <c r="Q59" s="118" t="n">
        <f aca="false">E59/P$3</f>
        <v>1.1176509010197</v>
      </c>
      <c r="R59" s="118" t="n">
        <f aca="false">F59/R$3</f>
        <v>0</v>
      </c>
      <c r="S59" s="120" t="n">
        <f aca="false">J59/$R$3</f>
        <v>0.001</v>
      </c>
      <c r="T59" s="120" t="n">
        <f aca="false">L59/$R$3</f>
        <v>0</v>
      </c>
      <c r="U59" s="120" t="n">
        <f aca="false">I59/$R$3</f>
        <v>145.654</v>
      </c>
      <c r="V59" s="120" t="n">
        <f aca="false">M59/$R$3</f>
        <v>145.664</v>
      </c>
      <c r="W59" s="120" t="n">
        <f aca="false">N59/$R$3</f>
        <v>145.664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Firm'!A60,3),'Master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145654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145664</v>
      </c>
      <c r="N60" s="118" t="n">
        <f aca="false">SUM(J$6:J60)</f>
        <v>145664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145.654</v>
      </c>
      <c r="V60" s="120" t="n">
        <f aca="false">M60/$R$3</f>
        <v>145.664</v>
      </c>
      <c r="W60" s="120" t="n">
        <f aca="false">N60/$R$3</f>
        <v>145.664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Firm'!A61,3),'Master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145654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145664</v>
      </c>
      <c r="N61" s="118" t="n">
        <f aca="false">SUM(J$6:J61)</f>
        <v>145664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145.654</v>
      </c>
      <c r="V61" s="120" t="n">
        <f aca="false">M61/$R$3</f>
        <v>145.664</v>
      </c>
      <c r="W61" s="120" t="n">
        <f aca="false">N61/$R$3</f>
        <v>145.664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Firm'!A62,3),'Master Data'!$A$2:$A$8,0),2)</f>
        <v>M</v>
      </c>
      <c r="D62" s="118" t="n">
        <v>-4008935.38107417</v>
      </c>
      <c r="E62" s="118" t="n">
        <v>1118299.76713426</v>
      </c>
      <c r="F62" s="118" t="n">
        <v>0</v>
      </c>
      <c r="G62" s="118" t="n">
        <v>145655</v>
      </c>
      <c r="I62" s="118" t="n">
        <f aca="false">IF(MONTH($A62)=MONTH($A61),IF(G62=0,I61,G62),G62)</f>
        <v>145655</v>
      </c>
      <c r="J62" s="118" t="n">
        <f aca="false">IF(MONTH($A62)=MONTH($A61),SUM(I62-I61),I62)</f>
        <v>1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145665</v>
      </c>
      <c r="N62" s="118" t="n">
        <f aca="false">SUM(J$6:J62)</f>
        <v>145665</v>
      </c>
      <c r="P62" s="118" t="n">
        <f aca="false">D62/P$3</f>
        <v>-4.00893538107417</v>
      </c>
      <c r="Q62" s="118" t="n">
        <f aca="false">E62/P$3</f>
        <v>1.11829976713426</v>
      </c>
      <c r="R62" s="118" t="n">
        <f aca="false">F62/R$3</f>
        <v>0</v>
      </c>
      <c r="S62" s="120" t="n">
        <f aca="false">J62/$R$3</f>
        <v>0.001</v>
      </c>
      <c r="T62" s="120" t="n">
        <f aca="false">L62/$R$3</f>
        <v>0</v>
      </c>
      <c r="U62" s="120" t="n">
        <f aca="false">I62/$R$3</f>
        <v>145.655</v>
      </c>
      <c r="V62" s="120" t="n">
        <f aca="false">M62/$R$3</f>
        <v>145.665</v>
      </c>
      <c r="W62" s="120" t="n">
        <f aca="false">N62/$R$3</f>
        <v>145.665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Firm'!A63,3),'Master Data'!$A$2:$A$8,0),2)</f>
        <v>T</v>
      </c>
      <c r="D63" s="118" t="n">
        <v>-4033517.02125013</v>
      </c>
      <c r="E63" s="118" t="n">
        <v>1118551.85003119</v>
      </c>
      <c r="F63" s="118" t="n">
        <v>0</v>
      </c>
      <c r="G63" s="118" t="n">
        <v>145654</v>
      </c>
      <c r="I63" s="118" t="n">
        <f aca="false">IF(MONTH($A63)=MONTH($A62),IF(G63=0,I62,G63),G63)</f>
        <v>145654</v>
      </c>
      <c r="J63" s="118" t="n">
        <f aca="false">IF(MONTH($A63)=MONTH($A62),SUM(I63-I62),I63)</f>
        <v>-1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145664</v>
      </c>
      <c r="N63" s="118" t="n">
        <f aca="false">SUM(J$6:J63)</f>
        <v>145664</v>
      </c>
      <c r="P63" s="118" t="n">
        <f aca="false">D63/P$3</f>
        <v>-4.03351702125013</v>
      </c>
      <c r="Q63" s="118" t="n">
        <f aca="false">E63/P$3</f>
        <v>1.11855185003119</v>
      </c>
      <c r="R63" s="118" t="n">
        <f aca="false">F63/R$3</f>
        <v>0</v>
      </c>
      <c r="S63" s="120" t="n">
        <f aca="false">J63/$R$3</f>
        <v>-0.001</v>
      </c>
      <c r="T63" s="120" t="n">
        <f aca="false">L63/$R$3</f>
        <v>-0</v>
      </c>
      <c r="U63" s="120" t="n">
        <f aca="false">I63/$R$3</f>
        <v>145.654</v>
      </c>
      <c r="V63" s="120" t="n">
        <f aca="false">M63/$R$3</f>
        <v>145.664</v>
      </c>
      <c r="W63" s="120" t="n">
        <f aca="false">N63/$R$3</f>
        <v>145.664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Firm'!A64,3),'Master Data'!$A$2:$A$8,0),2)</f>
        <v>W</v>
      </c>
      <c r="D64" s="118" t="n">
        <v>-3953668.64783753</v>
      </c>
      <c r="E64" s="118" t="n">
        <v>1035490.73634777</v>
      </c>
      <c r="F64" s="118" t="n">
        <v>0</v>
      </c>
      <c r="G64" s="118" t="n">
        <v>145654</v>
      </c>
      <c r="I64" s="118" t="n">
        <f aca="false">IF(MONTH($A64)=MONTH($A63),IF(G64=0,I63,G64),G64)</f>
        <v>145654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145664</v>
      </c>
      <c r="N64" s="118" t="n">
        <f aca="false">SUM(J$6:J64)</f>
        <v>145664</v>
      </c>
      <c r="P64" s="118" t="n">
        <f aca="false">D64/P$3</f>
        <v>-3.95366864783753</v>
      </c>
      <c r="Q64" s="118" t="n">
        <f aca="false">E64/P$3</f>
        <v>1.03549073634777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145.654</v>
      </c>
      <c r="V64" s="120" t="n">
        <f aca="false">M64/$R$3</f>
        <v>145.664</v>
      </c>
      <c r="W64" s="120" t="n">
        <f aca="false">N64/$R$3</f>
        <v>145.664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Firm'!A65,3),'Master Data'!$A$2:$A$8,0),2)</f>
        <v>Th</v>
      </c>
      <c r="D65" s="118" t="n">
        <v>-3961512.24425475</v>
      </c>
      <c r="E65" s="118" t="n">
        <v>1035560.69089138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145664</v>
      </c>
      <c r="N65" s="118" t="n">
        <f aca="false">SUM(J$6:J65)</f>
        <v>145664</v>
      </c>
      <c r="P65" s="118" t="n">
        <f aca="false">D65/P$3</f>
        <v>-3.96151224425475</v>
      </c>
      <c r="Q65" s="118" t="n">
        <f aca="false">E65/P$3</f>
        <v>1.03556069089138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145.664</v>
      </c>
      <c r="W65" s="120" t="n">
        <f aca="false">N65/$R$3</f>
        <v>145.664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Firm'!A66,3),'Master Data'!$A$2:$A$8,0),2)</f>
        <v>F</v>
      </c>
      <c r="D66" s="118" t="n">
        <v>-3946828.80667102</v>
      </c>
      <c r="E66" s="118" t="n">
        <v>1035672.8604053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145664</v>
      </c>
      <c r="N66" s="118" t="n">
        <f aca="false">SUM(J$6:J66)</f>
        <v>145664</v>
      </c>
      <c r="P66" s="118" t="n">
        <f aca="false">D66/P$3</f>
        <v>-3.94682880667102</v>
      </c>
      <c r="Q66" s="118" t="n">
        <f aca="false">E66/P$3</f>
        <v>1.0356728604053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145.664</v>
      </c>
      <c r="W66" s="120" t="n">
        <f aca="false">N66/$R$3</f>
        <v>145.664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Firm'!A67,3),'Master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145664</v>
      </c>
      <c r="N67" s="118" t="n">
        <f aca="false">SUM(J$6:J67)</f>
        <v>145664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145.664</v>
      </c>
      <c r="W67" s="120" t="n">
        <f aca="false">N67/$R$3</f>
        <v>145.664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Firm'!A68,3),'Master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145664</v>
      </c>
      <c r="N68" s="118" t="n">
        <f aca="false">SUM(J$6:J68)</f>
        <v>145664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145.664</v>
      </c>
      <c r="W68" s="120" t="n">
        <f aca="false">N68/$R$3</f>
        <v>145.664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Firm'!A69,3),'Master Data'!$A$2:$A$8,0),2)</f>
        <v>M</v>
      </c>
      <c r="D69" s="118" t="n">
        <v>-3501021.90544096</v>
      </c>
      <c r="E69" s="118" t="n">
        <v>588039.62430664</v>
      </c>
      <c r="F69" s="118" t="n">
        <v>0</v>
      </c>
      <c r="G69" s="118" t="n">
        <v>-158758</v>
      </c>
      <c r="I69" s="118" t="n">
        <f aca="false">IF(MONTH($A69)=MONTH($A68),IF(G69=0,I68,G69),G69)</f>
        <v>-158758</v>
      </c>
      <c r="J69" s="118" t="n">
        <f aca="false">IF(MONTH($A69)=MONTH($A68),SUM(I69-I68),I69)</f>
        <v>-158758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-13094</v>
      </c>
      <c r="N69" s="118" t="n">
        <f aca="false">SUM(J$6:J69)</f>
        <v>-13094</v>
      </c>
      <c r="P69" s="118" t="n">
        <f aca="false">D69/P$3</f>
        <v>-3.50102190544096</v>
      </c>
      <c r="Q69" s="118" t="n">
        <f aca="false">E69/P$3</f>
        <v>0.58803962430664</v>
      </c>
      <c r="R69" s="118" t="n">
        <f aca="false">F69/R$3</f>
        <v>0</v>
      </c>
      <c r="S69" s="120" t="n">
        <f aca="false">J69/$R$3</f>
        <v>-158.758</v>
      </c>
      <c r="T69" s="120" t="n">
        <f aca="false">L69/$R$3</f>
        <v>-0</v>
      </c>
      <c r="U69" s="120" t="n">
        <f aca="false">I69/$R$3</f>
        <v>-158.758</v>
      </c>
      <c r="V69" s="120" t="n">
        <f aca="false">M69/$R$3</f>
        <v>-13.094</v>
      </c>
      <c r="W69" s="120" t="n">
        <f aca="false">N69/$R$3</f>
        <v>-13.094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Firm'!A70,3),'Master Data'!$A$2:$A$8,0),2)</f>
        <v>T</v>
      </c>
      <c r="D70" s="118" t="n">
        <v>-3490544.99351203</v>
      </c>
      <c r="E70" s="118" t="n">
        <v>588133.912696568</v>
      </c>
      <c r="F70" s="118" t="n">
        <v>0</v>
      </c>
      <c r="G70" s="118" t="n">
        <v>-158815</v>
      </c>
      <c r="I70" s="118" t="n">
        <f aca="false">IF(MONTH($A70)=MONTH($A69),IF(G70=0,I69,G70),G70)</f>
        <v>-158815</v>
      </c>
      <c r="J70" s="118" t="n">
        <f aca="false">IF(MONTH($A70)=MONTH($A69),SUM(I70-I69),I70)</f>
        <v>-57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-13151</v>
      </c>
      <c r="N70" s="118" t="n">
        <f aca="false">SUM(J$6:J70)</f>
        <v>-13151</v>
      </c>
      <c r="P70" s="118" t="n">
        <f aca="false">D70/P$3</f>
        <v>-3.49054499351203</v>
      </c>
      <c r="Q70" s="118" t="n">
        <f aca="false">E70/P$3</f>
        <v>0.588133912696568</v>
      </c>
      <c r="R70" s="118" t="n">
        <f aca="false">F70/R$3</f>
        <v>0</v>
      </c>
      <c r="S70" s="120" t="n">
        <f aca="false">J70/$R$3</f>
        <v>-0.057</v>
      </c>
      <c r="T70" s="120" t="n">
        <f aca="false">L70/$R$3</f>
        <v>-0</v>
      </c>
      <c r="U70" s="120" t="n">
        <f aca="false">I70/$R$3</f>
        <v>-158.815</v>
      </c>
      <c r="V70" s="120" t="n">
        <f aca="false">M70/$R$3</f>
        <v>-13.151</v>
      </c>
      <c r="W70" s="120" t="n">
        <f aca="false">N70/$R$3</f>
        <v>-13.151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Firm'!A71,3),'Master Data'!$A$2:$A$8,0),2)</f>
        <v>W</v>
      </c>
      <c r="D71" s="118" t="n">
        <v>-3502555.44790617</v>
      </c>
      <c r="E71" s="118" t="n">
        <v>588252.179256947</v>
      </c>
      <c r="F71" s="118" t="n">
        <v>0</v>
      </c>
      <c r="G71" s="118" t="n">
        <v>-158815</v>
      </c>
      <c r="I71" s="118" t="n">
        <f aca="false">IF(MONTH($A71)=MONTH($A70),IF(G71=0,I70,G71),G71)</f>
        <v>-158815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-13151</v>
      </c>
      <c r="N71" s="118" t="n">
        <f aca="false">SUM(J$6:J71)</f>
        <v>-13151</v>
      </c>
      <c r="P71" s="118" t="n">
        <f aca="false">D71/P$3</f>
        <v>-3.50255544790617</v>
      </c>
      <c r="Q71" s="118" t="n">
        <f aca="false">E71/P$3</f>
        <v>0.588252179256947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-158.815</v>
      </c>
      <c r="V71" s="120" t="n">
        <f aca="false">M71/$R$3</f>
        <v>-13.151</v>
      </c>
      <c r="W71" s="120" t="n">
        <f aca="false">N71/$R$3</f>
        <v>-13.151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Firm'!A72,3),'Master Data'!$A$2:$A$8,0),2)</f>
        <v>Th</v>
      </c>
      <c r="D72" s="118" t="n">
        <v>-3505172.50809889</v>
      </c>
      <c r="E72" s="118" t="n">
        <v>588342.542406159</v>
      </c>
      <c r="F72" s="118" t="n">
        <v>0</v>
      </c>
      <c r="G72" s="118" t="n">
        <v>-158814</v>
      </c>
      <c r="I72" s="118" t="n">
        <f aca="false">IF(MONTH($A72)=MONTH($A71),IF(G72=0,I71,G72),G72)</f>
        <v>-158814</v>
      </c>
      <c r="J72" s="118" t="n">
        <f aca="false">IF(MONTH($A72)=MONTH($A71),SUM(I72-I71),I72)</f>
        <v>1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-13150</v>
      </c>
      <c r="N72" s="118" t="n">
        <f aca="false">SUM(J$6:J72)</f>
        <v>-13150</v>
      </c>
      <c r="P72" s="118" t="n">
        <f aca="false">D72/P$3</f>
        <v>-3.50517250809889</v>
      </c>
      <c r="Q72" s="118" t="n">
        <f aca="false">E72/P$3</f>
        <v>0.588342542406159</v>
      </c>
      <c r="R72" s="118" t="n">
        <f aca="false">F72/R$3</f>
        <v>0</v>
      </c>
      <c r="S72" s="120" t="n">
        <f aca="false">J72/$R$3</f>
        <v>0.001</v>
      </c>
      <c r="T72" s="120" t="n">
        <f aca="false">L72/$R$3</f>
        <v>0</v>
      </c>
      <c r="U72" s="120" t="n">
        <f aca="false">I72/$R$3</f>
        <v>-158.814</v>
      </c>
      <c r="V72" s="120" t="n">
        <f aca="false">M72/$R$3</f>
        <v>-13.15</v>
      </c>
      <c r="W72" s="120" t="n">
        <f aca="false">N72/$R$3</f>
        <v>-13.15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Firm'!A73,3),'Master Data'!$A$2:$A$8,0),2)</f>
        <v>F</v>
      </c>
      <c r="D73" s="118" t="n">
        <v>-3494153.01277296</v>
      </c>
      <c r="E73" s="118" t="n">
        <v>588368.790369903</v>
      </c>
      <c r="F73" s="118" t="n">
        <v>0</v>
      </c>
      <c r="G73" s="118" t="n">
        <v>-158814</v>
      </c>
      <c r="I73" s="118" t="n">
        <f aca="false">IF(MONTH($A73)=MONTH($A72),IF(G73=0,I72,G73),G73)</f>
        <v>-158814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-13150</v>
      </c>
      <c r="N73" s="118" t="n">
        <f aca="false">SUM(J$6:J73)</f>
        <v>-13150</v>
      </c>
      <c r="P73" s="118" t="n">
        <f aca="false">D73/P$3</f>
        <v>-3.49415301277296</v>
      </c>
      <c r="Q73" s="118" t="n">
        <f aca="false">E73/P$3</f>
        <v>0.588368790369903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-158.814</v>
      </c>
      <c r="V73" s="120" t="n">
        <f aca="false">M73/$R$3</f>
        <v>-13.15</v>
      </c>
      <c r="W73" s="120" t="n">
        <f aca="false">N73/$R$3</f>
        <v>-13.15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Firm'!A74,3),'Master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-158814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-13150</v>
      </c>
      <c r="N74" s="118" t="n">
        <f aca="false">SUM(J$6:J74)</f>
        <v>-13150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-158.814</v>
      </c>
      <c r="V74" s="120" t="n">
        <f aca="false">M74/$R$3</f>
        <v>-13.15</v>
      </c>
      <c r="W74" s="120" t="n">
        <f aca="false">N74/$R$3</f>
        <v>-13.15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Firm'!A75,3),'Master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-158814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-13150</v>
      </c>
      <c r="N75" s="118" t="n">
        <f aca="false">SUM(J$6:J75)</f>
        <v>-13150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-158.814</v>
      </c>
      <c r="V75" s="120" t="n">
        <f aca="false">M75/$R$3</f>
        <v>-13.15</v>
      </c>
      <c r="W75" s="120" t="n">
        <f aca="false">N75/$R$3</f>
        <v>-13.15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Firm'!A76,3),'Master Data'!$A$2:$A$8,0),2)</f>
        <v>M</v>
      </c>
      <c r="D76" s="118" t="n">
        <v>-3498470.80686662</v>
      </c>
      <c r="E76" s="118" t="n">
        <v>588642.644453302</v>
      </c>
      <c r="F76" s="118" t="n">
        <v>0</v>
      </c>
      <c r="G76" s="118" t="n">
        <v>-158814</v>
      </c>
      <c r="I76" s="118" t="n">
        <f aca="false">IF(MONTH($A76)=MONTH($A75),IF(G76=0,I75,G76),G76)</f>
        <v>-158814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-13150</v>
      </c>
      <c r="N76" s="118" t="n">
        <f aca="false">SUM(J$6:J76)</f>
        <v>-13150</v>
      </c>
      <c r="P76" s="118" t="n">
        <f aca="false">D76/P$3</f>
        <v>-3.49847080686662</v>
      </c>
      <c r="Q76" s="118" t="n">
        <f aca="false">E76/P$3</f>
        <v>0.588642644453302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-158.814</v>
      </c>
      <c r="V76" s="120" t="n">
        <f aca="false">M76/$R$3</f>
        <v>-13.15</v>
      </c>
      <c r="W76" s="120" t="n">
        <f aca="false">N76/$R$3</f>
        <v>-13.15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Firm'!A77,3),'Master Data'!$A$2:$A$8,0),2)</f>
        <v>T</v>
      </c>
      <c r="D77" s="118" t="n">
        <v>-3486940.63603149</v>
      </c>
      <c r="E77" s="118" t="n">
        <v>588742.040710356</v>
      </c>
      <c r="F77" s="118" t="n">
        <v>0</v>
      </c>
      <c r="G77" s="118" t="n">
        <v>-158815</v>
      </c>
      <c r="I77" s="118" t="n">
        <f aca="false">IF(MONTH($A77)=MONTH($A76),IF(G77=0,I76,G77),G77)</f>
        <v>-158815</v>
      </c>
      <c r="J77" s="118" t="n">
        <f aca="false">IF(MONTH($A77)=MONTH($A76),SUM(I77-I76),I77)</f>
        <v>-1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-13151</v>
      </c>
      <c r="N77" s="118" t="n">
        <f aca="false">SUM(J$6:J77)</f>
        <v>-13151</v>
      </c>
      <c r="P77" s="118" t="n">
        <f aca="false">D77/P$3</f>
        <v>-3.48694063603149</v>
      </c>
      <c r="Q77" s="118" t="n">
        <f aca="false">E77/P$3</f>
        <v>0.588742040710356</v>
      </c>
      <c r="R77" s="118" t="n">
        <f aca="false">F77/R$3</f>
        <v>0</v>
      </c>
      <c r="S77" s="120" t="n">
        <f aca="false">J77/$R$3</f>
        <v>-0.001</v>
      </c>
      <c r="T77" s="120" t="n">
        <f aca="false">L77/$R$3</f>
        <v>-0</v>
      </c>
      <c r="U77" s="120" t="n">
        <f aca="false">I77/$R$3</f>
        <v>-158.815</v>
      </c>
      <c r="V77" s="120" t="n">
        <f aca="false">M77/$R$3</f>
        <v>-13.151</v>
      </c>
      <c r="W77" s="120" t="n">
        <f aca="false">N77/$R$3</f>
        <v>-13.151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Firm'!A78,3),'Master Data'!$A$2:$A$8,0),2)</f>
        <v>W</v>
      </c>
      <c r="D78" s="118" t="n">
        <v>-3511399.62628108</v>
      </c>
      <c r="E78" s="118" t="n">
        <v>588952.231467027</v>
      </c>
      <c r="F78" s="118" t="n">
        <v>0</v>
      </c>
      <c r="G78" s="118" t="n">
        <v>-158814</v>
      </c>
      <c r="I78" s="118" t="n">
        <f aca="false">IF(MONTH($A78)=MONTH($A77),IF(G78=0,I77,G78),G78)</f>
        <v>-158814</v>
      </c>
      <c r="J78" s="118" t="n">
        <f aca="false">IF(MONTH($A78)=MONTH($A77),SUM(I78-I77),I78)</f>
        <v>1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-13150</v>
      </c>
      <c r="N78" s="118" t="n">
        <f aca="false">SUM(J$6:J78)</f>
        <v>-13150</v>
      </c>
      <c r="P78" s="118" t="n">
        <f aca="false">D78/P$3</f>
        <v>-3.51139962628108</v>
      </c>
      <c r="Q78" s="118" t="n">
        <f aca="false">E78/P$3</f>
        <v>0.588952231467027</v>
      </c>
      <c r="R78" s="118" t="n">
        <f aca="false">F78/R$3</f>
        <v>0</v>
      </c>
      <c r="S78" s="120" t="n">
        <f aca="false">J78/$R$3</f>
        <v>0.001</v>
      </c>
      <c r="T78" s="120" t="n">
        <f aca="false">L78/$R$3</f>
        <v>0</v>
      </c>
      <c r="U78" s="120" t="n">
        <f aca="false">I78/$R$3</f>
        <v>-158.814</v>
      </c>
      <c r="V78" s="120" t="n">
        <f aca="false">M78/$R$3</f>
        <v>-13.15</v>
      </c>
      <c r="W78" s="120" t="n">
        <f aca="false">N78/$R$3</f>
        <v>-13.15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Firm'!A79,3),'Master Data'!$A$2:$A$8,0),2)</f>
        <v>Th</v>
      </c>
      <c r="D79" s="118" t="n">
        <v>-3527937.71072434</v>
      </c>
      <c r="E79" s="118" t="n">
        <v>589152.738270539</v>
      </c>
      <c r="F79" s="118" t="n">
        <v>0</v>
      </c>
      <c r="G79" s="118" t="n">
        <v>-158813</v>
      </c>
      <c r="I79" s="118" t="n">
        <f aca="false">IF(MONTH($A79)=MONTH($A78),IF(G79=0,I78,G79),G79)</f>
        <v>-158813</v>
      </c>
      <c r="J79" s="118" t="n">
        <f aca="false">IF(MONTH($A79)=MONTH($A78),SUM(I79-I78),I79)</f>
        <v>1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-13149</v>
      </c>
      <c r="N79" s="118" t="n">
        <f aca="false">SUM(J$6:J79)</f>
        <v>-13149</v>
      </c>
      <c r="P79" s="118" t="n">
        <f aca="false">D79/P$3</f>
        <v>-3.52793771072434</v>
      </c>
      <c r="Q79" s="118" t="n">
        <f aca="false">E79/P$3</f>
        <v>0.589152738270539</v>
      </c>
      <c r="R79" s="118" t="n">
        <f aca="false">F79/R$3</f>
        <v>0</v>
      </c>
      <c r="S79" s="120" t="n">
        <f aca="false">J79/$R$3</f>
        <v>0.001</v>
      </c>
      <c r="T79" s="120" t="n">
        <f aca="false">L79/$R$3</f>
        <v>0</v>
      </c>
      <c r="U79" s="120" t="n">
        <f aca="false">I79/$R$3</f>
        <v>-158.813</v>
      </c>
      <c r="V79" s="120" t="n">
        <f aca="false">M79/$R$3</f>
        <v>-13.149</v>
      </c>
      <c r="W79" s="120" t="n">
        <f aca="false">N79/$R$3</f>
        <v>-13.149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Firm'!A80,3),'Master Data'!$A$2:$A$8,0),2)</f>
        <v>F</v>
      </c>
      <c r="D80" s="118" t="n">
        <v>-3535477.46055735</v>
      </c>
      <c r="E80" s="118" t="n">
        <v>589258.061916203</v>
      </c>
      <c r="F80" s="118" t="n">
        <v>0</v>
      </c>
      <c r="G80" s="118" t="n">
        <v>-158814</v>
      </c>
      <c r="I80" s="118" t="n">
        <f aca="false">IF(MONTH($A80)=MONTH($A79),IF(G80=0,I79,G80),G80)</f>
        <v>-158814</v>
      </c>
      <c r="J80" s="118" t="n">
        <f aca="false">IF(MONTH($A80)=MONTH($A79),SUM(I80-I79),I80)</f>
        <v>-1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-13150</v>
      </c>
      <c r="N80" s="118" t="n">
        <f aca="false">SUM(J$6:J80)</f>
        <v>-13150</v>
      </c>
      <c r="P80" s="118" t="n">
        <f aca="false">D80/P$3</f>
        <v>-3.53547746055735</v>
      </c>
      <c r="Q80" s="118" t="n">
        <f aca="false">E80/P$3</f>
        <v>0.589258061916203</v>
      </c>
      <c r="R80" s="118" t="n">
        <f aca="false">F80/R$3</f>
        <v>0</v>
      </c>
      <c r="S80" s="120" t="n">
        <f aca="false">J80/$R$3</f>
        <v>-0.001</v>
      </c>
      <c r="T80" s="120" t="n">
        <f aca="false">L80/$R$3</f>
        <v>-0</v>
      </c>
      <c r="U80" s="120" t="n">
        <f aca="false">I80/$R$3</f>
        <v>-158.814</v>
      </c>
      <c r="V80" s="120" t="n">
        <f aca="false">M80/$R$3</f>
        <v>-13.15</v>
      </c>
      <c r="W80" s="120" t="n">
        <f aca="false">N80/$R$3</f>
        <v>-13.15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Firm'!A81,3),'Master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-158814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-13150</v>
      </c>
      <c r="N81" s="118" t="n">
        <f aca="false">SUM(J$6:J81)</f>
        <v>-13150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-158.814</v>
      </c>
      <c r="V81" s="120" t="n">
        <f aca="false">M81/$R$3</f>
        <v>-13.15</v>
      </c>
      <c r="W81" s="120" t="n">
        <f aca="false">N81/$R$3</f>
        <v>-13.15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Firm'!A82,3),'Master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-158814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-13150</v>
      </c>
      <c r="N82" s="118" t="n">
        <f aca="false">SUM(J$6:J82)</f>
        <v>-13150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-158.814</v>
      </c>
      <c r="V82" s="120" t="n">
        <f aca="false">M82/$R$3</f>
        <v>-13.15</v>
      </c>
      <c r="W82" s="120" t="n">
        <f aca="false">N82/$R$3</f>
        <v>-13.15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Firm'!A83,3),'Master Data'!$A$2:$A$8,0),2)</f>
        <v>M</v>
      </c>
      <c r="D83" s="118" t="n">
        <v>-3526888.22673206</v>
      </c>
      <c r="E83" s="118" t="n">
        <v>589479.239431214</v>
      </c>
      <c r="F83" s="118" t="n">
        <v>0</v>
      </c>
      <c r="G83" s="118" t="n">
        <v>-158817</v>
      </c>
      <c r="I83" s="118" t="n">
        <f aca="false">IF(MONTH($A83)=MONTH($A82),IF(G83=0,I82,G83),G83)</f>
        <v>-158817</v>
      </c>
      <c r="J83" s="118" t="n">
        <f aca="false">IF(MONTH($A83)=MONTH($A82),SUM(I83-I82),I83)</f>
        <v>-3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-13153</v>
      </c>
      <c r="N83" s="118" t="n">
        <f aca="false">SUM(J$6:J83)</f>
        <v>-13153</v>
      </c>
      <c r="P83" s="118" t="n">
        <f aca="false">D83/P$3</f>
        <v>-3.52688822673206</v>
      </c>
      <c r="Q83" s="118" t="n">
        <f aca="false">E83/P$3</f>
        <v>0.589479239431214</v>
      </c>
      <c r="R83" s="118" t="n">
        <f aca="false">F83/R$3</f>
        <v>0</v>
      </c>
      <c r="S83" s="120" t="n">
        <f aca="false">J83/$R$3</f>
        <v>-0.003</v>
      </c>
      <c r="T83" s="120" t="n">
        <f aca="false">L83/$R$3</f>
        <v>-0</v>
      </c>
      <c r="U83" s="120" t="n">
        <f aca="false">I83/$R$3</f>
        <v>-158.817</v>
      </c>
      <c r="V83" s="120" t="n">
        <f aca="false">M83/$R$3</f>
        <v>-13.153</v>
      </c>
      <c r="W83" s="120" t="n">
        <f aca="false">N83/$R$3</f>
        <v>-13.153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Firm'!A84,3),'Master Data'!$A$2:$A$8,0),2)</f>
        <v>T</v>
      </c>
      <c r="D84" s="118" t="n">
        <v>-3543282.71096792</v>
      </c>
      <c r="E84" s="118" t="n">
        <v>589606.187752571</v>
      </c>
      <c r="F84" s="118" t="n">
        <v>0</v>
      </c>
      <c r="G84" s="118" t="n">
        <v>-157367</v>
      </c>
      <c r="I84" s="118" t="n">
        <f aca="false">IF(MONTH($A84)=MONTH($A83),IF(G84=0,I83,G84),G84)</f>
        <v>-157367</v>
      </c>
      <c r="J84" s="118" t="n">
        <f aca="false">IF(MONTH($A84)=MONTH($A83),SUM(I84-I83),I84)</f>
        <v>1450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-11703</v>
      </c>
      <c r="N84" s="118" t="n">
        <f aca="false">SUM(J$6:J84)</f>
        <v>-11703</v>
      </c>
      <c r="P84" s="118" t="n">
        <f aca="false">D84/P$3</f>
        <v>-3.54328271096792</v>
      </c>
      <c r="Q84" s="118" t="n">
        <f aca="false">E84/P$3</f>
        <v>0.589606187752572</v>
      </c>
      <c r="R84" s="118" t="n">
        <f aca="false">F84/R$3</f>
        <v>0</v>
      </c>
      <c r="S84" s="120" t="n">
        <f aca="false">J84/$R$3</f>
        <v>1.45</v>
      </c>
      <c r="T84" s="120" t="n">
        <f aca="false">L84/$R$3</f>
        <v>0</v>
      </c>
      <c r="U84" s="120" t="n">
        <f aca="false">I84/$R$3</f>
        <v>-157.367</v>
      </c>
      <c r="V84" s="120" t="n">
        <f aca="false">M84/$R$3</f>
        <v>-11.703</v>
      </c>
      <c r="W84" s="120" t="n">
        <f aca="false">N84/$R$3</f>
        <v>-11.703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Firm'!A85,3),'Master Data'!$A$2:$A$8,0),2)</f>
        <v>W</v>
      </c>
      <c r="D85" s="118" t="n">
        <v>-3553400.05592276</v>
      </c>
      <c r="E85" s="118" t="n">
        <v>589726.523890716</v>
      </c>
      <c r="F85" s="118" t="n">
        <v>0</v>
      </c>
      <c r="G85" s="118" t="n">
        <v>-157366</v>
      </c>
      <c r="I85" s="118" t="n">
        <f aca="false">IF(MONTH($A85)=MONTH($A84),IF(G85=0,I84,G85),G85)</f>
        <v>-157366</v>
      </c>
      <c r="J85" s="118" t="n">
        <f aca="false">IF(MONTH($A85)=MONTH($A84),SUM(I85-I84),I85)</f>
        <v>1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-11702</v>
      </c>
      <c r="N85" s="118" t="n">
        <f aca="false">SUM(J$6:J85)</f>
        <v>-11702</v>
      </c>
      <c r="P85" s="118" t="n">
        <f aca="false">D85/P$3</f>
        <v>-3.55340005592276</v>
      </c>
      <c r="Q85" s="118" t="n">
        <f aca="false">E85/P$3</f>
        <v>0.589726523890716</v>
      </c>
      <c r="R85" s="118" t="n">
        <f aca="false">F85/R$3</f>
        <v>0</v>
      </c>
      <c r="S85" s="120" t="n">
        <f aca="false">J85/$R$3</f>
        <v>0.001</v>
      </c>
      <c r="T85" s="120" t="n">
        <f aca="false">L85/$R$3</f>
        <v>0</v>
      </c>
      <c r="U85" s="120" t="n">
        <f aca="false">I85/$R$3</f>
        <v>-157.366</v>
      </c>
      <c r="V85" s="120" t="n">
        <f aca="false">M85/$R$3</f>
        <v>-11.702</v>
      </c>
      <c r="W85" s="120" t="n">
        <f aca="false">N85/$R$3</f>
        <v>-11.702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Firm'!A86,3),'Master Data'!$A$2:$A$8,0),2)</f>
        <v>Th</v>
      </c>
      <c r="D86" s="118" t="n">
        <v>-3560924.31069187</v>
      </c>
      <c r="E86" s="118" t="n">
        <v>589811.207788517</v>
      </c>
      <c r="F86" s="118" t="n">
        <v>0</v>
      </c>
      <c r="G86" s="118" t="n">
        <v>-157365</v>
      </c>
      <c r="I86" s="118" t="n">
        <f aca="false">IF(MONTH($A86)=MONTH($A85),IF(G86=0,I85,G86),G86)</f>
        <v>-157365</v>
      </c>
      <c r="J86" s="118" t="n">
        <f aca="false">IF(MONTH($A86)=MONTH($A85),SUM(I86-I85),I86)</f>
        <v>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-11701</v>
      </c>
      <c r="N86" s="118" t="n">
        <f aca="false">SUM(J$6:J86)</f>
        <v>-11701</v>
      </c>
      <c r="P86" s="118" t="n">
        <f aca="false">D86/P$3</f>
        <v>-3.56092431069187</v>
      </c>
      <c r="Q86" s="118" t="n">
        <f aca="false">E86/P$3</f>
        <v>0.589811207788517</v>
      </c>
      <c r="R86" s="118" t="n">
        <f aca="false">F86/R$3</f>
        <v>0</v>
      </c>
      <c r="S86" s="120" t="n">
        <f aca="false">J86/$R$3</f>
        <v>0.001</v>
      </c>
      <c r="T86" s="120" t="n">
        <f aca="false">L86/$R$3</f>
        <v>0</v>
      </c>
      <c r="U86" s="120" t="n">
        <f aca="false">I86/$R$3</f>
        <v>-157.365</v>
      </c>
      <c r="V86" s="120" t="n">
        <f aca="false">M86/$R$3</f>
        <v>-11.701</v>
      </c>
      <c r="W86" s="120" t="n">
        <f aca="false">N86/$R$3</f>
        <v>-11.701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Firm'!A87,3),'Master Data'!$A$2:$A$8,0),2)</f>
        <v>F</v>
      </c>
      <c r="D87" s="118" t="n">
        <v>-3539546.36869241</v>
      </c>
      <c r="E87" s="118" t="n">
        <v>589863.254285641</v>
      </c>
      <c r="F87" s="118" t="n">
        <v>0</v>
      </c>
      <c r="G87" s="118" t="n">
        <v>-157366</v>
      </c>
      <c r="I87" s="118" t="n">
        <f aca="false">IF(MONTH($A87)=MONTH($A86),IF(G87=0,I86,G87),G87)</f>
        <v>-157366</v>
      </c>
      <c r="J87" s="118" t="n">
        <f aca="false">IF(MONTH($A87)=MONTH($A86),SUM(I87-I86),I87)</f>
        <v>-1</v>
      </c>
      <c r="K87" s="118" t="n">
        <f aca="false">IF(WEEKDAY(A87,3)&gt;4,0,(IF(A87&lt;K$2,0,IF(A87&lt;=K$3,1,0))))</f>
        <v>0</v>
      </c>
      <c r="L87" s="118" t="n">
        <f aca="false">J87*K87</f>
        <v>-0</v>
      </c>
      <c r="M87" s="118" t="n">
        <f aca="false">SUM(J$6:J87)</f>
        <v>-11702</v>
      </c>
      <c r="N87" s="118" t="n">
        <f aca="false">SUM(J$6:J87)</f>
        <v>-11702</v>
      </c>
      <c r="P87" s="118" t="n">
        <f aca="false">D87/P$3</f>
        <v>-3.53954636869241</v>
      </c>
      <c r="Q87" s="118" t="n">
        <f aca="false">E87/P$3</f>
        <v>0.589863254285641</v>
      </c>
      <c r="R87" s="118" t="n">
        <f aca="false">F87/R$3</f>
        <v>0</v>
      </c>
      <c r="S87" s="120" t="n">
        <f aca="false">J87/$R$3</f>
        <v>-0.001</v>
      </c>
      <c r="T87" s="120" t="n">
        <f aca="false">L87/$R$3</f>
        <v>-0</v>
      </c>
      <c r="U87" s="120" t="n">
        <f aca="false">I87/$R$3</f>
        <v>-157.366</v>
      </c>
      <c r="V87" s="120" t="n">
        <f aca="false">M87/$R$3</f>
        <v>-11.702</v>
      </c>
      <c r="W87" s="120" t="n">
        <f aca="false">N87/$R$3</f>
        <v>-11.702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Firm'!A88,3),'Master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-157366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-11702</v>
      </c>
      <c r="N88" s="118" t="n">
        <f aca="false">SUM(J$6:J88)</f>
        <v>-11702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-157.366</v>
      </c>
      <c r="V88" s="120" t="n">
        <f aca="false">M88/$R$3</f>
        <v>-11.702</v>
      </c>
      <c r="W88" s="120" t="n">
        <f aca="false">N88/$R$3</f>
        <v>-11.702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Firm'!A89,3),'Master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-157366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-11702</v>
      </c>
      <c r="N89" s="118" t="n">
        <f aca="false">SUM(J$6:J89)</f>
        <v>-11702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-157.366</v>
      </c>
      <c r="V89" s="120" t="n">
        <f aca="false">M89/$R$3</f>
        <v>-11.702</v>
      </c>
      <c r="W89" s="120" t="n">
        <f aca="false">N89/$R$3</f>
        <v>-11.702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Firm'!A90,3),'Master Data'!$A$2:$A$8,0),2)</f>
        <v>M</v>
      </c>
      <c r="D90" s="118" t="n">
        <v>-3528577.78954322</v>
      </c>
      <c r="E90" s="118" t="n">
        <v>590088.328613132</v>
      </c>
      <c r="F90" s="118" t="n">
        <v>0</v>
      </c>
      <c r="G90" s="118" t="n">
        <v>-157367</v>
      </c>
      <c r="I90" s="118" t="n">
        <f aca="false">IF(MONTH($A90)=MONTH($A89),IF(G90=0,I89,G90),G90)</f>
        <v>-157367</v>
      </c>
      <c r="J90" s="118" t="n">
        <f aca="false">IF(MONTH($A90)=MONTH($A89),SUM(I90-I89),I90)</f>
        <v>-1</v>
      </c>
      <c r="K90" s="118" t="n">
        <f aca="false">IF(WEEKDAY(A90,3)&gt;4,0,(IF(A90&lt;K$2,0,IF(A90&lt;=K$3,1,0))))</f>
        <v>0</v>
      </c>
      <c r="L90" s="118" t="n">
        <f aca="false">J90*K90</f>
        <v>-0</v>
      </c>
      <c r="M90" s="118" t="n">
        <f aca="false">SUM(J$6:J90)</f>
        <v>-11703</v>
      </c>
      <c r="N90" s="118" t="n">
        <f aca="false">SUM(J$6:J90)</f>
        <v>-11703</v>
      </c>
      <c r="P90" s="118" t="n">
        <f aca="false">D90/P$3</f>
        <v>-3.52857778954322</v>
      </c>
      <c r="Q90" s="118" t="n">
        <f aca="false">E90/P$3</f>
        <v>0.590088328613132</v>
      </c>
      <c r="R90" s="118" t="n">
        <f aca="false">F90/R$3</f>
        <v>0</v>
      </c>
      <c r="S90" s="120" t="n">
        <f aca="false">J90/$R$3</f>
        <v>-0.001</v>
      </c>
      <c r="T90" s="120" t="n">
        <f aca="false">L90/$R$3</f>
        <v>-0</v>
      </c>
      <c r="U90" s="120" t="n">
        <f aca="false">I90/$R$3</f>
        <v>-157.367</v>
      </c>
      <c r="V90" s="120" t="n">
        <f aca="false">M90/$R$3</f>
        <v>-11.703</v>
      </c>
      <c r="W90" s="120" t="n">
        <f aca="false">N90/$R$3</f>
        <v>-11.703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Firm'!A91,3),'Master Data'!$A$2:$A$8,0),2)</f>
        <v>T</v>
      </c>
      <c r="D91" s="118" t="n">
        <v>-3490703.57436255</v>
      </c>
      <c r="E91" s="118" t="n">
        <v>590110.334012393</v>
      </c>
      <c r="F91" s="118" t="n">
        <v>0</v>
      </c>
      <c r="G91" s="118" t="n">
        <v>-157367</v>
      </c>
      <c r="I91" s="118" t="n">
        <f aca="false">IF(MONTH($A91)=MONTH($A90),IF(G91=0,I90,G91),G91)</f>
        <v>-157367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-11703</v>
      </c>
      <c r="N91" s="118" t="n">
        <f aca="false">SUM(J$6:J91)</f>
        <v>-11703</v>
      </c>
      <c r="P91" s="118" t="n">
        <f aca="false">D91/P$3</f>
        <v>-3.49070357436255</v>
      </c>
      <c r="Q91" s="118" t="n">
        <f aca="false">E91/P$3</f>
        <v>0.590110334012393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-157.367</v>
      </c>
      <c r="V91" s="120" t="n">
        <f aca="false">M91/$R$3</f>
        <v>-11.703</v>
      </c>
      <c r="W91" s="120" t="n">
        <f aca="false">N91/$R$3</f>
        <v>-11.703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Firm'!A92,3),'Master Data'!$A$2:$A$8,0),2)</f>
        <v>W</v>
      </c>
      <c r="D92" s="118" t="n">
        <v>-3493783.83988589</v>
      </c>
      <c r="E92" s="118" t="n">
        <v>590164.873532549</v>
      </c>
      <c r="F92" s="118" t="n">
        <v>0</v>
      </c>
      <c r="G92" s="118" t="n">
        <v>-157367</v>
      </c>
      <c r="I92" s="118" t="n">
        <f aca="false">IF(MONTH($A92)=MONTH($A91),IF(G92=0,I91,G92),G92)</f>
        <v>-157367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-11703</v>
      </c>
      <c r="N92" s="118" t="n">
        <f aca="false">SUM(J$6:J92)</f>
        <v>-11703</v>
      </c>
      <c r="P92" s="118" t="n">
        <f aca="false">D92/P$3</f>
        <v>-3.49378383988589</v>
      </c>
      <c r="Q92" s="118" t="n">
        <f aca="false">E92/P$3</f>
        <v>0.590164873532549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-157.367</v>
      </c>
      <c r="V92" s="120" t="n">
        <f aca="false">M92/$R$3</f>
        <v>-11.703</v>
      </c>
      <c r="W92" s="120" t="n">
        <f aca="false">N92/$R$3</f>
        <v>-11.703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Firm'!A93,3),'Master Data'!$A$2:$A$8,0),2)</f>
        <v>Th</v>
      </c>
      <c r="D93" s="118" t="n">
        <v>-3497912.38251717</v>
      </c>
      <c r="E93" s="118" t="n">
        <v>590271.866568498</v>
      </c>
      <c r="F93" s="118" t="n">
        <v>0</v>
      </c>
      <c r="G93" s="118" t="n">
        <v>-157367</v>
      </c>
      <c r="I93" s="118" t="n">
        <f aca="false">IF(MONTH($A93)=MONTH($A92),IF(G93=0,I92,G93),G93)</f>
        <v>-157367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-11703</v>
      </c>
      <c r="N93" s="118" t="n">
        <f aca="false">SUM(J$6:J93)</f>
        <v>-11703</v>
      </c>
      <c r="P93" s="118" t="n">
        <f aca="false">D93/P$3</f>
        <v>-3.49791238251717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-157.367</v>
      </c>
      <c r="V93" s="120" t="n">
        <f aca="false">M93/$R$3</f>
        <v>-11.703</v>
      </c>
      <c r="W93" s="120" t="n">
        <f aca="false">N93/$R$3</f>
        <v>-11.703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Firm'!A94,3),'Master Data'!$A$2:$A$8,0),2)</f>
        <v>F</v>
      </c>
      <c r="D94" s="118" t="n">
        <v>-3498270.38680189</v>
      </c>
      <c r="E94" s="118" t="n">
        <v>589807.616563885</v>
      </c>
      <c r="F94" s="118" t="n">
        <v>0</v>
      </c>
      <c r="G94" s="118" t="n">
        <v>-157367</v>
      </c>
      <c r="I94" s="118" t="n">
        <f aca="false">IF(MONTH($A94)=MONTH($A93),IF(G94=0,I93,G94),G94)</f>
        <v>-157367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-11703</v>
      </c>
      <c r="N94" s="118" t="n">
        <f aca="false">SUM(J$6:J94)</f>
        <v>-11703</v>
      </c>
      <c r="P94" s="118" t="n">
        <f aca="false">D94/P$3</f>
        <v>-3.49827038680189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-157.367</v>
      </c>
      <c r="V94" s="120" t="n">
        <f aca="false">M94/$R$3</f>
        <v>-11.703</v>
      </c>
      <c r="W94" s="120" t="n">
        <f aca="false">N94/$R$3</f>
        <v>-11.703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Firm'!A95,3),'Master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-157367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-11703</v>
      </c>
      <c r="N95" s="118" t="n">
        <f aca="false">SUM(J$6:J95)</f>
        <v>-11703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-157.367</v>
      </c>
      <c r="V95" s="120" t="n">
        <f aca="false">M95/$R$3</f>
        <v>-11.703</v>
      </c>
      <c r="W95" s="120" t="n">
        <f aca="false">N95/$R$3</f>
        <v>-11.703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Gas Firm'!A96,3),'Master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-11703</v>
      </c>
      <c r="N96" s="118" t="n">
        <f aca="false">SUM(J$6:J96)</f>
        <v>-11703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-11.703</v>
      </c>
      <c r="W96" s="120" t="n">
        <f aca="false">N96/$R$3</f>
        <v>-11.703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Gas Firm'!A97,3),'Master Data'!$A$2:$A$8,0),2)</f>
        <v>M</v>
      </c>
      <c r="D97" s="118" t="n">
        <v>-3489871.45140112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-11703</v>
      </c>
      <c r="P97" s="118" t="n">
        <f aca="false">D97/P$3</f>
        <v>-3.48987145140112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-11.703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Gas Firm'!A98,3),'Master Data'!$A$2:$A$8,0),2)</f>
        <v>T</v>
      </c>
      <c r="D98" s="118" t="n">
        <v>-2489661.14511206</v>
      </c>
      <c r="E98" s="118" t="n">
        <v>540691.332672727</v>
      </c>
      <c r="F98" s="118" t="n">
        <v>0</v>
      </c>
      <c r="G98" s="118" t="n">
        <v>339136</v>
      </c>
      <c r="I98" s="118" t="n">
        <f aca="false">IF(MONTH($A98)=MONTH($A97),IF(G98=0,I97,G98),G98)</f>
        <v>339136</v>
      </c>
      <c r="J98" s="118" t="n">
        <f aca="false">IF(MONTH($A98)=MONTH($A97),SUM(I98-I97),I98)</f>
        <v>339136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339136</v>
      </c>
      <c r="N98" s="118" t="n">
        <f aca="false">SUM(J$6:J98)</f>
        <v>327433</v>
      </c>
      <c r="P98" s="118" t="n">
        <f aca="false">D98/P$3</f>
        <v>-2.48966114511206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339.136</v>
      </c>
      <c r="T98" s="120" t="n">
        <f aca="false">L98/$R$3</f>
        <v>0</v>
      </c>
      <c r="U98" s="120" t="n">
        <f aca="false">I98/$R$3</f>
        <v>339.136</v>
      </c>
      <c r="V98" s="120" t="n">
        <f aca="false">M98/$R$3</f>
        <v>339.136</v>
      </c>
      <c r="W98" s="120" t="n">
        <f aca="false">N98/$R$3</f>
        <v>327.433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Gas Firm'!A99,3),'Master Data'!$A$2:$A$8,0),2)</f>
        <v>W</v>
      </c>
      <c r="D99" s="118" t="n">
        <v>-2494248.48208427</v>
      </c>
      <c r="E99" s="118" t="n">
        <v>540954.426202101</v>
      </c>
      <c r="F99" s="118" t="n">
        <v>0</v>
      </c>
      <c r="G99" s="118" t="n">
        <v>339136</v>
      </c>
      <c r="I99" s="118" t="n">
        <f aca="false">IF(MONTH($A99)=MONTH($A98),IF(G99=0,I98,G99),G99)</f>
        <v>339136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339136</v>
      </c>
      <c r="N99" s="118" t="n">
        <f aca="false">SUM(J$6:J99)</f>
        <v>327433</v>
      </c>
      <c r="P99" s="118" t="n">
        <f aca="false">D99/P$3</f>
        <v>-2.49424848208427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339.136</v>
      </c>
      <c r="V99" s="120" t="n">
        <f aca="false">M99/$R$3</f>
        <v>339.136</v>
      </c>
      <c r="W99" s="120" t="n">
        <f aca="false">N99/$R$3</f>
        <v>327.433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Gas Firm'!A100,3),'Master Data'!$A$2:$A$8,0),2)</f>
        <v>Th</v>
      </c>
      <c r="D100" s="118" t="n">
        <v>-2484119.18172592</v>
      </c>
      <c r="E100" s="118" t="n">
        <v>540856.750578492</v>
      </c>
      <c r="F100" s="118" t="n">
        <v>0</v>
      </c>
      <c r="G100" s="118" t="n">
        <v>339136</v>
      </c>
      <c r="I100" s="118" t="n">
        <f aca="false">IF(MONTH($A100)=MONTH($A99),IF(G100=0,I99,G100),G100)</f>
        <v>339136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339136</v>
      </c>
      <c r="N100" s="118" t="n">
        <f aca="false">SUM(J$6:J100)</f>
        <v>327433</v>
      </c>
      <c r="P100" s="118" t="n">
        <f aca="false">D100/P$3</f>
        <v>-2.48411918172592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339.136</v>
      </c>
      <c r="V100" s="120" t="n">
        <f aca="false">M100/$R$3</f>
        <v>339.136</v>
      </c>
      <c r="W100" s="120" t="n">
        <f aca="false">N100/$R$3</f>
        <v>327.433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Gas Firm'!A101,3),'Master Data'!$A$2:$A$8,0),2)</f>
        <v>F</v>
      </c>
      <c r="D101" s="118" t="n">
        <v>-2507786.66306839</v>
      </c>
      <c r="E101" s="118" t="n">
        <v>541152.916136152</v>
      </c>
      <c r="F101" s="118" t="n">
        <v>0</v>
      </c>
      <c r="G101" s="118" t="n">
        <v>339135</v>
      </c>
      <c r="I101" s="118" t="n">
        <f aca="false">IF(MONTH($A101)=MONTH($A100),IF(G101=0,I100,G101),G101)</f>
        <v>339135</v>
      </c>
      <c r="J101" s="118" t="n">
        <f aca="false">IF(MONTH($A101)=MONTH($A100),SUM(I101-I100),I101)</f>
        <v>-1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339135</v>
      </c>
      <c r="N101" s="118" t="n">
        <f aca="false">SUM(J$6:J101)</f>
        <v>327432</v>
      </c>
      <c r="P101" s="118" t="n">
        <f aca="false">D101/P$3</f>
        <v>-2.50778666306839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-0.001</v>
      </c>
      <c r="T101" s="120" t="n">
        <f aca="false">L101/$R$3</f>
        <v>-0</v>
      </c>
      <c r="U101" s="120" t="n">
        <f aca="false">I101/$R$3</f>
        <v>339.135</v>
      </c>
      <c r="V101" s="120" t="n">
        <f aca="false">M101/$R$3</f>
        <v>339.135</v>
      </c>
      <c r="W101" s="120" t="n">
        <f aca="false">N101/$R$3</f>
        <v>327.432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Gas Firm'!A102,3),'Master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339135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339135</v>
      </c>
      <c r="N102" s="118" t="n">
        <f aca="false">SUM(J$6:J102)</f>
        <v>327432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339.135</v>
      </c>
      <c r="V102" s="120" t="n">
        <f aca="false">M102/$R$3</f>
        <v>339.135</v>
      </c>
      <c r="W102" s="120" t="n">
        <f aca="false">N102/$R$3</f>
        <v>327.432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Gas Firm'!A103,3),'Master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339135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339135</v>
      </c>
      <c r="N103" s="118" t="n">
        <f aca="false">SUM(J$6:J103)</f>
        <v>327432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339.135</v>
      </c>
      <c r="V103" s="120" t="n">
        <f aca="false">M103/$R$3</f>
        <v>339.135</v>
      </c>
      <c r="W103" s="120" t="n">
        <f aca="false">N103/$R$3</f>
        <v>327.432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Gas Firm'!A104,3),'Master Data'!$A$2:$A$8,0),2)</f>
        <v>M</v>
      </c>
      <c r="D104" s="118" t="n">
        <v>-2503378.42041902</v>
      </c>
      <c r="E104" s="118" t="n">
        <v>541421.69193949</v>
      </c>
      <c r="F104" s="118" t="n">
        <v>0</v>
      </c>
      <c r="G104" s="118" t="n">
        <v>339136</v>
      </c>
      <c r="I104" s="118" t="n">
        <f aca="false">IF(MONTH($A104)=MONTH($A103),IF(G104=0,I103,G104),G104)</f>
        <v>339136</v>
      </c>
      <c r="J104" s="118" t="n">
        <f aca="false">IF(MONTH($A104)=MONTH($A103),SUM(I104-I103),I104)</f>
        <v>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339136</v>
      </c>
      <c r="N104" s="118" t="n">
        <f aca="false">SUM(J$6:J104)</f>
        <v>327433</v>
      </c>
      <c r="P104" s="118" t="n">
        <f aca="false">D104/P$3</f>
        <v>-2.50337842041902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0.001</v>
      </c>
      <c r="T104" s="120" t="n">
        <f aca="false">L104/$R$3</f>
        <v>0</v>
      </c>
      <c r="U104" s="120" t="n">
        <f aca="false">I104/$R$3</f>
        <v>339.136</v>
      </c>
      <c r="V104" s="120" t="n">
        <f aca="false">M104/$R$3</f>
        <v>339.136</v>
      </c>
      <c r="W104" s="120" t="n">
        <f aca="false">N104/$R$3</f>
        <v>327.433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Gas Firm'!A105,3),'Master Data'!$A$2:$A$8,0),2)</f>
        <v>T</v>
      </c>
      <c r="D105" s="118" t="n">
        <v>-2462321.84060923</v>
      </c>
      <c r="E105" s="118" t="n">
        <v>540935.356509929</v>
      </c>
      <c r="F105" s="118" t="n">
        <v>0</v>
      </c>
      <c r="G105" s="118" t="n">
        <v>339136</v>
      </c>
      <c r="I105" s="118" t="n">
        <f aca="false">IF(MONTH($A105)=MONTH($A104),IF(G105=0,I104,G105),G105)</f>
        <v>339136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339136</v>
      </c>
      <c r="N105" s="118" t="n">
        <f aca="false">SUM(J$6:J105)</f>
        <v>327433</v>
      </c>
      <c r="P105" s="118" t="n">
        <f aca="false">D105/P$3</f>
        <v>-2.46232184060924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339.136</v>
      </c>
      <c r="V105" s="120" t="n">
        <f aca="false">M105/$R$3</f>
        <v>339.136</v>
      </c>
      <c r="W105" s="120" t="n">
        <f aca="false">N105/$R$3</f>
        <v>327.433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Gas Firm'!A106,3),'Master Data'!$A$2:$A$8,0),2)</f>
        <v>W</v>
      </c>
      <c r="D106" s="118" t="n">
        <v>-2464230.2338954</v>
      </c>
      <c r="E106" s="118" t="n">
        <v>541080.499367072</v>
      </c>
      <c r="F106" s="118" t="n">
        <v>0</v>
      </c>
      <c r="G106" s="118" t="n">
        <v>339137</v>
      </c>
      <c r="I106" s="118" t="n">
        <f aca="false">IF(MONTH($A106)=MONTH($A105),IF(G106=0,I105,G106),G106)</f>
        <v>339137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339137</v>
      </c>
      <c r="N106" s="118" t="n">
        <f aca="false">SUM(J$6:J106)</f>
        <v>327434</v>
      </c>
      <c r="P106" s="118" t="n">
        <f aca="false">D106/P$3</f>
        <v>-2.4642302338954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339.137</v>
      </c>
      <c r="V106" s="120" t="n">
        <f aca="false">M106/$R$3</f>
        <v>339.137</v>
      </c>
      <c r="W106" s="120" t="n">
        <f aca="false">N106/$R$3</f>
        <v>327.434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Gas Firm'!A107,3),'Master Data'!$A$2:$A$8,0),2)</f>
        <v>Th</v>
      </c>
      <c r="D107" s="118" t="n">
        <v>-2452367.70994564</v>
      </c>
      <c r="E107" s="118" t="n">
        <v>541038.445891136</v>
      </c>
      <c r="F107" s="118" t="n">
        <v>0</v>
      </c>
      <c r="G107" s="118" t="n">
        <v>339137</v>
      </c>
      <c r="I107" s="118" t="n">
        <f aca="false">IF(MONTH($A107)=MONTH($A106),IF(G107=0,I106,G107),G107)</f>
        <v>339137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339137</v>
      </c>
      <c r="N107" s="118" t="n">
        <f aca="false">SUM(J$6:J107)</f>
        <v>327434</v>
      </c>
      <c r="P107" s="118" t="n">
        <f aca="false">D107/P$3</f>
        <v>-2.45236770994564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339.137</v>
      </c>
      <c r="V107" s="120" t="n">
        <f aca="false">M107/$R$3</f>
        <v>339.137</v>
      </c>
      <c r="W107" s="120" t="n">
        <f aca="false">N107/$R$3</f>
        <v>327.434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Gas Firm'!A108,3),'Master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339137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339137</v>
      </c>
      <c r="N108" s="118" t="n">
        <f aca="false">SUM(J$6:J108)</f>
        <v>327434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339.137</v>
      </c>
      <c r="V108" s="120" t="n">
        <f aca="false">M108/$R$3</f>
        <v>339.137</v>
      </c>
      <c r="W108" s="120" t="n">
        <f aca="false">N108/$R$3</f>
        <v>327.434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Gas Firm'!A109,3),'Master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339137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339137</v>
      </c>
      <c r="N109" s="118" t="n">
        <f aca="false">SUM(J$6:J109)</f>
        <v>327434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339.137</v>
      </c>
      <c r="V109" s="120" t="n">
        <f aca="false">M109/$R$3</f>
        <v>339.137</v>
      </c>
      <c r="W109" s="120" t="n">
        <f aca="false">N109/$R$3</f>
        <v>327.434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Gas Firm'!A110,3),'Master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339137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339137</v>
      </c>
      <c r="N110" s="118" t="n">
        <f aca="false">SUM(J$6:J110)</f>
        <v>327434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339.137</v>
      </c>
      <c r="V110" s="120" t="n">
        <f aca="false">M110/$R$3</f>
        <v>339.137</v>
      </c>
      <c r="W110" s="120" t="n">
        <f aca="false">N110/$R$3</f>
        <v>327.434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Gas Firm'!A111,3),'Master Data'!$A$2:$A$8,0),2)</f>
        <v>M</v>
      </c>
      <c r="D111" s="118" t="n">
        <v>-2425360.70883479</v>
      </c>
      <c r="E111" s="118" t="n">
        <v>541019.963256976</v>
      </c>
      <c r="F111" s="118" t="n">
        <v>0</v>
      </c>
      <c r="G111" s="118" t="n">
        <v>339134</v>
      </c>
      <c r="I111" s="118" t="n">
        <f aca="false">IF(MONTH($A111)=MONTH($A110),IF(G111=0,I110,G111),G111)</f>
        <v>339134</v>
      </c>
      <c r="J111" s="118" t="n">
        <f aca="false">IF(MONTH($A111)=MONTH($A110),SUM(I111-I110),I111)</f>
        <v>-3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339134</v>
      </c>
      <c r="N111" s="118" t="n">
        <f aca="false">SUM(J$6:J111)</f>
        <v>327431</v>
      </c>
      <c r="P111" s="118" t="n">
        <f aca="false">D111/P$3</f>
        <v>-2.42536070883479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-0.003</v>
      </c>
      <c r="T111" s="120" t="n">
        <f aca="false">L111/$R$3</f>
        <v>-0</v>
      </c>
      <c r="U111" s="120" t="n">
        <f aca="false">I111/$R$3</f>
        <v>339.134</v>
      </c>
      <c r="V111" s="120" t="n">
        <f aca="false">M111/$R$3</f>
        <v>339.134</v>
      </c>
      <c r="W111" s="120" t="n">
        <f aca="false">N111/$R$3</f>
        <v>327.431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Gas Firm'!A112,3),'Master Data'!$A$2:$A$8,0),2)</f>
        <v>T</v>
      </c>
      <c r="D112" s="118" t="n">
        <v>-2444742.86993427</v>
      </c>
      <c r="E112" s="118" t="n">
        <v>541285.262231375</v>
      </c>
      <c r="F112" s="118" t="n">
        <v>0</v>
      </c>
      <c r="G112" s="118" t="n">
        <v>339135</v>
      </c>
      <c r="I112" s="118" t="n">
        <f aca="false">IF(MONTH($A112)=MONTH($A111),IF(G112=0,I111,G112),G112)</f>
        <v>339135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339135</v>
      </c>
      <c r="N112" s="118" t="n">
        <f aca="false">SUM(J$6:J112)</f>
        <v>327432</v>
      </c>
      <c r="P112" s="118" t="n">
        <f aca="false">D112/P$3</f>
        <v>-2.44474286993427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339.135</v>
      </c>
      <c r="V112" s="120" t="n">
        <f aca="false">M112/$R$3</f>
        <v>339.135</v>
      </c>
      <c r="W112" s="120" t="n">
        <f aca="false">N112/$R$3</f>
        <v>327.432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Gas Firm'!A113,3),'Master Data'!$A$2:$A$8,0),2)</f>
        <v>W</v>
      </c>
      <c r="D113" s="118" t="n">
        <v>-2470909.08444695</v>
      </c>
      <c r="E113" s="118" t="n">
        <v>542004.675328366</v>
      </c>
      <c r="F113" s="118" t="n">
        <v>0</v>
      </c>
      <c r="G113" s="118" t="n">
        <v>339135</v>
      </c>
      <c r="I113" s="118" t="n">
        <f aca="false">IF(MONTH($A113)=MONTH($A112),IF(G113=0,I112,G113),G113)</f>
        <v>339135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339135</v>
      </c>
      <c r="N113" s="118" t="n">
        <f aca="false">SUM(J$6:J113)</f>
        <v>327432</v>
      </c>
      <c r="P113" s="118" t="n">
        <f aca="false">D113/P$3</f>
        <v>-2.47090908444695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339.135</v>
      </c>
      <c r="V113" s="120" t="n">
        <f aca="false">M113/$R$3</f>
        <v>339.135</v>
      </c>
      <c r="W113" s="120" t="n">
        <f aca="false">N113/$R$3</f>
        <v>327.432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Gas Firm'!A114,3),'Master Data'!$A$2:$A$8,0),2)</f>
        <v>Th</v>
      </c>
      <c r="D114" s="118" t="n">
        <v>-2448162.07930234</v>
      </c>
      <c r="E114" s="118" t="n">
        <v>542471.178522529</v>
      </c>
      <c r="F114" s="118" t="n">
        <v>0</v>
      </c>
      <c r="G114" s="118" t="n">
        <v>339133</v>
      </c>
      <c r="I114" s="118" t="n">
        <f aca="false">IF(MONTH($A114)=MONTH($A113),IF(G114=0,I113,G114),G114)</f>
        <v>339133</v>
      </c>
      <c r="J114" s="118" t="n">
        <f aca="false">IF(MONTH($A114)=MONTH($A113),SUM(I114-I113),I114)</f>
        <v>-2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339133</v>
      </c>
      <c r="N114" s="118" t="n">
        <f aca="false">SUM(J$6:J114)</f>
        <v>327430</v>
      </c>
      <c r="P114" s="118" t="n">
        <f aca="false">D114/P$3</f>
        <v>-2.44816207930234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-0.002</v>
      </c>
      <c r="T114" s="120" t="n">
        <f aca="false">L114/$R$3</f>
        <v>-0</v>
      </c>
      <c r="U114" s="120" t="n">
        <f aca="false">I114/$R$3</f>
        <v>339.133</v>
      </c>
      <c r="V114" s="120" t="n">
        <f aca="false">M114/$R$3</f>
        <v>339.133</v>
      </c>
      <c r="W114" s="120" t="n">
        <f aca="false">N114/$R$3</f>
        <v>327.43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Gas Firm'!A115,3),'Master Data'!$A$2:$A$8,0),2)</f>
        <v>F</v>
      </c>
      <c r="D115" s="118" t="n">
        <v>-2443291.71891365</v>
      </c>
      <c r="E115" s="118" t="n">
        <v>542658.946313703</v>
      </c>
      <c r="F115" s="118" t="n">
        <v>0</v>
      </c>
      <c r="G115" s="118" t="n">
        <v>339132</v>
      </c>
      <c r="I115" s="118" t="n">
        <f aca="false">IF(MONTH($A115)=MONTH($A114),IF(G115=0,I114,G115),G115)</f>
        <v>339132</v>
      </c>
      <c r="J115" s="118" t="n">
        <f aca="false">IF(MONTH($A115)=MONTH($A114),SUM(I115-I114),I115)</f>
        <v>-1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339132</v>
      </c>
      <c r="N115" s="118" t="n">
        <f aca="false">SUM(J$6:J115)</f>
        <v>327429</v>
      </c>
      <c r="P115" s="118" t="n">
        <f aca="false">D115/P$3</f>
        <v>-2.44329171891365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-0.001</v>
      </c>
      <c r="T115" s="120" t="n">
        <f aca="false">L115/$R$3</f>
        <v>-0</v>
      </c>
      <c r="U115" s="120" t="n">
        <f aca="false">I115/$R$3</f>
        <v>339.132</v>
      </c>
      <c r="V115" s="120" t="n">
        <f aca="false">M115/$R$3</f>
        <v>339.132</v>
      </c>
      <c r="W115" s="120" t="n">
        <f aca="false">N115/$R$3</f>
        <v>327.429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Gas Firm'!A116,3),'Master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339132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339132</v>
      </c>
      <c r="N116" s="118" t="n">
        <f aca="false">SUM(J$6:J116)</f>
        <v>327429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339.132</v>
      </c>
      <c r="V116" s="120" t="n">
        <f aca="false">M116/$R$3</f>
        <v>339.132</v>
      </c>
      <c r="W116" s="120" t="n">
        <f aca="false">N116/$R$3</f>
        <v>327.429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Gas Firm'!A117,3),'Master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339132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339132</v>
      </c>
      <c r="N117" s="118" t="n">
        <f aca="false">SUM(J$6:J117)</f>
        <v>327429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339.132</v>
      </c>
      <c r="V117" s="120" t="n">
        <f aca="false">M117/$R$3</f>
        <v>339.132</v>
      </c>
      <c r="W117" s="120" t="n">
        <f aca="false">N117/$R$3</f>
        <v>327.429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Gas Firm'!A118,3),'Master Data'!$A$2:$A$8,0),2)</f>
        <v>M</v>
      </c>
      <c r="D118" s="118" t="n">
        <v>-2468308.59719593</v>
      </c>
      <c r="E118" s="118" t="n">
        <v>543055.79894672</v>
      </c>
      <c r="F118" s="118" t="n">
        <v>0</v>
      </c>
      <c r="G118" s="118" t="n">
        <v>417246</v>
      </c>
      <c r="I118" s="118" t="n">
        <f aca="false">IF(MONTH($A118)=MONTH($A117),IF(G118=0,I117,G118),G118)</f>
        <v>417246</v>
      </c>
      <c r="J118" s="118" t="n">
        <f aca="false">IF(MONTH($A118)=MONTH($A117),SUM(I118-I117),I118)</f>
        <v>78114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417246</v>
      </c>
      <c r="N118" s="118" t="n">
        <f aca="false">SUM(J$6:J118)</f>
        <v>405543</v>
      </c>
      <c r="P118" s="118" t="n">
        <f aca="false">D118/P$3</f>
        <v>-2.46830859719593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78.114</v>
      </c>
      <c r="T118" s="120" t="n">
        <f aca="false">L118/$R$3</f>
        <v>0</v>
      </c>
      <c r="U118" s="120" t="n">
        <f aca="false">I118/$R$3</f>
        <v>417.246</v>
      </c>
      <c r="V118" s="120" t="n">
        <f aca="false">M118/$R$3</f>
        <v>417.246</v>
      </c>
      <c r="W118" s="120" t="n">
        <f aca="false">N118/$R$3</f>
        <v>405.543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Gas Firm'!A119,3),'Master Data'!$A$2:$A$8,0),2)</f>
        <v>T</v>
      </c>
      <c r="D119" s="118" t="n">
        <v>-2459142.12032639</v>
      </c>
      <c r="E119" s="118" t="n">
        <v>543134.630145075</v>
      </c>
      <c r="F119" s="118" t="n">
        <v>0</v>
      </c>
      <c r="G119" s="118" t="n">
        <v>417248</v>
      </c>
      <c r="I119" s="118" t="n">
        <f aca="false">IF(MONTH($A119)=MONTH($A118),IF(G119=0,I118,G119),G119)</f>
        <v>417248</v>
      </c>
      <c r="J119" s="118" t="n">
        <f aca="false">IF(MONTH($A119)=MONTH($A118),SUM(I119-I118),I119)</f>
        <v>2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417248</v>
      </c>
      <c r="N119" s="118" t="n">
        <f aca="false">SUM(J$6:J119)</f>
        <v>405545</v>
      </c>
      <c r="P119" s="118" t="n">
        <f aca="false">D119/P$3</f>
        <v>-2.45914212032639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0.002</v>
      </c>
      <c r="T119" s="120" t="n">
        <f aca="false">L119/$R$3</f>
        <v>0</v>
      </c>
      <c r="U119" s="120" t="n">
        <f aca="false">I119/$R$3</f>
        <v>417.248</v>
      </c>
      <c r="V119" s="120" t="n">
        <f aca="false">M119/$R$3</f>
        <v>417.248</v>
      </c>
      <c r="W119" s="120" t="n">
        <f aca="false">N119/$R$3</f>
        <v>405.545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Gas Firm'!A120,3),'Master Data'!$A$2:$A$8,0),2)</f>
        <v>W</v>
      </c>
      <c r="D120" s="118" t="n">
        <v>-2446887.12646007</v>
      </c>
      <c r="E120" s="118" t="n">
        <v>543068.981255744</v>
      </c>
      <c r="F120" s="118" t="n">
        <v>0</v>
      </c>
      <c r="G120" s="118" t="n">
        <v>417248</v>
      </c>
      <c r="I120" s="118" t="n">
        <f aca="false">IF(MONTH($A120)=MONTH($A119),IF(G120=0,I119,G120),G120)</f>
        <v>417248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417248</v>
      </c>
      <c r="N120" s="118" t="n">
        <f aca="false">SUM(J$6:J120)</f>
        <v>405545</v>
      </c>
      <c r="P120" s="118" t="n">
        <f aca="false">D120/P$3</f>
        <v>-2.44688712646007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417.248</v>
      </c>
      <c r="V120" s="120" t="n">
        <f aca="false">M120/$R$3</f>
        <v>417.248</v>
      </c>
      <c r="W120" s="120" t="n">
        <f aca="false">N120/$R$3</f>
        <v>405.545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Gas Firm'!A121,3),'Master Data'!$A$2:$A$8,0),2)</f>
        <v>Th</v>
      </c>
      <c r="D121" s="118" t="n">
        <v>-2467385.60642597</v>
      </c>
      <c r="E121" s="118" t="n">
        <v>543222.313902636</v>
      </c>
      <c r="F121" s="118" t="n">
        <v>0</v>
      </c>
      <c r="G121" s="118" t="n">
        <v>417248</v>
      </c>
      <c r="I121" s="118" t="n">
        <f aca="false">IF(MONTH($A121)=MONTH($A120),IF(G121=0,I120,G121),G121)</f>
        <v>417248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417248</v>
      </c>
      <c r="N121" s="118" t="n">
        <f aca="false">SUM(J$6:J121)</f>
        <v>405545</v>
      </c>
      <c r="P121" s="118" t="n">
        <f aca="false">D121/P$3</f>
        <v>-2.46738560642597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417.248</v>
      </c>
      <c r="V121" s="120" t="n">
        <f aca="false">M121/$R$3</f>
        <v>417.248</v>
      </c>
      <c r="W121" s="120" t="n">
        <f aca="false">N121/$R$3</f>
        <v>405.545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Gas Firm'!A122,3),'Master Data'!$A$2:$A$8,0),2)</f>
        <v>F</v>
      </c>
      <c r="D122" s="118" t="n">
        <v>-2439370.79597953</v>
      </c>
      <c r="E122" s="118" t="n">
        <v>543094.504076202</v>
      </c>
      <c r="F122" s="118" t="n">
        <v>0</v>
      </c>
      <c r="G122" s="118" t="n">
        <v>435248</v>
      </c>
      <c r="I122" s="118" t="n">
        <f aca="false">IF(MONTH($A122)=MONTH($A121),IF(G122=0,I121,G122),G122)</f>
        <v>435248</v>
      </c>
      <c r="J122" s="118" t="n">
        <f aca="false">IF(MONTH($A122)=MONTH($A121),SUM(I122-I121),I122)</f>
        <v>18000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435248</v>
      </c>
      <c r="N122" s="118" t="n">
        <f aca="false">SUM(J$6:J122)</f>
        <v>423545</v>
      </c>
      <c r="P122" s="118" t="n">
        <f aca="false">D122/P$3</f>
        <v>-2.43937079597953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18</v>
      </c>
      <c r="T122" s="120" t="n">
        <f aca="false">L122/$R$3</f>
        <v>0</v>
      </c>
      <c r="U122" s="120" t="n">
        <f aca="false">I122/$R$3</f>
        <v>435.248</v>
      </c>
      <c r="V122" s="120" t="n">
        <f aca="false">M122/$R$3</f>
        <v>435.248</v>
      </c>
      <c r="W122" s="120" t="n">
        <f aca="false">N122/$R$3</f>
        <v>423.545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Gas Firm'!A123,3),'Master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435248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435248</v>
      </c>
      <c r="N123" s="118" t="n">
        <f aca="false">SUM(J$6:J123)</f>
        <v>423545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435.248</v>
      </c>
      <c r="V123" s="120" t="n">
        <f aca="false">M123/$R$3</f>
        <v>435.248</v>
      </c>
      <c r="W123" s="120" t="n">
        <f aca="false">N123/$R$3</f>
        <v>423.545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Gas Firm'!A124,3),'Master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435248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435248</v>
      </c>
      <c r="N124" s="118" t="n">
        <f aca="false">SUM(J$6:J124)</f>
        <v>423545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435.248</v>
      </c>
      <c r="V124" s="120" t="n">
        <f aca="false">M124/$R$3</f>
        <v>435.248</v>
      </c>
      <c r="W124" s="120" t="n">
        <f aca="false">N124/$R$3</f>
        <v>423.545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Gas Firm'!A125,3),'Master Data'!$A$2:$A$8,0),2)</f>
        <v>M</v>
      </c>
      <c r="D125" s="118" t="n">
        <v>-2372513.52672874</v>
      </c>
      <c r="E125" s="118" t="n">
        <v>543264.454600813</v>
      </c>
      <c r="F125" s="118" t="n">
        <v>0</v>
      </c>
      <c r="G125" s="118" t="n">
        <v>435247</v>
      </c>
      <c r="I125" s="118" t="n">
        <f aca="false">IF(MONTH($A125)=MONTH($A124),IF(G125=0,I124,G125),G125)</f>
        <v>435247</v>
      </c>
      <c r="J125" s="118" t="n">
        <f aca="false">IF(MONTH($A125)=MONTH($A124),SUM(I125-I124),I125)</f>
        <v>-1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435247</v>
      </c>
      <c r="N125" s="118" t="n">
        <f aca="false">SUM(J$6:J125)</f>
        <v>423544</v>
      </c>
      <c r="P125" s="118" t="n">
        <f aca="false">D125/P$3</f>
        <v>-2.37251352672874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-0.001</v>
      </c>
      <c r="T125" s="120" t="n">
        <f aca="false">L125/$R$3</f>
        <v>-0</v>
      </c>
      <c r="U125" s="120" t="n">
        <f aca="false">I125/$R$3</f>
        <v>435.247</v>
      </c>
      <c r="V125" s="120" t="n">
        <f aca="false">M125/$R$3</f>
        <v>435.247</v>
      </c>
      <c r="W125" s="120" t="n">
        <f aca="false">N125/$R$3</f>
        <v>423.544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Gas Firm'!A126,3),'Master Data'!$A$2:$A$8,0),2)</f>
        <v>T</v>
      </c>
      <c r="D126" s="118" t="n">
        <v>-2383746.42629068</v>
      </c>
      <c r="E126" s="118" t="n">
        <v>543479.284422597</v>
      </c>
      <c r="F126" s="118" t="n">
        <v>0</v>
      </c>
      <c r="G126" s="118" t="n">
        <v>49</v>
      </c>
      <c r="I126" s="118" t="n">
        <f aca="false">IF(MONTH($A126)=MONTH($A125),IF(G126=0,I125,G126),G126)</f>
        <v>49</v>
      </c>
      <c r="J126" s="118" t="n">
        <f aca="false">IF(MONTH($A126)=MONTH($A125),SUM(I126-I125),I126)</f>
        <v>49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435296</v>
      </c>
      <c r="N126" s="118" t="n">
        <f aca="false">SUM(J$6:J126)</f>
        <v>423593</v>
      </c>
      <c r="P126" s="118" t="n">
        <f aca="false">D126/P$3</f>
        <v>-2.38374642629068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0.049</v>
      </c>
      <c r="T126" s="120" t="n">
        <f aca="false">L126/$R$3</f>
        <v>0</v>
      </c>
      <c r="U126" s="120" t="n">
        <f aca="false">I126/$R$3</f>
        <v>0.049</v>
      </c>
      <c r="V126" s="120" t="n">
        <f aca="false">M126/$R$3</f>
        <v>435.296</v>
      </c>
      <c r="W126" s="120" t="n">
        <f aca="false">N126/$R$3</f>
        <v>423.593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Gas Firm'!A127,3),'Master Data'!$A$2:$A$8,0),2)</f>
        <v>W</v>
      </c>
      <c r="D127" s="118" t="n">
        <v>-2389679.8930998</v>
      </c>
      <c r="E127" s="118" t="n">
        <v>543480.706022594</v>
      </c>
      <c r="F127" s="118" t="n">
        <v>0</v>
      </c>
      <c r="G127" s="118" t="n">
        <v>-3341</v>
      </c>
      <c r="I127" s="118" t="n">
        <f aca="false">IF(MONTH($A127)=MONTH($A126),IF(G127=0,I126,G127),G127)</f>
        <v>-3341</v>
      </c>
      <c r="J127" s="118" t="n">
        <f aca="false">IF(MONTH($A127)=MONTH($A126),SUM(I127-I126),I127)</f>
        <v>-3390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431906</v>
      </c>
      <c r="N127" s="118" t="n">
        <f aca="false">SUM(J$6:J127)</f>
        <v>420203</v>
      </c>
      <c r="P127" s="118" t="n">
        <f aca="false">D127/P$3</f>
        <v>-2.3896798930998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-3.39</v>
      </c>
      <c r="T127" s="120" t="n">
        <f aca="false">L127/$R$3</f>
        <v>-0</v>
      </c>
      <c r="U127" s="120" t="n">
        <f aca="false">I127/$R$3</f>
        <v>-3.341</v>
      </c>
      <c r="V127" s="120" t="n">
        <f aca="false">M127/$R$3</f>
        <v>431.906</v>
      </c>
      <c r="W127" s="120" t="n">
        <f aca="false">N127/$R$3</f>
        <v>420.203</v>
      </c>
    </row>
    <row r="128" customFormat="false" ht="12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Firm'!A128,3),'Master Data'!$A$2:$A$8,0),2)</f>
        <v>Th</v>
      </c>
      <c r="D128" s="118" t="n">
        <v>-2407167.90540406</v>
      </c>
      <c r="E128" s="118" t="n">
        <v>543643.278720711</v>
      </c>
      <c r="F128" s="118" t="n">
        <v>0</v>
      </c>
      <c r="G128" s="118" t="n">
        <v>-3341</v>
      </c>
      <c r="I128" s="118" t="n">
        <f aca="false">IF(MONTH($A128)=MONTH($A127),IF(G128=0,I127,G128),G128)</f>
        <v>-3341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431906</v>
      </c>
      <c r="N128" s="118" t="n">
        <f aca="false">SUM(J$6:J128)</f>
        <v>420203</v>
      </c>
      <c r="P128" s="118" t="n">
        <f aca="false">D128/P$3</f>
        <v>-2.40716790540406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-3.341</v>
      </c>
      <c r="V128" s="120" t="n">
        <f aca="false">M128/$R$3</f>
        <v>431.906</v>
      </c>
      <c r="W128" s="120" t="n">
        <f aca="false">N128/$R$3</f>
        <v>420.203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Gas Firm'!A129,3),'Master Data'!$A$2:$A$8,0),2)</f>
        <v>F</v>
      </c>
      <c r="D129" s="118" t="n">
        <v>-11765928.0000406</v>
      </c>
      <c r="E129" s="118" t="n">
        <v>3282246.25513816</v>
      </c>
      <c r="F129" s="118" t="n">
        <v>0</v>
      </c>
      <c r="G129" s="118" t="n">
        <v>-3328</v>
      </c>
      <c r="I129" s="118" t="n">
        <f aca="false">IF(MONTH($A129)=MONTH($A128),IF(G129=0,I128,G129),G129)</f>
        <v>-3328</v>
      </c>
      <c r="J129" s="118" t="n">
        <f aca="false">IF(MONTH($A129)=MONTH($A128),SUM(I129-I128),I129)</f>
        <v>13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431919</v>
      </c>
      <c r="N129" s="118" t="n">
        <f aca="false">SUM(J$6:J129)</f>
        <v>420216</v>
      </c>
      <c r="P129" s="118" t="n">
        <f aca="false">D129/P$3</f>
        <v>-11.7659280000406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0.013</v>
      </c>
      <c r="T129" s="120" t="n">
        <f aca="false">L129/$R$3</f>
        <v>0</v>
      </c>
      <c r="U129" s="120" t="n">
        <f aca="false">I129/$R$3</f>
        <v>-3.328</v>
      </c>
      <c r="V129" s="120" t="n">
        <f aca="false">M129/$R$3</f>
        <v>431.919</v>
      </c>
      <c r="W129" s="120" t="n">
        <f aca="false">N129/$R$3</f>
        <v>420.216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Gas Firm'!A130,3),'Master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-3328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431919</v>
      </c>
      <c r="N130" s="118" t="n">
        <f aca="false">SUM(J$6:J130)</f>
        <v>420216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-3.328</v>
      </c>
      <c r="V130" s="120" t="n">
        <f aca="false">M130/$R$3</f>
        <v>431.919</v>
      </c>
      <c r="W130" s="120" t="n">
        <f aca="false">N130/$R$3</f>
        <v>420.216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Gas Firm'!A131,3),'Master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-3328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431919</v>
      </c>
      <c r="N131" s="118" t="n">
        <f aca="false">SUM(J$6:J131)</f>
        <v>420216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-3.328</v>
      </c>
      <c r="V131" s="120" t="n">
        <f aca="false">M131/$R$3</f>
        <v>431.919</v>
      </c>
      <c r="W131" s="120" t="n">
        <f aca="false">N131/$R$3</f>
        <v>420.216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Gas Firm'!A132,3),'Master Data'!$A$2:$A$8,0),2)</f>
        <v>M</v>
      </c>
      <c r="D132" s="118" t="n">
        <v>-11764427.4450091</v>
      </c>
      <c r="E132" s="118" t="n">
        <v>3282538.06603116</v>
      </c>
      <c r="F132" s="118" t="n">
        <v>0</v>
      </c>
      <c r="G132" s="118" t="n">
        <v>-3327</v>
      </c>
      <c r="I132" s="118" t="n">
        <f aca="false">IF(MONTH($A132)=MONTH($A131),IF(G132=0,I131,G132),G132)</f>
        <v>-3327</v>
      </c>
      <c r="J132" s="118" t="n">
        <f aca="false">IF(MONTH($A132)=MONTH($A131),SUM(I132-I131),I132)</f>
        <v>1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431920</v>
      </c>
      <c r="N132" s="118" t="n">
        <f aca="false">SUM(J$6:J132)</f>
        <v>420217</v>
      </c>
      <c r="P132" s="118" t="n">
        <f aca="false">D132/P$3</f>
        <v>-11.7644274450091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0.001</v>
      </c>
      <c r="T132" s="120" t="n">
        <f aca="false">L132/$R$3</f>
        <v>0</v>
      </c>
      <c r="U132" s="120" t="n">
        <f aca="false">I132/$R$3</f>
        <v>-3.327</v>
      </c>
      <c r="V132" s="120" t="n">
        <f aca="false">M132/$R$3</f>
        <v>431.92</v>
      </c>
      <c r="W132" s="120" t="n">
        <f aca="false">N132/$R$3</f>
        <v>420.217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Gas Firm'!A133,3),'Master Data'!$A$2:$A$8,0),2)</f>
        <v>T</v>
      </c>
      <c r="D133" s="118" t="n">
        <v>-11773572.4998468</v>
      </c>
      <c r="E133" s="118" t="n">
        <v>3286091.84566158</v>
      </c>
      <c r="F133" s="118" t="n">
        <v>0</v>
      </c>
      <c r="G133" s="118" t="n">
        <v>-3327</v>
      </c>
      <c r="I133" s="118" t="n">
        <f aca="false">IF(MONTH($A133)=MONTH($A132),IF(G133=0,I132,G133),G133)</f>
        <v>-3327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431920</v>
      </c>
      <c r="N133" s="118" t="n">
        <f aca="false">SUM(J$6:J133)</f>
        <v>420217</v>
      </c>
      <c r="P133" s="118" t="n">
        <f aca="false">D133/P$3</f>
        <v>-11.7735724998468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-3.327</v>
      </c>
      <c r="V133" s="120" t="n">
        <f aca="false">M133/$R$3</f>
        <v>431.92</v>
      </c>
      <c r="W133" s="120" t="n">
        <f aca="false">N133/$R$3</f>
        <v>420.217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Gas Firm'!A134,3),'Master Data'!$A$2:$A$8,0),2)</f>
        <v>W</v>
      </c>
      <c r="D134" s="118" t="n">
        <v>-11794792.3955928</v>
      </c>
      <c r="E134" s="118" t="n">
        <v>3289316.65594565</v>
      </c>
      <c r="F134" s="118" t="n">
        <v>0</v>
      </c>
      <c r="G134" s="118" t="n">
        <v>11673</v>
      </c>
      <c r="I134" s="118" t="n">
        <f aca="false">IF(MONTH($A134)=MONTH($A133),IF(G134=0,I133,G134),G134)</f>
        <v>11673</v>
      </c>
      <c r="J134" s="118" t="n">
        <f aca="false">IF(MONTH($A134)=MONTH($A133),SUM(I134-I133),I134)</f>
        <v>15000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446920</v>
      </c>
      <c r="N134" s="118" t="n">
        <f aca="false">SUM(J$6:J134)</f>
        <v>435217</v>
      </c>
      <c r="P134" s="118" t="n">
        <f aca="false">D134/P$3</f>
        <v>-11.7947923955928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15</v>
      </c>
      <c r="T134" s="120" t="n">
        <f aca="false">L134/$R$3</f>
        <v>0</v>
      </c>
      <c r="U134" s="120" t="n">
        <f aca="false">I134/$R$3</f>
        <v>11.673</v>
      </c>
      <c r="V134" s="120" t="n">
        <f aca="false">M134/$R$3</f>
        <v>446.92</v>
      </c>
      <c r="W134" s="120" t="n">
        <f aca="false">N134/$R$3</f>
        <v>435.217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Gas Firm'!A135,3),'Master Data'!$A$2:$A$8,0),2)</f>
        <v>Th</v>
      </c>
      <c r="D135" s="118" t="n">
        <v>-11731559.136967</v>
      </c>
      <c r="E135" s="118" t="n">
        <v>3277884.79498308</v>
      </c>
      <c r="F135" s="118" t="n">
        <v>0</v>
      </c>
      <c r="G135" s="118" t="n">
        <v>11673</v>
      </c>
      <c r="I135" s="118" t="n">
        <f aca="false">IF(MONTH($A135)=MONTH($A134),IF(G135=0,I134,G135),G135)</f>
        <v>11673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446920</v>
      </c>
      <c r="N135" s="118" t="n">
        <f aca="false">SUM(J$6:J135)</f>
        <v>435217</v>
      </c>
      <c r="P135" s="118" t="n">
        <f aca="false">D135/P$3</f>
        <v>-11.731559136967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11.673</v>
      </c>
      <c r="V135" s="120" t="n">
        <f aca="false">M135/$R$3</f>
        <v>446.92</v>
      </c>
      <c r="W135" s="120" t="n">
        <f aca="false">N135/$R$3</f>
        <v>435.217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Gas Firm'!A136,3),'Master Data'!$A$2:$A$8,0),2)</f>
        <v>F</v>
      </c>
      <c r="D136" s="118" t="n">
        <v>-11628088.6247753</v>
      </c>
      <c r="E136" s="118" t="n">
        <v>3254737.39485096</v>
      </c>
      <c r="F136" s="118" t="n">
        <v>0</v>
      </c>
      <c r="G136" s="118" t="n">
        <v>11672</v>
      </c>
      <c r="I136" s="118" t="n">
        <f aca="false">IF(MONTH($A136)=MONTH($A135),IF(G136=0,I135,G136),G136)</f>
        <v>11672</v>
      </c>
      <c r="J136" s="118" t="n">
        <f aca="false">IF(MONTH($A136)=MONTH($A135),SUM(I136-I135),I136)</f>
        <v>-1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446919</v>
      </c>
      <c r="N136" s="118" t="n">
        <f aca="false">SUM(J$6:J136)</f>
        <v>435216</v>
      </c>
      <c r="P136" s="118" t="n">
        <f aca="false">D136/P$3</f>
        <v>-11.6280886247753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-0.001</v>
      </c>
      <c r="T136" s="120" t="n">
        <f aca="false">L136/$R$3</f>
        <v>-0</v>
      </c>
      <c r="U136" s="120" t="n">
        <f aca="false">I136/$R$3</f>
        <v>11.672</v>
      </c>
      <c r="V136" s="120" t="n">
        <f aca="false">M136/$R$3</f>
        <v>446.919</v>
      </c>
      <c r="W136" s="120" t="n">
        <f aca="false">N136/$R$3</f>
        <v>435.216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Gas Firm'!A137,3),'Master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11672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446919</v>
      </c>
      <c r="N137" s="118" t="n">
        <f aca="false">SUM(J$6:J137)</f>
        <v>435216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11.672</v>
      </c>
      <c r="V137" s="120" t="n">
        <f aca="false">M137/$R$3</f>
        <v>446.919</v>
      </c>
      <c r="W137" s="120" t="n">
        <f aca="false">N137/$R$3</f>
        <v>435.216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Gas Firm'!A138,3),'Master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11672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446919</v>
      </c>
      <c r="N138" s="118" t="n">
        <f aca="false">SUM(J$6:J138)</f>
        <v>435216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11.672</v>
      </c>
      <c r="V138" s="120" t="n">
        <f aca="false">M138/$R$3</f>
        <v>446.919</v>
      </c>
      <c r="W138" s="120" t="n">
        <f aca="false">N138/$R$3</f>
        <v>435.216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Gas Firm'!A139,3),'Master Data'!$A$2:$A$8,0),2)</f>
        <v>M</v>
      </c>
      <c r="D139" s="118" t="n">
        <v>-11658376.2265881</v>
      </c>
      <c r="E139" s="118" t="n">
        <v>3263649.69588099</v>
      </c>
      <c r="F139" s="118" t="n">
        <v>0</v>
      </c>
      <c r="G139" s="118" t="n">
        <v>11673</v>
      </c>
      <c r="I139" s="118" t="n">
        <f aca="false">IF(MONTH($A139)=MONTH($A138),IF(G139=0,I138,G139),G139)</f>
        <v>11673</v>
      </c>
      <c r="J139" s="118" t="n">
        <f aca="false">IF(MONTH($A139)=MONTH($A138),SUM(I139-I138),I139)</f>
        <v>1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446920</v>
      </c>
      <c r="N139" s="118" t="n">
        <f aca="false">SUM(J$6:J139)</f>
        <v>435217</v>
      </c>
      <c r="P139" s="118" t="n">
        <f aca="false">D139/P$3</f>
        <v>-11.6583762265881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0.001</v>
      </c>
      <c r="T139" s="120" t="n">
        <f aca="false">L139/$R$3</f>
        <v>0</v>
      </c>
      <c r="U139" s="120" t="n">
        <f aca="false">I139/$R$3</f>
        <v>11.673</v>
      </c>
      <c r="V139" s="120" t="n">
        <f aca="false">M139/$R$3</f>
        <v>446.92</v>
      </c>
      <c r="W139" s="120" t="n">
        <f aca="false">N139/$R$3</f>
        <v>435.217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Gas Firm'!A140,3),'Master Data'!$A$2:$A$8,0),2)</f>
        <v>T</v>
      </c>
      <c r="D140" s="118" t="n">
        <v>-11647648.8118193</v>
      </c>
      <c r="E140" s="118" t="n">
        <v>3264815.59225798</v>
      </c>
      <c r="F140" s="118" t="n">
        <v>0</v>
      </c>
      <c r="G140" s="118" t="n">
        <v>11674</v>
      </c>
      <c r="I140" s="118" t="n">
        <f aca="false">IF(MONTH($A140)=MONTH($A139),IF(G140=0,I139,G140),G140)</f>
        <v>11674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446921</v>
      </c>
      <c r="N140" s="118" t="n">
        <f aca="false">SUM(J$6:J140)</f>
        <v>435218</v>
      </c>
      <c r="P140" s="118" t="n">
        <f aca="false">D140/P$3</f>
        <v>-11.6476488118193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11.674</v>
      </c>
      <c r="V140" s="120" t="n">
        <f aca="false">M140/$R$3</f>
        <v>446.921</v>
      </c>
      <c r="W140" s="120" t="n">
        <f aca="false">N140/$R$3</f>
        <v>435.218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Gas Firm'!A141,3),'Master Data'!$A$2:$A$8,0),2)</f>
        <v>W</v>
      </c>
      <c r="D141" s="118" t="n">
        <v>-11671972.2177788</v>
      </c>
      <c r="E141" s="118" t="n">
        <v>3267487.60470618</v>
      </c>
      <c r="F141" s="118" t="n">
        <v>0</v>
      </c>
      <c r="G141" s="118" t="n">
        <v>5453</v>
      </c>
      <c r="I141" s="118" t="n">
        <f aca="false">IF(MONTH($A141)=MONTH($A140),IF(G141=0,I140,G141),G141)</f>
        <v>5453</v>
      </c>
      <c r="J141" s="118" t="n">
        <f aca="false">IF(MONTH($A141)=MONTH($A140),SUM(I141-I140),I141)</f>
        <v>-6221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440700</v>
      </c>
      <c r="N141" s="118" t="n">
        <f aca="false">SUM(J$6:J141)</f>
        <v>428997</v>
      </c>
      <c r="P141" s="118" t="n">
        <f aca="false">D141/P$3</f>
        <v>-11.6719722177788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-6.221</v>
      </c>
      <c r="T141" s="120" t="n">
        <f aca="false">L141/$R$3</f>
        <v>-0</v>
      </c>
      <c r="U141" s="120" t="n">
        <f aca="false">I141/$R$3</f>
        <v>5.453</v>
      </c>
      <c r="V141" s="120" t="n">
        <f aca="false">M141/$R$3</f>
        <v>440.7</v>
      </c>
      <c r="W141" s="120" t="n">
        <f aca="false">N141/$R$3</f>
        <v>428.997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Gas Firm'!A142,3),'Master Data'!$A$2:$A$8,0),2)</f>
        <v>Th</v>
      </c>
      <c r="D142" s="118" t="n">
        <v>-11671435.7128981</v>
      </c>
      <c r="E142" s="118" t="n">
        <v>3262081.56501441</v>
      </c>
      <c r="F142" s="118" t="n">
        <v>0</v>
      </c>
      <c r="G142" s="118" t="n">
        <v>5452</v>
      </c>
      <c r="I142" s="118" t="n">
        <f aca="false">IF(MONTH($A142)=MONTH($A141),IF(G142=0,I141,G142),G142)</f>
        <v>5452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440699</v>
      </c>
      <c r="N142" s="118" t="n">
        <f aca="false">SUM(J$6:J142)</f>
        <v>428996</v>
      </c>
      <c r="P142" s="118" t="n">
        <f aca="false">D142/P$3</f>
        <v>-11.6714357128981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5.452</v>
      </c>
      <c r="V142" s="120" t="n">
        <f aca="false">M142/$R$3</f>
        <v>440.699</v>
      </c>
      <c r="W142" s="120" t="n">
        <f aca="false">N142/$R$3</f>
        <v>428.996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Gas Firm'!A143,3),'Master Data'!$A$2:$A$8,0),2)</f>
        <v>F</v>
      </c>
      <c r="D143" s="118" t="n">
        <v>-11668069.4452748</v>
      </c>
      <c r="E143" s="118" t="n">
        <v>3260006.21898931</v>
      </c>
      <c r="F143" s="118" t="n">
        <v>0</v>
      </c>
      <c r="G143" s="118" t="n">
        <v>5451</v>
      </c>
      <c r="I143" s="118" t="n">
        <f aca="false">IF(MONTH($A143)=MONTH($A142),IF(G143=0,I142,G143),G143)</f>
        <v>5451</v>
      </c>
      <c r="J143" s="118" t="n">
        <f aca="false">IF(MONTH($A143)=MONTH($A142),SUM(I143-I142),I143)</f>
        <v>-1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440698</v>
      </c>
      <c r="N143" s="118" t="n">
        <f aca="false">SUM(J$6:J143)</f>
        <v>428995</v>
      </c>
      <c r="P143" s="118" t="n">
        <f aca="false">D143/P$3</f>
        <v>-11.6680694452748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-0.001</v>
      </c>
      <c r="T143" s="120" t="n">
        <f aca="false">L143/$R$3</f>
        <v>-0</v>
      </c>
      <c r="U143" s="120" t="n">
        <f aca="false">I143/$R$3</f>
        <v>5.451</v>
      </c>
      <c r="V143" s="120" t="n">
        <f aca="false">M143/$R$3</f>
        <v>440.698</v>
      </c>
      <c r="W143" s="120" t="n">
        <f aca="false">N143/$R$3</f>
        <v>428.995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Gas Firm'!A144,3),'Master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5451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440698</v>
      </c>
      <c r="N144" s="118" t="n">
        <f aca="false">SUM(J$6:J144)</f>
        <v>428995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5.451</v>
      </c>
      <c r="V144" s="120" t="n">
        <f aca="false">M144/$R$3</f>
        <v>440.698</v>
      </c>
      <c r="W144" s="120" t="n">
        <f aca="false">N144/$R$3</f>
        <v>428.995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Gas Firm'!A145,3),'Master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5451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440698</v>
      </c>
      <c r="N145" s="118" t="n">
        <f aca="false">SUM(J$6:J145)</f>
        <v>428995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5.451</v>
      </c>
      <c r="V145" s="120" t="n">
        <f aca="false">M145/$R$3</f>
        <v>440.698</v>
      </c>
      <c r="W145" s="120" t="n">
        <f aca="false">N145/$R$3</f>
        <v>428.995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Gas Firm'!A146,3),'Master Data'!$A$2:$A$8,0),2)</f>
        <v>M</v>
      </c>
      <c r="D146" s="118" t="n">
        <v>-11670331.3253913</v>
      </c>
      <c r="E146" s="118" t="n">
        <v>3260573.62090765</v>
      </c>
      <c r="F146" s="118" t="n">
        <v>0</v>
      </c>
      <c r="G146" s="118" t="n">
        <v>2068</v>
      </c>
      <c r="I146" s="118" t="n">
        <f aca="false">IF(MONTH($A146)=MONTH($A145),IF(G146=0,I145,G146),G146)</f>
        <v>2068</v>
      </c>
      <c r="J146" s="118" t="n">
        <f aca="false">IF(MONTH($A146)=MONTH($A145),SUM(I146-I145),I146)</f>
        <v>-3383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437315</v>
      </c>
      <c r="N146" s="118" t="n">
        <f aca="false">SUM(J$6:J146)</f>
        <v>425612</v>
      </c>
      <c r="P146" s="118" t="n">
        <f aca="false">D146/P$3</f>
        <v>-11.6703313253913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-3.383</v>
      </c>
      <c r="T146" s="120" t="n">
        <f aca="false">L146/$R$3</f>
        <v>-0</v>
      </c>
      <c r="U146" s="120" t="n">
        <f aca="false">I146/$R$3</f>
        <v>2.068</v>
      </c>
      <c r="V146" s="120" t="n">
        <f aca="false">M146/$R$3</f>
        <v>437.315</v>
      </c>
      <c r="W146" s="120" t="n">
        <f aca="false">N146/$R$3</f>
        <v>425.612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Gas Firm'!A147,3),'Master Data'!$A$2:$A$8,0),2)</f>
        <v>T</v>
      </c>
      <c r="D147" s="118" t="n">
        <v>-11681269.3689101</v>
      </c>
      <c r="E147" s="118" t="n">
        <v>3264021.990519</v>
      </c>
      <c r="F147" s="118" t="n">
        <v>0</v>
      </c>
      <c r="G147" s="118" t="n">
        <v>2068</v>
      </c>
      <c r="I147" s="118" t="n">
        <f aca="false">IF(MONTH($A147)=MONTH($A146),IF(G147=0,I146,G147),G147)</f>
        <v>2068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437315</v>
      </c>
      <c r="N147" s="118" t="n">
        <f aca="false">SUM(J$6:J147)</f>
        <v>425612</v>
      </c>
      <c r="P147" s="118" t="n">
        <f aca="false">D147/P$3</f>
        <v>-11.6812693689101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2.068</v>
      </c>
      <c r="V147" s="120" t="n">
        <f aca="false">M147/$R$3</f>
        <v>437.315</v>
      </c>
      <c r="W147" s="120" t="n">
        <f aca="false">N147/$R$3</f>
        <v>425.612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Gas Firm'!A148,3),'Master Data'!$A$2:$A$8,0),2)</f>
        <v>W</v>
      </c>
      <c r="D148" s="118" t="n">
        <v>-11694070.2447788</v>
      </c>
      <c r="E148" s="118" t="n">
        <v>3268310.17652595</v>
      </c>
      <c r="F148" s="118" t="n">
        <v>0</v>
      </c>
      <c r="G148" s="118" t="n">
        <v>2069</v>
      </c>
      <c r="I148" s="118" t="n">
        <f aca="false">IF(MONTH($A148)=MONTH($A147),IF(G148=0,I147,G148),G148)</f>
        <v>2069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437316</v>
      </c>
      <c r="N148" s="118" t="n">
        <f aca="false">SUM(J$6:J148)</f>
        <v>425613</v>
      </c>
      <c r="P148" s="118" t="n">
        <f aca="false">D148/P$3</f>
        <v>-11.6940702447788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2.069</v>
      </c>
      <c r="V148" s="120" t="n">
        <f aca="false">M148/$R$3</f>
        <v>437.316</v>
      </c>
      <c r="W148" s="120" t="n">
        <f aca="false">N148/$R$3</f>
        <v>425.613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Gas Firm'!A149,3),'Master Data'!$A$2:$A$8,0),2)</f>
        <v>Th</v>
      </c>
      <c r="D149" s="118" t="n">
        <v>-11653611.9241151</v>
      </c>
      <c r="E149" s="118" t="n">
        <v>3262030.01195366</v>
      </c>
      <c r="F149" s="118" t="n">
        <v>0</v>
      </c>
      <c r="G149" s="118" t="n">
        <v>2069</v>
      </c>
      <c r="I149" s="118" t="n">
        <f aca="false">IF(MONTH($A149)=MONTH($A148),IF(G149=0,I148,G149),G149)</f>
        <v>2069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437316</v>
      </c>
      <c r="N149" s="118" t="n">
        <f aca="false">SUM(J$6:J149)</f>
        <v>425613</v>
      </c>
      <c r="P149" s="118" t="n">
        <f aca="false">D149/P$3</f>
        <v>-11.6536119241151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2.069</v>
      </c>
      <c r="V149" s="120" t="n">
        <f aca="false">M149/$R$3</f>
        <v>437.316</v>
      </c>
      <c r="W149" s="120" t="n">
        <f aca="false">N149/$R$3</f>
        <v>425.613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Gas Firm'!A150,3),'Master Data'!$A$2:$A$8,0),2)</f>
        <v>F</v>
      </c>
      <c r="D150" s="118" t="n">
        <v>-11659656.0827936</v>
      </c>
      <c r="E150" s="118" t="n">
        <v>3263882.5847219</v>
      </c>
      <c r="F150" s="118" t="n">
        <v>0</v>
      </c>
      <c r="G150" s="118" t="n">
        <v>2070</v>
      </c>
      <c r="I150" s="118" t="n">
        <f aca="false">IF(MONTH($A150)=MONTH($A149),IF(G150=0,I149,G150),G150)</f>
        <v>2070</v>
      </c>
      <c r="J150" s="118" t="n">
        <f aca="false">IF(MONTH($A150)=MONTH($A149),SUM(I150-I149),I150)</f>
        <v>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437317</v>
      </c>
      <c r="N150" s="118" t="n">
        <f aca="false">SUM(J$6:J150)</f>
        <v>425614</v>
      </c>
      <c r="P150" s="118" t="n">
        <f aca="false">D150/P$3</f>
        <v>-11.6596560827936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0.001</v>
      </c>
      <c r="T150" s="120" t="n">
        <f aca="false">L150/$R$3</f>
        <v>0</v>
      </c>
      <c r="U150" s="120" t="n">
        <f aca="false">I150/$R$3</f>
        <v>2.07</v>
      </c>
      <c r="V150" s="120" t="n">
        <f aca="false">M150/$R$3</f>
        <v>437.317</v>
      </c>
      <c r="W150" s="120" t="n">
        <f aca="false">N150/$R$3</f>
        <v>425.614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Gas Firm'!A151,3),'Master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2070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437317</v>
      </c>
      <c r="N151" s="118" t="n">
        <f aca="false">SUM(J$6:J151)</f>
        <v>425614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2.07</v>
      </c>
      <c r="V151" s="120" t="n">
        <f aca="false">M151/$R$3</f>
        <v>437.317</v>
      </c>
      <c r="W151" s="120" t="n">
        <f aca="false">N151/$R$3</f>
        <v>425.614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Gas Firm'!A152,3),'Master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2070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437317</v>
      </c>
      <c r="N152" s="118" t="n">
        <f aca="false">SUM(J$6:J152)</f>
        <v>425614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2.07</v>
      </c>
      <c r="V152" s="120" t="n">
        <f aca="false">M152/$R$3</f>
        <v>437.317</v>
      </c>
      <c r="W152" s="120" t="n">
        <f aca="false">N152/$R$3</f>
        <v>425.614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Gas Firm'!A153,3),'Master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2070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437317</v>
      </c>
      <c r="N153" s="118" t="n">
        <f aca="false">SUM(J$6:J153)</f>
        <v>425614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2.07</v>
      </c>
      <c r="V153" s="120" t="n">
        <f aca="false">M153/$R$3</f>
        <v>437.317</v>
      </c>
      <c r="W153" s="120" t="n">
        <f aca="false">N153/$R$3</f>
        <v>425.614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Gas Firm'!A154,3),'Master Data'!$A$2:$A$8,0),2)</f>
        <v>T</v>
      </c>
      <c r="D154" s="118" t="n">
        <v>-11648924.2635452</v>
      </c>
      <c r="E154" s="118" t="n">
        <v>3263711.5784775</v>
      </c>
      <c r="F154" s="118"/>
      <c r="G154" s="118" t="n">
        <v>2071</v>
      </c>
      <c r="I154" s="118" t="n">
        <f aca="false">IF(MONTH($A154)=MONTH($A153),IF(G154=0,I153,G154),G154)</f>
        <v>2071</v>
      </c>
      <c r="J154" s="118" t="n">
        <f aca="false">IF(MONTH($A154)=MONTH($A153),SUM(I154-I153),I154)</f>
        <v>1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437318</v>
      </c>
      <c r="N154" s="118" t="n">
        <f aca="false">SUM(J$6:J154)</f>
        <v>425615</v>
      </c>
      <c r="P154" s="118" t="n">
        <f aca="false">D154/P$3</f>
        <v>-11.6489242635452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0.001</v>
      </c>
      <c r="T154" s="120" t="n">
        <f aca="false">L154/$R$3</f>
        <v>0</v>
      </c>
      <c r="U154" s="120" t="n">
        <f aca="false">I154/$R$3</f>
        <v>2.071</v>
      </c>
      <c r="V154" s="120" t="n">
        <f aca="false">M154/$R$3</f>
        <v>437.318</v>
      </c>
      <c r="W154" s="120" t="n">
        <f aca="false">N154/$R$3</f>
        <v>425.615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Gas Firm'!A155,3),'Master Data'!$A$2:$A$8,0),2)</f>
        <v>W</v>
      </c>
      <c r="D155" s="118" t="n">
        <v>-11654121.64807</v>
      </c>
      <c r="E155" s="118" t="n">
        <v>3262796.91286264</v>
      </c>
      <c r="F155" s="118"/>
      <c r="G155" s="118" t="n">
        <v>2070</v>
      </c>
      <c r="I155" s="118" t="n">
        <f aca="false">IF(MONTH($A155)=MONTH($A154),IF(G155=0,I154,G155),G155)</f>
        <v>2070</v>
      </c>
      <c r="J155" s="118" t="n">
        <f aca="false">IF(MONTH($A155)=MONTH($A154),SUM(I155-I154),I155)</f>
        <v>-1</v>
      </c>
      <c r="K155" s="118" t="n">
        <f aca="false">IF(WEEKDAY(A155,3)&gt;4,0,(IF(A155&lt;K$2,0,IF(A155&lt;=K$3,1,0))))</f>
        <v>0</v>
      </c>
      <c r="L155" s="118" t="n">
        <f aca="false">J155*K155</f>
        <v>-0</v>
      </c>
      <c r="M155" s="118" t="n">
        <f aca="false">SUM(J$97:J155)</f>
        <v>437317</v>
      </c>
      <c r="N155" s="118" t="n">
        <f aca="false">SUM(J$6:J155)</f>
        <v>425614</v>
      </c>
      <c r="P155" s="118" t="n">
        <f aca="false">D155/P$3</f>
        <v>-11.65412164807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-0.001</v>
      </c>
      <c r="T155" s="120" t="n">
        <f aca="false">L155/$R$3</f>
        <v>-0</v>
      </c>
      <c r="U155" s="120" t="n">
        <f aca="false">I155/$R$3</f>
        <v>2.07</v>
      </c>
      <c r="V155" s="120" t="n">
        <f aca="false">M155/$R$3</f>
        <v>437.317</v>
      </c>
      <c r="W155" s="120" t="n">
        <f aca="false">N155/$R$3</f>
        <v>425.614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Gas Firm'!A156,3),'Master Data'!$A$2:$A$8,0),2)</f>
        <v>Th</v>
      </c>
      <c r="D156" s="118" t="n">
        <v>-11680355.3878389</v>
      </c>
      <c r="E156" s="118" t="n">
        <v>3285095.71878079</v>
      </c>
      <c r="F156" s="118"/>
      <c r="G156" s="118" t="n">
        <v>17</v>
      </c>
      <c r="I156" s="118" t="n">
        <f aca="false">IF(MONTH($A156)=MONTH($A155),IF(G156=0,I155,G156),G156)</f>
        <v>17</v>
      </c>
      <c r="J156" s="118" t="n">
        <f aca="false">IF(MONTH($A156)=MONTH($A155),SUM(I156-I155),I156)</f>
        <v>-2053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435264</v>
      </c>
      <c r="N156" s="118" t="n">
        <f aca="false">SUM(J$6:J156)</f>
        <v>423561</v>
      </c>
      <c r="P156" s="118" t="n">
        <f aca="false">D156/P$3</f>
        <v>-11.6803553878389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-2.053</v>
      </c>
      <c r="T156" s="120" t="n">
        <f aca="false">L156/$R$3</f>
        <v>-0</v>
      </c>
      <c r="U156" s="120" t="n">
        <f aca="false">I156/$R$3</f>
        <v>0.017</v>
      </c>
      <c r="V156" s="120" t="n">
        <f aca="false">M156/$R$3</f>
        <v>435.264</v>
      </c>
      <c r="W156" s="120" t="n">
        <f aca="false">N156/$R$3</f>
        <v>423.561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Gas Firm'!A157,3),'Master Data'!$A$2:$A$8,0),2)</f>
        <v>F</v>
      </c>
      <c r="D157" s="118" t="n">
        <v>-11665874.4094987</v>
      </c>
      <c r="E157" s="118" t="n">
        <v>3278123.4982636</v>
      </c>
      <c r="F157" s="118"/>
      <c r="G157" s="118" t="n">
        <v>1</v>
      </c>
      <c r="I157" s="118" t="n">
        <f aca="false">IF(MONTH($A157)=MONTH($A156),IF(G157=0,I156,G157),G157)</f>
        <v>1</v>
      </c>
      <c r="J157" s="118" t="n">
        <f aca="false">IF(MONTH($A157)=MONTH($A156),SUM(I157-I156),I157)</f>
        <v>1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435265</v>
      </c>
      <c r="N157" s="118" t="n">
        <f aca="false">SUM(J$6:J157)</f>
        <v>423562</v>
      </c>
      <c r="P157" s="118" t="n">
        <f aca="false">D157/P$3</f>
        <v>-11.6658744094987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0.001</v>
      </c>
      <c r="T157" s="120" t="n">
        <f aca="false">L157/$R$3</f>
        <v>0</v>
      </c>
      <c r="U157" s="120" t="n">
        <f aca="false">I157/$R$3</f>
        <v>0.001</v>
      </c>
      <c r="V157" s="120" t="n">
        <f aca="false">M157/$R$3</f>
        <v>435.265</v>
      </c>
      <c r="W157" s="120" t="n">
        <f aca="false">N157/$R$3</f>
        <v>423.562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Firm'!A158,3),'Master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435265</v>
      </c>
      <c r="N158" s="118" t="n">
        <f aca="false">SUM(J$6:J158)</f>
        <v>423562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0.001</v>
      </c>
      <c r="V158" s="120" t="n">
        <f aca="false">M158/$R$3</f>
        <v>435.265</v>
      </c>
      <c r="W158" s="120" t="n">
        <f aca="false">N158/$R$3</f>
        <v>423.562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Firm'!A159,3),'Master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435265</v>
      </c>
      <c r="N159" s="118" t="n">
        <f aca="false">SUM(J$6:J159)</f>
        <v>423562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0.001</v>
      </c>
      <c r="V159" s="120" t="n">
        <f aca="false">M159/$R$3</f>
        <v>435.265</v>
      </c>
      <c r="W159" s="120" t="n">
        <f aca="false">N159/$R$3</f>
        <v>423.562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Firm'!A160,3),'Master Data'!$A$2:$A$8,0),2)</f>
        <v>M</v>
      </c>
      <c r="D160" s="118" t="n">
        <v>-11685118.3142016</v>
      </c>
      <c r="E160" s="118" t="n">
        <v>3280462.48292571</v>
      </c>
      <c r="F160" s="118"/>
      <c r="G160" s="118" t="n">
        <v>0</v>
      </c>
      <c r="I160" s="118" t="n">
        <f aca="false">IF(MONTH($A160)=MONTH($A159),IF(G160=0,I159,G160),G160)</f>
        <v>1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435265</v>
      </c>
      <c r="N160" s="118" t="n">
        <f aca="false">SUM(J$6:J160)</f>
        <v>423562</v>
      </c>
      <c r="P160" s="118" t="n">
        <f aca="false">D160/P$3</f>
        <v>-11.6851183142016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0.001</v>
      </c>
      <c r="V160" s="120" t="n">
        <f aca="false">M160/$R$3</f>
        <v>435.265</v>
      </c>
      <c r="W160" s="120" t="n">
        <f aca="false">N160/$R$3</f>
        <v>423.562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Firm'!A161,3),'Master Data'!$A$2:$A$8,0),2)</f>
        <v>T</v>
      </c>
      <c r="D161" s="118" t="n">
        <v>-11719485.359097</v>
      </c>
      <c r="E161" s="118" t="n">
        <v>3287799.56772327</v>
      </c>
      <c r="F161" s="118"/>
      <c r="G161" s="118" t="n">
        <v>1</v>
      </c>
      <c r="I161" s="118" t="n">
        <f aca="false">IF(MONTH($A161)=MONTH($A160),IF(G161=0,I160,G161),G161)</f>
        <v>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435265</v>
      </c>
      <c r="N161" s="118" t="n">
        <f aca="false">SUM(J$6:J161)</f>
        <v>423562</v>
      </c>
      <c r="P161" s="118" t="n">
        <f aca="false">D161/P$3</f>
        <v>-11.719485359097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0.001</v>
      </c>
      <c r="V161" s="120" t="n">
        <f aca="false">M161/$R$3</f>
        <v>435.265</v>
      </c>
      <c r="W161" s="120" t="n">
        <f aca="false">N161/$R$3</f>
        <v>423.562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Firm'!A162,3),'Master Data'!$A$2:$A$8,0),2)</f>
        <v>W</v>
      </c>
      <c r="D162" s="118" t="n">
        <v>-11725496.979905</v>
      </c>
      <c r="E162" s="118" t="n">
        <v>3289389.54739946</v>
      </c>
      <c r="F162" s="118"/>
      <c r="G162" s="118" t="n">
        <v>2</v>
      </c>
      <c r="I162" s="118" t="n">
        <f aca="false">IF(MONTH($A162)=MONTH($A161),IF(G162=0,I161,G162),G162)</f>
        <v>2</v>
      </c>
      <c r="J162" s="118" t="n">
        <f aca="false">IF(MONTH($A162)=MONTH($A161),SUM(I162-I161),I162)</f>
        <v>1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435266</v>
      </c>
      <c r="N162" s="118" t="n">
        <f aca="false">SUM(J$6:J162)</f>
        <v>423563</v>
      </c>
      <c r="P162" s="118" t="n">
        <f aca="false">D162/P$3</f>
        <v>-11.725496979905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0.001</v>
      </c>
      <c r="T162" s="120" t="n">
        <f aca="false">L162/$R$3</f>
        <v>0</v>
      </c>
      <c r="U162" s="120" t="n">
        <f aca="false">I162/$R$3</f>
        <v>0.002</v>
      </c>
      <c r="V162" s="120" t="n">
        <f aca="false">M162/$R$3</f>
        <v>435.266</v>
      </c>
      <c r="W162" s="120" t="n">
        <f aca="false">N162/$R$3</f>
        <v>423.563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Firm'!A163,3),'Master Data'!$A$2:$A$8,0),2)</f>
        <v>Th</v>
      </c>
      <c r="D163" s="118" t="n">
        <v>-11709127.1012205</v>
      </c>
      <c r="E163" s="118" t="n">
        <v>3287981.45427974</v>
      </c>
      <c r="F163" s="118"/>
      <c r="G163" s="118" t="n">
        <v>2</v>
      </c>
      <c r="I163" s="118" t="n">
        <f aca="false">IF(MONTH($A163)=MONTH($A162),IF(G163=0,I162,G163),G163)</f>
        <v>2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435266</v>
      </c>
      <c r="N163" s="118" t="n">
        <f aca="false">SUM(J$6:J163)</f>
        <v>423563</v>
      </c>
      <c r="P163" s="118" t="n">
        <f aca="false">D163/P$3</f>
        <v>-11.7091271012205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0.002</v>
      </c>
      <c r="V163" s="120" t="n">
        <f aca="false">M163/$R$3</f>
        <v>435.266</v>
      </c>
      <c r="W163" s="120" t="n">
        <f aca="false">N163/$R$3</f>
        <v>423.563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Firm'!A164,3),'Master Data'!$A$2:$A$8,0),2)</f>
        <v>F</v>
      </c>
      <c r="D164" s="118" t="n">
        <v>-11661940.9303853</v>
      </c>
      <c r="E164" s="118" t="n">
        <v>3277659.225743</v>
      </c>
      <c r="F164" s="118"/>
      <c r="G164" s="118" t="n">
        <v>1</v>
      </c>
      <c r="I164" s="118" t="n">
        <f aca="false">IF(MONTH($A164)=MONTH($A163),IF(G164=0,I163,G164),G164)</f>
        <v>1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435265</v>
      </c>
      <c r="N164" s="118" t="n">
        <f aca="false">SUM(J$6:J164)</f>
        <v>423562</v>
      </c>
      <c r="P164" s="118" t="n">
        <f aca="false">D164/P$3</f>
        <v>-11.6619409303853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0.001</v>
      </c>
      <c r="V164" s="120" t="n">
        <f aca="false">M164/$R$3</f>
        <v>435.265</v>
      </c>
      <c r="W164" s="120" t="n">
        <f aca="false">N164/$R$3</f>
        <v>423.562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Firm'!A165,3),'Master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435265</v>
      </c>
      <c r="N165" s="118" t="n">
        <f aca="false">SUM(J$6:J165)</f>
        <v>423562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0.001</v>
      </c>
      <c r="V165" s="120" t="n">
        <f aca="false">M165/$R$3</f>
        <v>435.265</v>
      </c>
      <c r="W165" s="120" t="n">
        <f aca="false">N165/$R$3</f>
        <v>423.562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Firm'!A166,3),'Master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435265</v>
      </c>
      <c r="N166" s="118" t="n">
        <f aca="false">SUM(J$6:J166)</f>
        <v>423562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0.001</v>
      </c>
      <c r="V166" s="120" t="n">
        <f aca="false">M166/$R$3</f>
        <v>435.265</v>
      </c>
      <c r="W166" s="120" t="n">
        <f aca="false">N166/$R$3</f>
        <v>423.562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Firm'!A167,3),'Master Data'!$A$2:$A$8,0),2)</f>
        <v>M</v>
      </c>
      <c r="D167" s="118" t="n">
        <v>-11696668.6282481</v>
      </c>
      <c r="E167" s="118" t="n">
        <v>3288816.24191495</v>
      </c>
      <c r="F167" s="118"/>
      <c r="G167" s="118" t="n">
        <v>2</v>
      </c>
      <c r="I167" s="118" t="n">
        <f aca="false">IF(MONTH($A167)=MONTH($A166),IF(G167=0,I166,G167),G167)</f>
        <v>2</v>
      </c>
      <c r="J167" s="118" t="n">
        <f aca="false">IF(MONTH($A167)=MONTH($A166),SUM(I167-I166),I167)</f>
        <v>1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435266</v>
      </c>
      <c r="N167" s="118" t="n">
        <f aca="false">SUM(J$6:J167)</f>
        <v>423563</v>
      </c>
      <c r="P167" s="118" t="n">
        <f aca="false">D167/P$3</f>
        <v>-11.6966686282481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0.001</v>
      </c>
      <c r="T167" s="120" t="n">
        <f aca="false">L167/$R$3</f>
        <v>0</v>
      </c>
      <c r="U167" s="120" t="n">
        <f aca="false">I167/$R$3</f>
        <v>0.002</v>
      </c>
      <c r="V167" s="120" t="n">
        <f aca="false">M167/$R$3</f>
        <v>435.266</v>
      </c>
      <c r="W167" s="120" t="n">
        <f aca="false">N167/$R$3</f>
        <v>423.563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Firm'!A168,3),'Master Data'!$A$2:$A$8,0),2)</f>
        <v>T</v>
      </c>
      <c r="D168" s="118" t="n">
        <v>-11740656.38537</v>
      </c>
      <c r="E168" s="118" t="n">
        <v>3295395.96206493</v>
      </c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435266</v>
      </c>
      <c r="N168" s="118" t="n">
        <f aca="false">SUM(J$6:J168)</f>
        <v>423563</v>
      </c>
      <c r="P168" s="118" t="n">
        <f aca="false">D168/P$3</f>
        <v>-11.74065638537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435.266</v>
      </c>
      <c r="W168" s="120" t="n">
        <f aca="false">N168/$R$3</f>
        <v>423.563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Firm'!A169,3),'Master Data'!$A$2:$A$8,0),2)</f>
        <v>W</v>
      </c>
      <c r="D169" s="118" t="n">
        <v>-11748591.7457919</v>
      </c>
      <c r="E169" s="118" t="n">
        <v>3296925.89401505</v>
      </c>
      <c r="F169" s="118"/>
      <c r="G169" s="118" t="n">
        <v>2</v>
      </c>
      <c r="I169" s="118" t="n">
        <f aca="false">IF(MONTH($A169)=MONTH($A168),IF(G169=0,I168,G169),G169)</f>
        <v>2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435266</v>
      </c>
      <c r="N169" s="118" t="n">
        <f aca="false">SUM(J$6:J169)</f>
        <v>423563</v>
      </c>
      <c r="P169" s="118" t="n">
        <f aca="false">D169/P$3</f>
        <v>-11.7485917457919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0.002</v>
      </c>
      <c r="V169" s="120" t="n">
        <f aca="false">M169/$R$3</f>
        <v>435.266</v>
      </c>
      <c r="W169" s="120" t="n">
        <f aca="false">N169/$R$3</f>
        <v>423.563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Firm'!A170,3),'Master Data'!$A$2:$A$8,0),2)</f>
        <v>Th</v>
      </c>
      <c r="D170" s="118" t="n">
        <v>-14908425.9385488</v>
      </c>
      <c r="E170" s="118" t="n">
        <v>4259560.37100637</v>
      </c>
      <c r="F170" s="118"/>
      <c r="G170" s="118" t="n">
        <v>2</v>
      </c>
      <c r="I170" s="118" t="n">
        <f aca="false">IF(MONTH($A170)=MONTH($A169),IF(G170=0,I169,G170),G170)</f>
        <v>2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435266</v>
      </c>
      <c r="N170" s="118" t="n">
        <f aca="false">SUM(J$6:J170)</f>
        <v>423563</v>
      </c>
      <c r="P170" s="118" t="n">
        <f aca="false">D170/P$3</f>
        <v>-14.9084259385488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0.002</v>
      </c>
      <c r="V170" s="120" t="n">
        <f aca="false">M170/$R$3</f>
        <v>435.266</v>
      </c>
      <c r="W170" s="120" t="n">
        <f aca="false">N170/$R$3</f>
        <v>423.563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Firm'!A171,3),'Master Data'!$A$2:$A$8,0),2)</f>
        <v>F</v>
      </c>
      <c r="D171" s="118" t="n">
        <v>-14899796.5934316</v>
      </c>
      <c r="E171" s="118" t="n">
        <v>4259684.79452914</v>
      </c>
      <c r="F171" s="118"/>
      <c r="G171" s="118" t="n">
        <v>2</v>
      </c>
      <c r="I171" s="118" t="n">
        <f aca="false">IF(MONTH($A171)=MONTH($A170),IF(G171=0,I170,G171),G171)</f>
        <v>2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435266</v>
      </c>
      <c r="N171" s="118" t="n">
        <f aca="false">SUM(J$6:J171)</f>
        <v>423563</v>
      </c>
      <c r="P171" s="118" t="n">
        <f aca="false">D171/P$3</f>
        <v>-14.8997965934316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0.002</v>
      </c>
      <c r="V171" s="120" t="n">
        <f aca="false">M171/$R$3</f>
        <v>435.266</v>
      </c>
      <c r="W171" s="120" t="n">
        <f aca="false">N171/$R$3</f>
        <v>423.563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Firm'!A172,3),'Master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435266</v>
      </c>
      <c r="N172" s="118" t="n">
        <f aca="false">SUM(J$6:J172)</f>
        <v>423563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0.002</v>
      </c>
      <c r="V172" s="120" t="n">
        <f aca="false">M172/$R$3</f>
        <v>435.266</v>
      </c>
      <c r="W172" s="120" t="n">
        <f aca="false">N172/$R$3</f>
        <v>423.563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Firm'!A173,3),'Master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435266</v>
      </c>
      <c r="N173" s="118" t="n">
        <f aca="false">SUM(J$6:J173)</f>
        <v>423563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0.002</v>
      </c>
      <c r="V173" s="120" t="n">
        <f aca="false">M173/$R$3</f>
        <v>435.266</v>
      </c>
      <c r="W173" s="120" t="n">
        <f aca="false">N173/$R$3</f>
        <v>423.563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Firm'!A174,3),'Master Data'!$A$2:$A$8,0),2)</f>
        <v>M</v>
      </c>
      <c r="D174" s="118" t="n">
        <v>-14906034.1646461</v>
      </c>
      <c r="E174" s="118" t="n">
        <v>4263921.14419312</v>
      </c>
      <c r="F174" s="118"/>
      <c r="G174" s="118" t="n">
        <v>3</v>
      </c>
      <c r="I174" s="118" t="n">
        <f aca="false">IF(MONTH($A174)=MONTH($A173),IF(G174=0,I173,G174),G174)</f>
        <v>3</v>
      </c>
      <c r="J174" s="118" t="n">
        <f aca="false">IF(MONTH($A174)=MONTH($A173),SUM(I174-I173),I174)</f>
        <v>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435267</v>
      </c>
      <c r="N174" s="118" t="n">
        <f aca="false">SUM(J$6:J174)</f>
        <v>423564</v>
      </c>
      <c r="P174" s="118" t="n">
        <f aca="false">D174/P$3</f>
        <v>-14.9060341646461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0.001</v>
      </c>
      <c r="T174" s="120" t="n">
        <f aca="false">L174/$R$3</f>
        <v>0</v>
      </c>
      <c r="U174" s="120" t="n">
        <f aca="false">I174/$R$3</f>
        <v>0.003</v>
      </c>
      <c r="V174" s="120" t="n">
        <f aca="false">M174/$R$3</f>
        <v>435.267</v>
      </c>
      <c r="W174" s="120" t="n">
        <f aca="false">N174/$R$3</f>
        <v>423.564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Firm'!A175,3),'Master Data'!$A$2:$A$8,0),2)</f>
        <v>T</v>
      </c>
      <c r="D175" s="118" t="n">
        <v>-14987044.5749346</v>
      </c>
      <c r="E175" s="118" t="n">
        <v>4293207.1267221</v>
      </c>
      <c r="F175" s="118"/>
      <c r="G175" s="118" t="n">
        <v>5</v>
      </c>
      <c r="I175" s="118" t="n">
        <f aca="false">IF(MONTH($A175)=MONTH($A174),IF(G175=0,I174,G175),G175)</f>
        <v>5</v>
      </c>
      <c r="J175" s="118" t="n">
        <f aca="false">IF(MONTH($A175)=MONTH($A174),SUM(I175-I174),I175)</f>
        <v>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435269</v>
      </c>
      <c r="N175" s="118" t="n">
        <f aca="false">SUM(J$6:J175)</f>
        <v>423566</v>
      </c>
      <c r="P175" s="118" t="n">
        <f aca="false">D175/P$3</f>
        <v>-14.9870445749346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0.002</v>
      </c>
      <c r="T175" s="120" t="n">
        <f aca="false">L175/$R$3</f>
        <v>0</v>
      </c>
      <c r="U175" s="120" t="n">
        <f aca="false">I175/$R$3</f>
        <v>0.005</v>
      </c>
      <c r="V175" s="120" t="n">
        <f aca="false">M175/$R$3</f>
        <v>435.269</v>
      </c>
      <c r="W175" s="120" t="n">
        <f aca="false">N175/$R$3</f>
        <v>423.566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Firm'!A176,3),'Master Data'!$A$2:$A$8,0),2)</f>
        <v>W</v>
      </c>
      <c r="D176" s="118" t="n">
        <v>-14938948.4708687</v>
      </c>
      <c r="E176" s="118" t="n">
        <v>4271239.34159276</v>
      </c>
      <c r="F176" s="118"/>
      <c r="G176" s="118" t="n">
        <v>3</v>
      </c>
      <c r="I176" s="118" t="n">
        <f aca="false">IF(MONTH($A176)=MONTH($A175),IF(G176=0,I175,G176),G176)</f>
        <v>3</v>
      </c>
      <c r="J176" s="118" t="n">
        <f aca="false">IF(MONTH($A176)=MONTH($A175),SUM(I176-I175),I176)</f>
        <v>-2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435267</v>
      </c>
      <c r="N176" s="118" t="n">
        <f aca="false">SUM(J$6:J176)</f>
        <v>423564</v>
      </c>
      <c r="P176" s="118" t="n">
        <f aca="false">D176/P$3</f>
        <v>-14.9389484708687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-0.002</v>
      </c>
      <c r="T176" s="120" t="n">
        <f aca="false">L176/$R$3</f>
        <v>-0</v>
      </c>
      <c r="U176" s="120" t="n">
        <f aca="false">I176/$R$3</f>
        <v>0.003</v>
      </c>
      <c r="V176" s="120" t="n">
        <f aca="false">M176/$R$3</f>
        <v>435.267</v>
      </c>
      <c r="W176" s="120" t="n">
        <f aca="false">N176/$R$3</f>
        <v>423.564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Firm'!A177,3),'Master Data'!$A$2:$A$8,0),2)</f>
        <v>Th</v>
      </c>
      <c r="D177" s="118" t="n">
        <v>-14940852.4402631</v>
      </c>
      <c r="E177" s="118" t="n">
        <v>4269146.04679975</v>
      </c>
      <c r="F177" s="118"/>
      <c r="G177" s="118" t="n">
        <v>3</v>
      </c>
      <c r="I177" s="118" t="n">
        <f aca="false">IF(MONTH($A177)=MONTH($A176),IF(G177=0,I176,G177),G177)</f>
        <v>3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435267</v>
      </c>
      <c r="N177" s="118" t="n">
        <f aca="false">SUM(J$6:J177)</f>
        <v>423564</v>
      </c>
      <c r="P177" s="118" t="n">
        <f aca="false">D177/P$3</f>
        <v>-14.9408524402631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0.003</v>
      </c>
      <c r="V177" s="120" t="n">
        <f aca="false">M177/$R$3</f>
        <v>435.267</v>
      </c>
      <c r="W177" s="120" t="n">
        <f aca="false">N177/$R$3</f>
        <v>423.564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Firm'!A178,3),'Master Data'!$A$2:$A$8,0),2)</f>
        <v>F</v>
      </c>
      <c r="D178" s="118" t="n">
        <v>-15014100.4100781</v>
      </c>
      <c r="E178" s="118" t="n">
        <v>4279436.80000591</v>
      </c>
      <c r="F178" s="118"/>
      <c r="G178" s="118" t="n">
        <v>93161</v>
      </c>
      <c r="I178" s="118" t="n">
        <f aca="false">IF(MONTH($A178)=MONTH($A177),IF(G178=0,I177,G178),G178)</f>
        <v>93161</v>
      </c>
      <c r="J178" s="118" t="n">
        <f aca="false">IF(MONTH($A178)=MONTH($A177),SUM(I178-I177),I178)</f>
        <v>93158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528425</v>
      </c>
      <c r="N178" s="118" t="n">
        <f aca="false">SUM(J$6:J178)</f>
        <v>516722</v>
      </c>
      <c r="P178" s="118" t="n">
        <f aca="false">D178/P$3</f>
        <v>-15.0141004100781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93.158</v>
      </c>
      <c r="T178" s="120" t="n">
        <f aca="false">L178/$R$3</f>
        <v>0</v>
      </c>
      <c r="U178" s="120" t="n">
        <f aca="false">I178/$R$3</f>
        <v>93.161</v>
      </c>
      <c r="V178" s="120" t="n">
        <f aca="false">M178/$R$3</f>
        <v>528.425</v>
      </c>
      <c r="W178" s="120" t="n">
        <f aca="false">N178/$R$3</f>
        <v>516.722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Firm'!A179,3),'Master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93161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528425</v>
      </c>
      <c r="N179" s="118" t="n">
        <f aca="false">SUM(J$6:J179)</f>
        <v>516722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93.161</v>
      </c>
      <c r="V179" s="120" t="n">
        <f aca="false">M179/$R$3</f>
        <v>528.425</v>
      </c>
      <c r="W179" s="120" t="n">
        <f aca="false">N179/$R$3</f>
        <v>516.722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Firm'!A180,3),'Master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93161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528425</v>
      </c>
      <c r="N180" s="118" t="n">
        <f aca="false">SUM(J$6:J180)</f>
        <v>516722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93.161</v>
      </c>
      <c r="V180" s="120" t="n">
        <f aca="false">M180/$R$3</f>
        <v>528.425</v>
      </c>
      <c r="W180" s="120" t="n">
        <f aca="false">N180/$R$3</f>
        <v>516.722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Firm'!A181,3),'Master Data'!$A$2:$A$8,0),2)</f>
        <v>M</v>
      </c>
      <c r="D181" s="118" t="n">
        <v>-15015221.8936718</v>
      </c>
      <c r="E181" s="118" t="n">
        <v>4279326.64147134</v>
      </c>
      <c r="F181" s="118"/>
      <c r="G181" s="118" t="n">
        <v>93161</v>
      </c>
      <c r="I181" s="118" t="n">
        <f aca="false">IF(MONTH($A181)=MONTH($A180),IF(G181=0,I180,G181),G181)</f>
        <v>93161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528425</v>
      </c>
      <c r="N181" s="118" t="n">
        <f aca="false">SUM(J$6:J181)</f>
        <v>516722</v>
      </c>
      <c r="P181" s="118" t="n">
        <f aca="false">D181/P$3</f>
        <v>-15.0152218936718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93.161</v>
      </c>
      <c r="V181" s="120" t="n">
        <f aca="false">M181/$R$3</f>
        <v>528.425</v>
      </c>
      <c r="W181" s="120" t="n">
        <f aca="false">N181/$R$3</f>
        <v>516.722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Firm'!A182,3),'Master Data'!$A$2:$A$8,0),2)</f>
        <v>T</v>
      </c>
      <c r="D182" s="118" t="n">
        <v>-14965082.1078634</v>
      </c>
      <c r="E182" s="118" t="n">
        <v>4267841.39251854</v>
      </c>
      <c r="F182" s="118"/>
      <c r="G182" s="118" t="n">
        <v>93160</v>
      </c>
      <c r="I182" s="118" t="n">
        <f aca="false">IF(MONTH($A182)=MONTH($A181),IF(G182=0,I181,G182),G182)</f>
        <v>93160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528424</v>
      </c>
      <c r="N182" s="118" t="n">
        <f aca="false">SUM(J$6:J182)</f>
        <v>516721</v>
      </c>
      <c r="P182" s="118" t="n">
        <f aca="false">D182/P$3</f>
        <v>-14.9650821078634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93.16</v>
      </c>
      <c r="V182" s="120" t="n">
        <f aca="false">M182/$R$3</f>
        <v>528.424</v>
      </c>
      <c r="W182" s="120" t="n">
        <f aca="false">N182/$R$3</f>
        <v>516.721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Firm'!A183,3),'Master Data'!$A$2:$A$8,0),2)</f>
        <v>W</v>
      </c>
      <c r="D183" s="118" t="n">
        <v>-14924490.4902625</v>
      </c>
      <c r="E183" s="118" t="n">
        <v>4257276.44057676</v>
      </c>
      <c r="F183" s="118"/>
      <c r="G183" s="118" t="n">
        <v>93160</v>
      </c>
      <c r="I183" s="118" t="n">
        <f aca="false">IF(MONTH($A183)=MONTH($A182),IF(G183=0,I182,G183),G183)</f>
        <v>93160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528424</v>
      </c>
      <c r="N183" s="118" t="n">
        <f aca="false">SUM(J$6:J183)</f>
        <v>516721</v>
      </c>
      <c r="P183" s="118" t="n">
        <f aca="false">D183/P$3</f>
        <v>-14.9244904902625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93.16</v>
      </c>
      <c r="V183" s="120" t="n">
        <f aca="false">M183/$R$3</f>
        <v>528.424</v>
      </c>
      <c r="W183" s="120" t="n">
        <f aca="false">N183/$R$3</f>
        <v>516.721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Firm'!A184,3),'Master Data'!$A$2:$A$8,0),2)</f>
        <v>Th</v>
      </c>
      <c r="D184" s="118" t="n">
        <v>-14844852.3660832</v>
      </c>
      <c r="E184" s="118" t="n">
        <v>4238165.63586541</v>
      </c>
      <c r="F184" s="118"/>
      <c r="G184" s="118" t="n">
        <v>92806</v>
      </c>
      <c r="I184" s="118" t="n">
        <f aca="false">IF(MONTH($A184)=MONTH($A183),IF(G184=0,I183,G184),G184)</f>
        <v>92806</v>
      </c>
      <c r="J184" s="118" t="n">
        <f aca="false">IF(MONTH($A184)=MONTH($A183),SUM(I184-I183),I184)</f>
        <v>-354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528070</v>
      </c>
      <c r="N184" s="118" t="n">
        <f aca="false">SUM(J$6:J184)</f>
        <v>516367</v>
      </c>
      <c r="P184" s="118" t="n">
        <f aca="false">D184/P$3</f>
        <v>-14.8448523660832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-0.354</v>
      </c>
      <c r="T184" s="120" t="n">
        <f aca="false">L184/$R$3</f>
        <v>-0</v>
      </c>
      <c r="U184" s="120" t="n">
        <f aca="false">I184/$R$3</f>
        <v>92.806</v>
      </c>
      <c r="V184" s="120" t="n">
        <f aca="false">M184/$R$3</f>
        <v>528.07</v>
      </c>
      <c r="W184" s="120" t="n">
        <f aca="false">N184/$R$3</f>
        <v>516.367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Firm'!A185,3),'Master Data'!$A$2:$A$8,0),2)</f>
        <v>F</v>
      </c>
      <c r="D185" s="118" t="n">
        <v>-15818383.5916712</v>
      </c>
      <c r="E185" s="118" t="n">
        <v>4233572.83705155</v>
      </c>
      <c r="F185" s="118"/>
      <c r="G185" s="118" t="n">
        <v>1169374</v>
      </c>
      <c r="I185" s="118" t="n">
        <f aca="false">IF(MONTH($A185)=MONTH($A184),IF(G185=0,I184,G185),G185)</f>
        <v>1169374</v>
      </c>
      <c r="J185" s="118" t="n">
        <f aca="false">IF(MONTH($A185)=MONTH($A184),SUM(I185-I184),I185)</f>
        <v>1076568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1604638</v>
      </c>
      <c r="N185" s="118" t="n">
        <f aca="false">SUM(J$6:J185)</f>
        <v>1592935</v>
      </c>
      <c r="P185" s="118" t="n">
        <f aca="false">D185/P$3</f>
        <v>-15.8183835916712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1076.568</v>
      </c>
      <c r="T185" s="120" t="n">
        <f aca="false">L185/$R$3</f>
        <v>0</v>
      </c>
      <c r="U185" s="120" t="n">
        <f aca="false">I185/$R$3</f>
        <v>1169.374</v>
      </c>
      <c r="V185" s="120" t="n">
        <f aca="false">M185/$R$3</f>
        <v>1604.638</v>
      </c>
      <c r="W185" s="120" t="n">
        <f aca="false">N185/$R$3</f>
        <v>1592.935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Firm'!A186,3),'Master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1169374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1604638</v>
      </c>
      <c r="N186" s="118" t="n">
        <f aca="false">SUM(J$6:J186)</f>
        <v>1592935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1169.374</v>
      </c>
      <c r="V186" s="120" t="n">
        <f aca="false">M186/$R$3</f>
        <v>1604.638</v>
      </c>
      <c r="W186" s="120" t="n">
        <f aca="false">N186/$R$3</f>
        <v>1592.935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Firm'!A187,3),'Master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1604638</v>
      </c>
      <c r="N187" s="118" t="n">
        <f aca="false">SUM(J$6:J187)</f>
        <v>1592935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1604.638</v>
      </c>
      <c r="W187" s="120" t="n">
        <f aca="false">N187/$R$3</f>
        <v>1592.935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Firm'!A188,3),'Master Data'!$A$2:$A$8,0),2)</f>
        <v>M</v>
      </c>
      <c r="D188" s="118" t="n">
        <v>-15848833.2416935</v>
      </c>
      <c r="E188" s="118" t="n">
        <v>4243161.03076066</v>
      </c>
      <c r="F188" s="118"/>
      <c r="G188" s="118" t="n">
        <v>29</v>
      </c>
      <c r="I188" s="118" t="n">
        <f aca="false">IF(MONTH($A188)=MONTH($A187),IF(G188=0,I187,G188),G188)</f>
        <v>29</v>
      </c>
      <c r="J188" s="118" t="n">
        <f aca="false">IF(MONTH($A188)=MONTH($A187),SUM(I188-I187),I188)</f>
        <v>29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29</v>
      </c>
      <c r="N188" s="118" t="n">
        <f aca="false">SUM(J$6:J188)</f>
        <v>1592964</v>
      </c>
      <c r="P188" s="118" t="n">
        <f aca="false">D188/P$3</f>
        <v>-15.8488332416935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0.029</v>
      </c>
      <c r="T188" s="120" t="n">
        <f aca="false">L188/$R$3</f>
        <v>0</v>
      </c>
      <c r="U188" s="120" t="n">
        <f aca="false">I188/$R$3</f>
        <v>0.029</v>
      </c>
      <c r="V188" s="120" t="n">
        <f aca="false">M188/$R$3</f>
        <v>0.029</v>
      </c>
      <c r="W188" s="120" t="n">
        <f aca="false">N188/$R$3</f>
        <v>1592.964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Firm'!A189,3),'Master Data'!$A$2:$A$8,0),2)</f>
        <v>T</v>
      </c>
      <c r="D189" s="118" t="n">
        <v>-15831010.9297469</v>
      </c>
      <c r="E189" s="118" t="n">
        <v>4240018.25023712</v>
      </c>
      <c r="F189" s="118"/>
      <c r="G189" s="118" t="n">
        <v>29</v>
      </c>
      <c r="I189" s="118" t="n">
        <f aca="false">IF(MONTH($A189)=MONTH($A188),IF(G189=0,I188,G189),G189)</f>
        <v>29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29</v>
      </c>
      <c r="N189" s="118" t="n">
        <f aca="false">SUM(J$6:J189)</f>
        <v>1592964</v>
      </c>
      <c r="P189" s="118" t="n">
        <f aca="false">D189/P$3</f>
        <v>-15.8310109297469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0.029</v>
      </c>
      <c r="V189" s="120" t="n">
        <f aca="false">M189/$R$3</f>
        <v>0.029</v>
      </c>
      <c r="W189" s="120" t="n">
        <f aca="false">N189/$R$3</f>
        <v>1592.964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Firm'!A190,3),'Master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29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29</v>
      </c>
      <c r="N190" s="118" t="n">
        <f aca="false">SUM(J$6:J190)</f>
        <v>1592964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0.029</v>
      </c>
      <c r="V190" s="120" t="n">
        <f aca="false">M190/$R$3</f>
        <v>0.029</v>
      </c>
      <c r="W190" s="120" t="n">
        <f aca="false">N190/$R$3</f>
        <v>1592.964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Firm'!A191,3),'Master Data'!$A$2:$A$8,0),2)</f>
        <v>Th</v>
      </c>
      <c r="D191" s="118" t="n">
        <v>-15820521.0470323</v>
      </c>
      <c r="E191" s="118" t="n">
        <v>4236923.83062632</v>
      </c>
      <c r="F191" s="118"/>
      <c r="G191" s="118" t="n">
        <v>30</v>
      </c>
      <c r="I191" s="118" t="n">
        <f aca="false">IF(MONTH($A191)=MONTH($A190),IF(G191=0,I190,G191),G191)</f>
        <v>30</v>
      </c>
      <c r="J191" s="118" t="n">
        <f aca="false">IF(MONTH($A191)=MONTH($A190),SUM(I191-I190),I191)</f>
        <v>1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30</v>
      </c>
      <c r="N191" s="118" t="n">
        <f aca="false">SUM(J$6:J191)</f>
        <v>1592965</v>
      </c>
      <c r="P191" s="118" t="n">
        <f aca="false">D191/P$3</f>
        <v>-15.8205210470323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0.001</v>
      </c>
      <c r="T191" s="120" t="n">
        <f aca="false">L191/$R$3</f>
        <v>0</v>
      </c>
      <c r="U191" s="120" t="n">
        <f aca="false">I191/$R$3</f>
        <v>0.03</v>
      </c>
      <c r="V191" s="120" t="n">
        <f aca="false">M191/$R$3</f>
        <v>0.03</v>
      </c>
      <c r="W191" s="120" t="n">
        <f aca="false">N191/$R$3</f>
        <v>1592.965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Firm'!A192,3),'Master Data'!$A$2:$A$8,0),2)</f>
        <v>F</v>
      </c>
      <c r="D192" s="118" t="n">
        <v>-15875936.0093002</v>
      </c>
      <c r="E192" s="118" t="n">
        <v>4251338.38524079</v>
      </c>
      <c r="F192" s="118"/>
      <c r="G192" s="118" t="n">
        <v>28</v>
      </c>
      <c r="I192" s="118" t="n">
        <f aca="false">IF(MONTH($A192)=MONTH($A191),IF(G192=0,I191,G192),G192)</f>
        <v>28</v>
      </c>
      <c r="J192" s="118" t="n">
        <f aca="false">IF(MONTH($A192)=MONTH($A191),SUM(I192-I191),I192)</f>
        <v>-2</v>
      </c>
      <c r="K192" s="118" t="n">
        <f aca="false">IF(WEEKDAY(A192,3)&gt;4,0,(IF(A192&lt;K$2,0,IF(A192&lt;=K$3,1,0))))</f>
        <v>0</v>
      </c>
      <c r="L192" s="118" t="n">
        <f aca="false">J192*K192</f>
        <v>-0</v>
      </c>
      <c r="M192" s="118" t="n">
        <f aca="false">SUM(J$188:J192)</f>
        <v>28</v>
      </c>
      <c r="N192" s="118" t="n">
        <f aca="false">SUM(J$6:J192)</f>
        <v>1592963</v>
      </c>
      <c r="P192" s="118" t="n">
        <f aca="false">D192/P$3</f>
        <v>-15.8759360093002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-0.002</v>
      </c>
      <c r="T192" s="120" t="n">
        <f aca="false">L192/$R$3</f>
        <v>-0</v>
      </c>
      <c r="U192" s="120" t="n">
        <f aca="false">I192/$R$3</f>
        <v>0.028</v>
      </c>
      <c r="V192" s="120" t="n">
        <f aca="false">M192/$R$3</f>
        <v>0.028</v>
      </c>
      <c r="W192" s="120" t="n">
        <f aca="false">N192/$R$3</f>
        <v>1592.963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Firm'!A193,3),'Master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28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28</v>
      </c>
      <c r="N193" s="118" t="n">
        <f aca="false">SUM(J$6:J193)</f>
        <v>1592963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0.028</v>
      </c>
      <c r="V193" s="120" t="n">
        <f aca="false">M193/$R$3</f>
        <v>0.028</v>
      </c>
      <c r="W193" s="120" t="n">
        <f aca="false">N193/$R$3</f>
        <v>1592.963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Firm'!A194,3),'Master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28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28</v>
      </c>
      <c r="N194" s="118" t="n">
        <f aca="false">SUM(J$6:J194)</f>
        <v>1592963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0.028</v>
      </c>
      <c r="V194" s="120" t="n">
        <f aca="false">M194/$R$3</f>
        <v>0.028</v>
      </c>
      <c r="W194" s="120" t="n">
        <f aca="false">N194/$R$3</f>
        <v>1592.963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Firm'!A195,3),'Master Data'!$A$2:$A$8,0),2)</f>
        <v>M</v>
      </c>
      <c r="D195" s="118" t="n">
        <v>-15892115.938224</v>
      </c>
      <c r="E195" s="118" t="n">
        <v>4255486.82896927</v>
      </c>
      <c r="F195" s="118"/>
      <c r="G195" s="118" t="n">
        <v>27</v>
      </c>
      <c r="I195" s="118" t="n">
        <f aca="false">IF(MONTH($A195)=MONTH($A194),IF(G195=0,I194,G195),G195)</f>
        <v>27</v>
      </c>
      <c r="J195" s="118" t="n">
        <f aca="false">IF(MONTH($A195)=MONTH($A194),SUM(I195-I194),I195)</f>
        <v>-1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27</v>
      </c>
      <c r="N195" s="118" t="n">
        <f aca="false">SUM(J$6:J195)</f>
        <v>1592962</v>
      </c>
      <c r="P195" s="118" t="n">
        <f aca="false">D195/P$3</f>
        <v>-15.892115938224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-0.001</v>
      </c>
      <c r="T195" s="120" t="n">
        <f aca="false">L195/$R$3</f>
        <v>-0</v>
      </c>
      <c r="U195" s="120" t="n">
        <f aca="false">I195/$R$3</f>
        <v>0.027</v>
      </c>
      <c r="V195" s="120" t="n">
        <f aca="false">M195/$R$3</f>
        <v>0.027</v>
      </c>
      <c r="W195" s="120" t="n">
        <f aca="false">N195/$R$3</f>
        <v>1592.962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Firm'!A196,3),'Master Data'!$A$2:$A$8,0),2)</f>
        <v>T</v>
      </c>
      <c r="D196" s="118" t="n">
        <v>-15934584.8443588</v>
      </c>
      <c r="E196" s="118" t="n">
        <v>4263713.481527</v>
      </c>
      <c r="F196" s="118"/>
      <c r="G196" s="118" t="n">
        <v>26</v>
      </c>
      <c r="I196" s="118" t="n">
        <f aca="false">IF(MONTH($A196)=MONTH($A195),IF(G196=0,I195,G196),G196)</f>
        <v>26</v>
      </c>
      <c r="J196" s="118" t="n">
        <f aca="false">IF(MONTH($A196)=MONTH($A195),SUM(I196-I195),I196)</f>
        <v>-1</v>
      </c>
      <c r="K196" s="118" t="n">
        <f aca="false">IF(WEEKDAY(A196,3)&gt;4,0,(IF(A196&lt;K$2,0,IF(A196&lt;=K$3,1,0))))</f>
        <v>0</v>
      </c>
      <c r="L196" s="118" t="n">
        <f aca="false">J196*K196</f>
        <v>-0</v>
      </c>
      <c r="M196" s="118" t="n">
        <f aca="false">SUM(J$188:J196)</f>
        <v>26</v>
      </c>
      <c r="N196" s="118" t="n">
        <f aca="false">SUM(J$6:J196)</f>
        <v>1592961</v>
      </c>
      <c r="P196" s="118" t="n">
        <f aca="false">D196/P$3</f>
        <v>-15.9345848443588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-0.001</v>
      </c>
      <c r="T196" s="120" t="n">
        <f aca="false">L196/$R$3</f>
        <v>-0</v>
      </c>
      <c r="U196" s="120" t="n">
        <f aca="false">I196/$R$3</f>
        <v>0.026</v>
      </c>
      <c r="V196" s="120" t="n">
        <f aca="false">M196/$R$3</f>
        <v>0.026</v>
      </c>
      <c r="W196" s="120" t="n">
        <f aca="false">N196/$R$3</f>
        <v>1592.961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Firm'!A197,3),'Master Data'!$A$2:$A$8,0),2)</f>
        <v>W</v>
      </c>
      <c r="D197" s="118" t="n">
        <v>-15935900.2377963</v>
      </c>
      <c r="E197" s="118" t="n">
        <v>4265312.8530279</v>
      </c>
      <c r="F197" s="118"/>
      <c r="G197" s="118" t="n">
        <v>26</v>
      </c>
      <c r="I197" s="118" t="n">
        <f aca="false">IF(MONTH($A197)=MONTH($A196),IF(G197=0,I196,G197),G197)</f>
        <v>26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26</v>
      </c>
      <c r="N197" s="118" t="n">
        <f aca="false">SUM(J$6:J197)</f>
        <v>1592961</v>
      </c>
      <c r="P197" s="118" t="n">
        <f aca="false">D197/P$3</f>
        <v>-15.9359002377963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0.026</v>
      </c>
      <c r="V197" s="120" t="n">
        <f aca="false">M197/$R$3</f>
        <v>0.026</v>
      </c>
      <c r="W197" s="120" t="n">
        <f aca="false">N197/$R$3</f>
        <v>1592.961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Firm'!A198,3),'Master Data'!$A$2:$A$8,0),2)</f>
        <v>Th</v>
      </c>
      <c r="D198" s="118" t="n">
        <v>-15933825.4874171</v>
      </c>
      <c r="E198" s="118" t="n">
        <v>4262188.3298753</v>
      </c>
      <c r="F198" s="118"/>
      <c r="G198" s="118" t="n">
        <v>26</v>
      </c>
      <c r="I198" s="118" t="n">
        <f aca="false">IF(MONTH($A198)=MONTH($A197),IF(G198=0,I197,G198),G198)</f>
        <v>26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26</v>
      </c>
      <c r="N198" s="118" t="n">
        <f aca="false">SUM(J$6:J198)</f>
        <v>1592961</v>
      </c>
      <c r="P198" s="118" t="n">
        <f aca="false">D198/P$3</f>
        <v>-15.9338254874171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0.026</v>
      </c>
      <c r="V198" s="120" t="n">
        <f aca="false">M198/$R$3</f>
        <v>0.026</v>
      </c>
      <c r="W198" s="120" t="n">
        <f aca="false">N198/$R$3</f>
        <v>1592.961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Firm'!A199,3),'Master Data'!$A$2:$A$8,0),2)</f>
        <v>F</v>
      </c>
      <c r="D199" s="118" t="n">
        <v>-15950101.8361954</v>
      </c>
      <c r="E199" s="118" t="n">
        <v>4265787.83514354</v>
      </c>
      <c r="F199" s="118"/>
      <c r="G199" s="118" t="n">
        <v>26</v>
      </c>
      <c r="I199" s="118" t="n">
        <f aca="false">IF(MONTH($A199)=MONTH($A198),IF(G199=0,I198,G199),G199)</f>
        <v>26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26</v>
      </c>
      <c r="N199" s="118" t="n">
        <f aca="false">SUM(J$6:J199)</f>
        <v>1592961</v>
      </c>
      <c r="P199" s="118" t="n">
        <f aca="false">D199/P$3</f>
        <v>-15.9501018361954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0.026</v>
      </c>
      <c r="V199" s="120" t="n">
        <f aca="false">M199/$R$3</f>
        <v>0.026</v>
      </c>
      <c r="W199" s="120" t="n">
        <f aca="false">N199/$R$3</f>
        <v>1592.961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Firm'!A200,3),'Master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26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26</v>
      </c>
      <c r="N200" s="118" t="n">
        <f aca="false">SUM(J$6:J200)</f>
        <v>1592961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0.026</v>
      </c>
      <c r="V200" s="120" t="n">
        <f aca="false">M200/$R$3</f>
        <v>0.026</v>
      </c>
      <c r="W200" s="120" t="n">
        <f aca="false">N200/$R$3</f>
        <v>1592.961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Firm'!A201,3),'Master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26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26</v>
      </c>
      <c r="N201" s="118" t="n">
        <f aca="false">SUM(J$6:J201)</f>
        <v>1592961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0.026</v>
      </c>
      <c r="V201" s="120" t="n">
        <f aca="false">M201/$R$3</f>
        <v>0.026</v>
      </c>
      <c r="W201" s="120" t="n">
        <f aca="false">N201/$R$3</f>
        <v>1592.961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Firm'!A202,3),'Master Data'!$A$2:$A$8,0),2)</f>
        <v>M</v>
      </c>
      <c r="D202" s="118" t="n">
        <v>-15990698.7747811</v>
      </c>
      <c r="E202" s="118" t="n">
        <v>4274186.95761045</v>
      </c>
      <c r="F202" s="118"/>
      <c r="G202" s="118" t="n">
        <v>24</v>
      </c>
      <c r="I202" s="118" t="n">
        <f aca="false">IF(MONTH($A202)=MONTH($A201),IF(G202=0,I201,G202),G202)</f>
        <v>24</v>
      </c>
      <c r="J202" s="118" t="n">
        <f aca="false">IF(MONTH($A202)=MONTH($A201),SUM(I202-I201),I202)</f>
        <v>-2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24</v>
      </c>
      <c r="N202" s="118" t="n">
        <f aca="false">SUM(J$6:J202)</f>
        <v>1592959</v>
      </c>
      <c r="P202" s="118" t="n">
        <f aca="false">D202/P$3</f>
        <v>-15.9906987747811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-0.002</v>
      </c>
      <c r="T202" s="120" t="n">
        <f aca="false">L202/$R$3</f>
        <v>-0</v>
      </c>
      <c r="U202" s="120" t="n">
        <f aca="false">I202/$R$3</f>
        <v>0.024</v>
      </c>
      <c r="V202" s="120" t="n">
        <f aca="false">M202/$R$3</f>
        <v>0.024</v>
      </c>
      <c r="W202" s="120" t="n">
        <f aca="false">N202/$R$3</f>
        <v>1592.959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Firm'!A203,3),'Master Data'!$A$2:$A$8,0),2)</f>
        <v>T</v>
      </c>
      <c r="D203" s="118" t="n">
        <v>-15988170.4425143</v>
      </c>
      <c r="E203" s="118" t="n">
        <v>4275272.24849149</v>
      </c>
      <c r="F203" s="118"/>
      <c r="G203" s="118" t="n">
        <v>24</v>
      </c>
      <c r="I203" s="118" t="n">
        <f aca="false">IF(MONTH($A203)=MONTH($A202),IF(G203=0,I202,G203),G203)</f>
        <v>24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24</v>
      </c>
      <c r="N203" s="118" t="n">
        <f aca="false">SUM(J$6:J203)</f>
        <v>1592959</v>
      </c>
      <c r="P203" s="118" t="n">
        <f aca="false">D203/P$3</f>
        <v>-15.9881704425143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0.024</v>
      </c>
      <c r="V203" s="120" t="n">
        <f aca="false">M203/$R$3</f>
        <v>0.024</v>
      </c>
      <c r="W203" s="120" t="n">
        <f aca="false">N203/$R$3</f>
        <v>1592.959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Firm'!A204,3),'Master Data'!$A$2:$A$8,0),2)</f>
        <v>W</v>
      </c>
      <c r="D204" s="118" t="n">
        <v>-16077344.3349129</v>
      </c>
      <c r="E204" s="118" t="n">
        <v>4296655.1544233</v>
      </c>
      <c r="F204" s="118"/>
      <c r="G204" s="118" t="n">
        <v>22</v>
      </c>
      <c r="I204" s="118" t="n">
        <f aca="false">IF(MONTH($A204)=MONTH($A203),IF(G204=0,I203,G204),G204)</f>
        <v>22</v>
      </c>
      <c r="J204" s="118" t="n">
        <f aca="false">IF(MONTH($A204)=MONTH($A203),SUM(I204-I203),I204)</f>
        <v>-2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22</v>
      </c>
      <c r="N204" s="118" t="n">
        <f aca="false">SUM(J$6:J204)</f>
        <v>1592957</v>
      </c>
      <c r="P204" s="118" t="n">
        <f aca="false">D204/P$3</f>
        <v>-16.0773443349129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-0.002</v>
      </c>
      <c r="T204" s="120" t="n">
        <f aca="false">L204/$R$3</f>
        <v>-0</v>
      </c>
      <c r="U204" s="120" t="n">
        <f aca="false">I204/$R$3</f>
        <v>0.022</v>
      </c>
      <c r="V204" s="120" t="n">
        <f aca="false">M204/$R$3</f>
        <v>0.022</v>
      </c>
      <c r="W204" s="120" t="n">
        <f aca="false">N204/$R$3</f>
        <v>1592.957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Firm'!A205,3),'Master Data'!$A$2:$A$8,0),2)</f>
        <v>Th</v>
      </c>
      <c r="D205" s="118" t="n">
        <v>-16069295.9077992</v>
      </c>
      <c r="E205" s="118" t="n">
        <v>4294107.55124131</v>
      </c>
      <c r="F205" s="118"/>
      <c r="G205" s="118" t="n">
        <v>22</v>
      </c>
      <c r="I205" s="118" t="n">
        <f aca="false">IF(MONTH($A205)=MONTH($A204),IF(G205=0,I204,G205),G205)</f>
        <v>22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22</v>
      </c>
      <c r="N205" s="118" t="n">
        <f aca="false">SUM(J$6:J205)</f>
        <v>1592957</v>
      </c>
      <c r="P205" s="118" t="n">
        <f aca="false">D205/P$3</f>
        <v>-16.0692959077992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0.022</v>
      </c>
      <c r="V205" s="120" t="n">
        <f aca="false">M205/$R$3</f>
        <v>0.022</v>
      </c>
      <c r="W205" s="120" t="n">
        <f aca="false">N205/$R$3</f>
        <v>1592.957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Firm'!A206,3),'Master Data'!$A$2:$A$8,0),2)</f>
        <v>F</v>
      </c>
      <c r="D206" s="118" t="n">
        <v>-16069050.3733978</v>
      </c>
      <c r="E206" s="118" t="n">
        <v>4294415.60843362</v>
      </c>
      <c r="F206" s="118"/>
      <c r="G206" s="118" t="n">
        <v>22</v>
      </c>
      <c r="I206" s="118" t="n">
        <f aca="false">IF(MONTH($A206)=MONTH($A205),IF(G206=0,I205,G206),G206)</f>
        <v>22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22</v>
      </c>
      <c r="N206" s="118" t="n">
        <f aca="false">SUM(J$6:J206)</f>
        <v>1592957</v>
      </c>
      <c r="P206" s="118" t="n">
        <f aca="false">D206/P$3</f>
        <v>-16.0690503733978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0.022</v>
      </c>
      <c r="V206" s="120" t="n">
        <f aca="false">M206/$R$3</f>
        <v>0.022</v>
      </c>
      <c r="W206" s="120" t="n">
        <f aca="false">N206/$R$3</f>
        <v>1592.957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Firm'!A207,3),'Master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22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22</v>
      </c>
      <c r="N207" s="118" t="n">
        <f aca="false">SUM(J$6:J207)</f>
        <v>1592957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0.022</v>
      </c>
      <c r="V207" s="120" t="n">
        <f aca="false">M207/$R$3</f>
        <v>0.022</v>
      </c>
      <c r="W207" s="120" t="n">
        <f aca="false">N207/$R$3</f>
        <v>1592.957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Firm'!A208,3),'Master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22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22</v>
      </c>
      <c r="N208" s="118" t="n">
        <f aca="false">SUM(J$6:J208)</f>
        <v>1592957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0.022</v>
      </c>
      <c r="V208" s="120" t="n">
        <f aca="false">M208/$R$3</f>
        <v>0.022</v>
      </c>
      <c r="W208" s="120" t="n">
        <f aca="false">N208/$R$3</f>
        <v>1592.957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Firm'!A209,3),'Master Data'!$A$2:$A$8,0),2)</f>
        <v>M</v>
      </c>
      <c r="D209" s="118" t="n">
        <v>-16084325.8101881</v>
      </c>
      <c r="E209" s="118" t="n">
        <v>4297653.82473253</v>
      </c>
      <c r="F209" s="118"/>
      <c r="G209" s="118" t="n">
        <v>22</v>
      </c>
      <c r="I209" s="118" t="n">
        <f aca="false">IF(MONTH($A209)=MONTH($A208),IF(G209=0,I208,G209),G209)</f>
        <v>22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22</v>
      </c>
      <c r="N209" s="118" t="n">
        <f aca="false">SUM(J$6:J209)</f>
        <v>1592957</v>
      </c>
      <c r="P209" s="118" t="n">
        <f aca="false">D209/P$3</f>
        <v>-16.0843258101881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0.022</v>
      </c>
      <c r="V209" s="120" t="n">
        <f aca="false">M209/$R$3</f>
        <v>0.022</v>
      </c>
      <c r="W209" s="120" t="n">
        <f aca="false">N209/$R$3</f>
        <v>1592.957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Firm'!A210,3),'Master Data'!$A$2:$A$8,0),2)</f>
        <v>T</v>
      </c>
      <c r="D210" s="118" t="n">
        <v>-16096102.1257552</v>
      </c>
      <c r="E210" s="118" t="n">
        <v>4301463.16579385</v>
      </c>
      <c r="F210" s="118"/>
      <c r="G210" s="118" t="n">
        <v>22</v>
      </c>
      <c r="I210" s="118" t="n">
        <f aca="false">IF(MONTH($A210)=MONTH($A209),IF(G210=0,I209,G210),G210)</f>
        <v>22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22</v>
      </c>
      <c r="N210" s="118" t="n">
        <f aca="false">SUM(J$6:J210)</f>
        <v>1592957</v>
      </c>
      <c r="P210" s="118" t="n">
        <f aca="false">D210/P$3</f>
        <v>-16.0961021257552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0.022</v>
      </c>
      <c r="V210" s="120" t="n">
        <f aca="false">M210/$R$3</f>
        <v>0.022</v>
      </c>
      <c r="W210" s="120" t="n">
        <f aca="false">N210/$R$3</f>
        <v>1592.957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Firm'!A211,3),'Master Data'!$A$2:$A$8,0),2)</f>
        <v>W</v>
      </c>
      <c r="D211" s="118" t="n">
        <v>-16074556.8338777</v>
      </c>
      <c r="E211" s="118" t="n">
        <v>4299219.22654016</v>
      </c>
      <c r="F211" s="118"/>
      <c r="G211" s="118" t="n">
        <v>22</v>
      </c>
      <c r="I211" s="118" t="n">
        <f aca="false">IF(MONTH($A211)=MONTH($A210),IF(G211=0,I210,G211),G211)</f>
        <v>22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22</v>
      </c>
      <c r="N211" s="118" t="n">
        <f aca="false">SUM(J$6:J211)</f>
        <v>1592957</v>
      </c>
      <c r="P211" s="118" t="n">
        <f aca="false">D211/P$3</f>
        <v>-16.0745568338777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0.022</v>
      </c>
      <c r="V211" s="120" t="n">
        <f aca="false">M211/$R$3</f>
        <v>0.022</v>
      </c>
      <c r="W211" s="120" t="n">
        <f aca="false">N211/$R$3</f>
        <v>1592.957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Firm'!A212,3),'Master Data'!$A$2:$A$8,0),2)</f>
        <v>Th</v>
      </c>
      <c r="D212" s="118" t="n">
        <v>-16091333.194617</v>
      </c>
      <c r="E212" s="118" t="n">
        <v>4302901.05898591</v>
      </c>
      <c r="F212" s="118"/>
      <c r="G212" s="118" t="n">
        <v>22</v>
      </c>
      <c r="I212" s="118" t="n">
        <f aca="false">IF(MONTH($A212)=MONTH($A211),IF(G212=0,I211,G212),G212)</f>
        <v>22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22</v>
      </c>
      <c r="N212" s="118" t="n">
        <f aca="false">SUM(J$6:J212)</f>
        <v>1592957</v>
      </c>
      <c r="P212" s="118" t="n">
        <f aca="false">D212/P$3</f>
        <v>-16.091333194617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0.022</v>
      </c>
      <c r="V212" s="120" t="n">
        <f aca="false">M212/$R$3</f>
        <v>0.022</v>
      </c>
      <c r="W212" s="120" t="n">
        <f aca="false">N212/$R$3</f>
        <v>1592.957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Firm'!A213,3),'Master Data'!$A$2:$A$8,0),2)</f>
        <v>F</v>
      </c>
      <c r="D213" s="118" t="n">
        <v>-16144456.3495274</v>
      </c>
      <c r="E213" s="118" t="n">
        <v>4315801.18939117</v>
      </c>
      <c r="F213" s="118"/>
      <c r="G213" s="118" t="n">
        <v>21</v>
      </c>
      <c r="I213" s="118" t="n">
        <f aca="false">IF(MONTH($A213)=MONTH($A212),IF(G213=0,I212,G213),G213)</f>
        <v>21</v>
      </c>
      <c r="J213" s="118" t="n">
        <f aca="false">IF(MONTH($A213)=MONTH($A212),SUM(I213-I212),I213)</f>
        <v>-1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21</v>
      </c>
      <c r="N213" s="118" t="n">
        <f aca="false">SUM(J$6:J213)</f>
        <v>1592956</v>
      </c>
      <c r="P213" s="118" t="n">
        <f aca="false">D213/P$3</f>
        <v>-16.1444563495274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-0.001</v>
      </c>
      <c r="T213" s="120" t="n">
        <f aca="false">L213/$R$3</f>
        <v>-0</v>
      </c>
      <c r="U213" s="120" t="n">
        <f aca="false">I213/$R$3</f>
        <v>0.021</v>
      </c>
      <c r="V213" s="120" t="n">
        <f aca="false">M213/$R$3</f>
        <v>0.021</v>
      </c>
      <c r="W213" s="120" t="n">
        <f aca="false">N213/$R$3</f>
        <v>1592.956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Firm'!A214,3),'Master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21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21</v>
      </c>
      <c r="N214" s="118" t="n">
        <f aca="false">SUM(J$6:J214)</f>
        <v>1592956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0.021</v>
      </c>
      <c r="V214" s="120" t="n">
        <f aca="false">M214/$R$3</f>
        <v>0.021</v>
      </c>
      <c r="W214" s="120" t="n">
        <f aca="false">N214/$R$3</f>
        <v>1592.956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Firm'!A215,3),'Master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21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21</v>
      </c>
      <c r="N215" s="118" t="n">
        <f aca="false">SUM(J$6:J215)</f>
        <v>1592956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0.021</v>
      </c>
      <c r="V215" s="120" t="n">
        <f aca="false">M215/$R$3</f>
        <v>0.021</v>
      </c>
      <c r="W215" s="120" t="n">
        <f aca="false">N215/$R$3</f>
        <v>1592.956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Firm'!A216,3),'Master Data'!$A$2:$A$8,0),2)</f>
        <v>M</v>
      </c>
      <c r="D216" s="118" t="n">
        <v>-16158761.2223219</v>
      </c>
      <c r="E216" s="118" t="n">
        <v>4319891.44197178</v>
      </c>
      <c r="F216" s="118"/>
      <c r="G216" s="118" t="n">
        <v>20</v>
      </c>
      <c r="I216" s="118" t="n">
        <f aca="false">IF(MONTH($A216)=MONTH($A215),IF(G216=0,I215,G216),G216)</f>
        <v>20</v>
      </c>
      <c r="J216" s="118" t="n">
        <f aca="false">IF(MONTH($A216)=MONTH($A215),SUM(I216-I215),I216)</f>
        <v>-1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20</v>
      </c>
      <c r="N216" s="118" t="n">
        <f aca="false">SUM(J$6:J216)</f>
        <v>1592955</v>
      </c>
      <c r="P216" s="118" t="n">
        <f aca="false">D216/P$3</f>
        <v>-16.1587612223219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-0.001</v>
      </c>
      <c r="T216" s="120" t="n">
        <f aca="false">L216/$R$3</f>
        <v>-0</v>
      </c>
      <c r="U216" s="120" t="n">
        <f aca="false">I216/$R$3</f>
        <v>0.02</v>
      </c>
      <c r="V216" s="120" t="n">
        <f aca="false">M216/$R$3</f>
        <v>0.02</v>
      </c>
      <c r="W216" s="120" t="n">
        <f aca="false">N216/$R$3</f>
        <v>1592.955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Firm'!A217,3),'Master Data'!$A$2:$A$8,0),2)</f>
        <v>T</v>
      </c>
      <c r="D217" s="118" t="n">
        <v>-16199347.6159992</v>
      </c>
      <c r="E217" s="118" t="n">
        <v>4329089.61916572</v>
      </c>
      <c r="F217" s="118"/>
      <c r="G217" s="118" t="n">
        <v>20</v>
      </c>
      <c r="I217" s="118" t="n">
        <f aca="false">IF(MONTH($A217)=MONTH($A216),IF(G217=0,I216,G217),G217)</f>
        <v>20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20</v>
      </c>
      <c r="N217" s="118" t="n">
        <f aca="false">SUM(J$6:J217)</f>
        <v>1592955</v>
      </c>
      <c r="P217" s="118" t="n">
        <f aca="false">D217/P$3</f>
        <v>-16.1993476159992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0.02</v>
      </c>
      <c r="V217" s="120" t="n">
        <f aca="false">M217/$R$3</f>
        <v>0.02</v>
      </c>
      <c r="W217" s="120" t="n">
        <f aca="false">N217/$R$3</f>
        <v>1592.955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Firm'!A218,3),'Master Data'!$A$2:$A$8,0),2)</f>
        <v>W</v>
      </c>
      <c r="D218" s="118" t="n">
        <v>-16185896.9749302</v>
      </c>
      <c r="E218" s="118" t="n">
        <v>4326176.3286242</v>
      </c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20</v>
      </c>
      <c r="N218" s="118" t="n">
        <f aca="false">SUM(J$6:J218)</f>
        <v>1592955</v>
      </c>
      <c r="P218" s="118" t="n">
        <f aca="false">D218/P$3</f>
        <v>-16.1858969749302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0.02</v>
      </c>
      <c r="W218" s="120" t="n">
        <f aca="false">N218/$R$3</f>
        <v>1592.955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Firm'!A219,3),'Master Data'!$A$2:$A$8,0),2)</f>
        <v>Th</v>
      </c>
      <c r="D219" s="118" t="n">
        <v>-16136091.0278673</v>
      </c>
      <c r="E219" s="118" t="n">
        <v>4314465.78555375</v>
      </c>
      <c r="F219" s="118"/>
      <c r="G219" s="118" t="n">
        <v>252</v>
      </c>
      <c r="I219" s="118" t="n">
        <f aca="false">IF(MONTH($A219)=MONTH($A218),IF(G219=0,I218,G219),G219)</f>
        <v>252</v>
      </c>
      <c r="J219" s="118" t="n">
        <f aca="false">IF(MONTH($A219)=MONTH($A218),SUM(I219-I218),I219)</f>
        <v>252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272</v>
      </c>
      <c r="N219" s="118" t="n">
        <f aca="false">SUM(J$6:J219)</f>
        <v>1593207</v>
      </c>
      <c r="P219" s="118" t="n">
        <f aca="false">D219/P$3</f>
        <v>-16.1360910278673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0.252</v>
      </c>
      <c r="T219" s="120" t="n">
        <f aca="false">L219/$R$3</f>
        <v>0</v>
      </c>
      <c r="U219" s="120" t="n">
        <f aca="false">I219/$R$3</f>
        <v>0.252</v>
      </c>
      <c r="V219" s="120" t="n">
        <f aca="false">M219/$R$3</f>
        <v>0.272</v>
      </c>
      <c r="W219" s="120" t="n">
        <f aca="false">N219/$R$3</f>
        <v>1593.207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Firm'!A220,3),'Master Data'!$A$2:$A$8,0),2)</f>
        <v>F</v>
      </c>
      <c r="D220" s="118" t="n">
        <v>-16124789.75483</v>
      </c>
      <c r="E220" s="118" t="n">
        <v>4312849.03291224</v>
      </c>
      <c r="F220" s="118"/>
      <c r="G220" s="118" t="n">
        <v>252</v>
      </c>
      <c r="I220" s="118" t="n">
        <f aca="false">IF(MONTH($A220)=MONTH($A219),IF(G220=0,I219,G220),G220)</f>
        <v>252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272</v>
      </c>
      <c r="N220" s="118" t="n">
        <f aca="false">SUM(J$6:J220)</f>
        <v>1593207</v>
      </c>
      <c r="P220" s="118" t="n">
        <f aca="false">D220/P$3</f>
        <v>-16.12478975483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0.252</v>
      </c>
      <c r="V220" s="120" t="n">
        <f aca="false">M220/$R$3</f>
        <v>0.272</v>
      </c>
      <c r="W220" s="120" t="n">
        <f aca="false">N220/$R$3</f>
        <v>1593.207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Firm'!A221,3),'Master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252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272</v>
      </c>
      <c r="N221" s="118" t="n">
        <f aca="false">SUM(J$6:J221)</f>
        <v>1593207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0.252</v>
      </c>
      <c r="V221" s="120" t="n">
        <f aca="false">M221/$R$3</f>
        <v>0.272</v>
      </c>
      <c r="W221" s="120" t="n">
        <f aca="false">N221/$R$3</f>
        <v>1593.207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Firm'!A222,3),'Master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252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272</v>
      </c>
      <c r="N222" s="118" t="n">
        <f aca="false">SUM(J$6:J222)</f>
        <v>1593207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0.252</v>
      </c>
      <c r="V222" s="120" t="n">
        <f aca="false">M222/$R$3</f>
        <v>0.272</v>
      </c>
      <c r="W222" s="120" t="n">
        <f aca="false">N222/$R$3</f>
        <v>1593.207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Firm'!A223,3),'Master Data'!$A$2:$A$8,0),2)</f>
        <v>M</v>
      </c>
      <c r="D223" s="118" t="n">
        <v>-16142173.0178032</v>
      </c>
      <c r="E223" s="118" t="n">
        <v>4317431.29556065</v>
      </c>
      <c r="F223" s="118"/>
      <c r="G223" s="118" t="n">
        <v>251</v>
      </c>
      <c r="I223" s="118" t="n">
        <f aca="false">IF(MONTH($A223)=MONTH($A222),IF(G223=0,I222,G223),G223)</f>
        <v>251</v>
      </c>
      <c r="J223" s="118" t="n">
        <f aca="false">IF(MONTH($A223)=MONTH($A222),SUM(I223-I222),I223)</f>
        <v>-1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271</v>
      </c>
      <c r="N223" s="118" t="n">
        <f aca="false">SUM(J$6:J223)</f>
        <v>1593206</v>
      </c>
      <c r="P223" s="118" t="n">
        <f aca="false">D223/P$3</f>
        <v>-16.1421730178032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-0.001</v>
      </c>
      <c r="T223" s="120" t="n">
        <f aca="false">L223/$R$3</f>
        <v>-0</v>
      </c>
      <c r="U223" s="120" t="n">
        <f aca="false">I223/$R$3</f>
        <v>0.251</v>
      </c>
      <c r="V223" s="120" t="n">
        <f aca="false">M223/$R$3</f>
        <v>0.271</v>
      </c>
      <c r="W223" s="120" t="n">
        <f aca="false">N223/$R$3</f>
        <v>1593.206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Firm'!A224,3),'Master Data'!$A$2:$A$8,0),2)</f>
        <v>T</v>
      </c>
      <c r="D224" s="118" t="n">
        <v>-16141256.6998742</v>
      </c>
      <c r="E224" s="118" t="n">
        <v>4317303.30877279</v>
      </c>
      <c r="F224" s="118"/>
      <c r="G224" s="118" t="n">
        <v>251</v>
      </c>
      <c r="I224" s="118" t="n">
        <f aca="false">IF(MONTH($A224)=MONTH($A223),IF(G224=0,I223,G224),G224)</f>
        <v>251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271</v>
      </c>
      <c r="N224" s="118" t="n">
        <f aca="false">SUM(J$6:J224)</f>
        <v>1593206</v>
      </c>
      <c r="P224" s="118" t="n">
        <f aca="false">D224/P$3</f>
        <v>-16.1412566998742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0.251</v>
      </c>
      <c r="V224" s="120" t="n">
        <f aca="false">M224/$R$3</f>
        <v>0.271</v>
      </c>
      <c r="W224" s="120" t="n">
        <f aca="false">N224/$R$3</f>
        <v>1593.206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Firm'!A225,3),'Master Data'!$A$2:$A$8,0),2)</f>
        <v>W</v>
      </c>
      <c r="D225" s="118" t="n">
        <v>-16214683.681451</v>
      </c>
      <c r="E225" s="118" t="n">
        <v>4332506.16997155</v>
      </c>
      <c r="F225" s="118"/>
      <c r="G225" s="118" t="n">
        <v>250</v>
      </c>
      <c r="I225" s="118" t="n">
        <f aca="false">IF(MONTH($A225)=MONTH($A224),IF(G225=0,I224,G225),G225)</f>
        <v>250</v>
      </c>
      <c r="J225" s="118" t="n">
        <f aca="false">IF(MONTH($A225)=MONTH($A224),SUM(I225-I224),I225)</f>
        <v>-1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270</v>
      </c>
      <c r="N225" s="118" t="n">
        <f aca="false">SUM(J$6:J225)</f>
        <v>1593205</v>
      </c>
      <c r="P225" s="118" t="n">
        <f aca="false">D225/P$3</f>
        <v>-16.214683681451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-0.001</v>
      </c>
      <c r="T225" s="120" t="n">
        <f aca="false">L225/$R$3</f>
        <v>-0</v>
      </c>
      <c r="U225" s="120" t="n">
        <f aca="false">I225/$R$3</f>
        <v>0.25</v>
      </c>
      <c r="V225" s="120" t="n">
        <f aca="false">M225/$R$3</f>
        <v>0.27</v>
      </c>
      <c r="W225" s="120" t="n">
        <f aca="false">N225/$R$3</f>
        <v>1593.205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Firm'!A226,3),'Master Data'!$A$2:$A$8,0),2)</f>
        <v>Th</v>
      </c>
      <c r="D226" s="118" t="n">
        <v>-16189055.3145485</v>
      </c>
      <c r="E226" s="118" t="n">
        <v>4328044.05997498</v>
      </c>
      <c r="F226" s="118"/>
      <c r="G226" s="118" t="n">
        <v>250</v>
      </c>
      <c r="I226" s="118" t="n">
        <f aca="false">IF(MONTH($A226)=MONTH($A225),IF(G226=0,I225,G226),G226)</f>
        <v>250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270</v>
      </c>
      <c r="N226" s="118" t="n">
        <f aca="false">SUM(J$6:J226)</f>
        <v>1593205</v>
      </c>
      <c r="P226" s="118" t="n">
        <f aca="false">D226/P$3</f>
        <v>-16.1890553145485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0.25</v>
      </c>
      <c r="V226" s="120" t="n">
        <f aca="false">M226/$R$3</f>
        <v>0.27</v>
      </c>
      <c r="W226" s="120" t="n">
        <f aca="false">N226/$R$3</f>
        <v>1593.205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Firm'!A227,3),'Master Data'!$A$2:$A$8,0),2)</f>
        <v>F</v>
      </c>
      <c r="D227" s="118" t="n">
        <v>-16202253.6767308</v>
      </c>
      <c r="E227" s="118" t="n">
        <v>4329599.0348018</v>
      </c>
      <c r="F227" s="118"/>
      <c r="G227" s="118" t="n">
        <v>250</v>
      </c>
      <c r="I227" s="118" t="n">
        <f aca="false">IF(MONTH($A227)=MONTH($A226),IF(G227=0,I226,G227),G227)</f>
        <v>250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</v>
      </c>
      <c r="N227" s="118" t="n">
        <f aca="false">SUM(J$6:J227)</f>
        <v>1593205</v>
      </c>
      <c r="P227" s="118" t="n">
        <f aca="false">D227/P$3</f>
        <v>-16.2022536767308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0.25</v>
      </c>
      <c r="V227" s="120" t="n">
        <f aca="false">M227/$R$3</f>
        <v>0.27</v>
      </c>
      <c r="W227" s="120" t="n">
        <f aca="false">N227/$R$3</f>
        <v>1593.205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Firm'!A228,3),'Master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250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</v>
      </c>
      <c r="N228" s="118" t="n">
        <f aca="false">SUM(J$6:J228)</f>
        <v>1593205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0.25</v>
      </c>
      <c r="V228" s="120" t="n">
        <f aca="false">M228/$R$3</f>
        <v>0.27</v>
      </c>
      <c r="W228" s="120" t="n">
        <f aca="false">N228/$R$3</f>
        <v>1593.205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Firm'!A229,3),'Master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250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</v>
      </c>
      <c r="N229" s="118" t="n">
        <f aca="false">SUM(J$6:J229)</f>
        <v>1593205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0.25</v>
      </c>
      <c r="V229" s="120" t="n">
        <f aca="false">M229/$R$3</f>
        <v>0.27</v>
      </c>
      <c r="W229" s="120" t="n">
        <f aca="false">N229/$R$3</f>
        <v>1593.205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Firm'!A230,3),'Master Data'!$A$2:$A$8,0),2)</f>
        <v>M</v>
      </c>
      <c r="D230" s="118" t="n">
        <v>-16272786.4189686</v>
      </c>
      <c r="E230" s="118" t="n">
        <v>4347899.64126098</v>
      </c>
      <c r="F230" s="118"/>
      <c r="G230" s="118" t="n">
        <v>244</v>
      </c>
      <c r="I230" s="118" t="n">
        <f aca="false">IF(MONTH($A230)=MONTH($A229),IF(G230=0,I229,G230),G230)</f>
        <v>244</v>
      </c>
      <c r="J230" s="118" t="n">
        <f aca="false">IF(MONTH($A230)=MONTH($A229),SUM(I230-I229),I230)</f>
        <v>-6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264</v>
      </c>
      <c r="N230" s="118" t="n">
        <f aca="false">SUM(J$6:J230)</f>
        <v>1593199</v>
      </c>
      <c r="P230" s="118" t="n">
        <f aca="false">D230/P$3</f>
        <v>-16.2727864189686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-0.006</v>
      </c>
      <c r="T230" s="120" t="n">
        <f aca="false">L230/$R$3</f>
        <v>-0</v>
      </c>
      <c r="U230" s="120" t="n">
        <f aca="false">I230/$R$3</f>
        <v>0.244</v>
      </c>
      <c r="V230" s="120" t="n">
        <f aca="false">M230/$R$3</f>
        <v>0.264</v>
      </c>
      <c r="W230" s="120" t="n">
        <f aca="false">N230/$R$3</f>
        <v>1593.199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Firm'!A231,3),'Master Data'!$A$2:$A$8,0),2)</f>
        <v>T</v>
      </c>
      <c r="D231" s="118" t="n">
        <v>-16256185.7533427</v>
      </c>
      <c r="E231" s="118" t="n">
        <v>4342291.50122342</v>
      </c>
      <c r="F231" s="118"/>
      <c r="G231" s="118" t="n">
        <v>245</v>
      </c>
      <c r="I231" s="118" t="n">
        <f aca="false">IF(MONTH($A231)=MONTH($A230),IF(G231=0,I230,G231),G231)</f>
        <v>245</v>
      </c>
      <c r="J231" s="118" t="n">
        <f aca="false">IF(MONTH($A231)=MONTH($A230),SUM(I231-I230),I231)</f>
        <v>1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265</v>
      </c>
      <c r="N231" s="118" t="n">
        <f aca="false">SUM(J$6:J231)</f>
        <v>1593200</v>
      </c>
      <c r="P231" s="118" t="n">
        <f aca="false">D231/P$3</f>
        <v>-16.2561857533427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0.001</v>
      </c>
      <c r="T231" s="120" t="n">
        <f aca="false">L231/$R$3</f>
        <v>0</v>
      </c>
      <c r="U231" s="120" t="n">
        <f aca="false">I231/$R$3</f>
        <v>0.245</v>
      </c>
      <c r="V231" s="120" t="n">
        <f aca="false">M231/$R$3</f>
        <v>0.265</v>
      </c>
      <c r="W231" s="120" t="n">
        <f aca="false">N231/$R$3</f>
        <v>1593.2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Firm'!A232,3),'Master Data'!$A$2:$A$8,0),2)</f>
        <v>W</v>
      </c>
      <c r="D232" s="118" t="n">
        <v>-16222764.1616752</v>
      </c>
      <c r="E232" s="118" t="n">
        <v>4333550.30050597</v>
      </c>
      <c r="F232" s="118"/>
      <c r="G232" s="118" t="n">
        <v>246</v>
      </c>
      <c r="I232" s="118" t="n">
        <f aca="false">IF(MONTH($A232)=MONTH($A231),IF(G232=0,I231,G232),G232)</f>
        <v>246</v>
      </c>
      <c r="J232" s="118" t="n">
        <f aca="false">IF(MONTH($A232)=MONTH($A231),SUM(I232-I231),I232)</f>
        <v>1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266</v>
      </c>
      <c r="N232" s="118" t="n">
        <f aca="false">SUM(J$6:J232)</f>
        <v>1593201</v>
      </c>
      <c r="P232" s="118" t="n">
        <f aca="false">D232/P$3</f>
        <v>-16.2227641616752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0.001</v>
      </c>
      <c r="T232" s="120" t="n">
        <f aca="false">L232/$R$3</f>
        <v>0</v>
      </c>
      <c r="U232" s="120" t="n">
        <f aca="false">I232/$R$3</f>
        <v>0.246</v>
      </c>
      <c r="V232" s="120" t="n">
        <f aca="false">M232/$R$3</f>
        <v>0.266</v>
      </c>
      <c r="W232" s="120" t="n">
        <f aca="false">N232/$R$3</f>
        <v>1593.201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Firm'!A233,3),'Master Data'!$A$2:$A$8,0),2)</f>
        <v>Th</v>
      </c>
      <c r="D233" s="118" t="n">
        <v>-16248699.3270705</v>
      </c>
      <c r="E233" s="118" t="n">
        <v>4341264.76959954</v>
      </c>
      <c r="F233" s="118"/>
      <c r="G233" s="118" t="n">
        <v>245</v>
      </c>
      <c r="I233" s="118" t="n">
        <f aca="false">IF(MONTH($A233)=MONTH($A232),IF(G233=0,I232,G233),G233)</f>
        <v>245</v>
      </c>
      <c r="J233" s="118" t="n">
        <f aca="false">IF(MONTH($A233)=MONTH($A232),SUM(I233-I232),I233)</f>
        <v>-1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265</v>
      </c>
      <c r="N233" s="118" t="n">
        <f aca="false">SUM(J$6:J233)</f>
        <v>1593200</v>
      </c>
      <c r="P233" s="118" t="n">
        <f aca="false">D233/P$3</f>
        <v>-16.2486993270705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-0.001</v>
      </c>
      <c r="T233" s="120" t="n">
        <f aca="false">L233/$R$3</f>
        <v>-0</v>
      </c>
      <c r="U233" s="120" t="n">
        <f aca="false">I233/$R$3</f>
        <v>0.245</v>
      </c>
      <c r="V233" s="120" t="n">
        <f aca="false">M233/$R$3</f>
        <v>0.265</v>
      </c>
      <c r="W233" s="120" t="n">
        <f aca="false">N233/$R$3</f>
        <v>1593.2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Firm'!A234,3),'Master Data'!$A$2:$A$8,0),2)</f>
        <v>F</v>
      </c>
      <c r="D234" s="118" t="n">
        <v>-16308379.750918</v>
      </c>
      <c r="E234" s="118" t="n">
        <v>4352200.02729155</v>
      </c>
      <c r="F234" s="118"/>
      <c r="G234" s="118" t="n">
        <v>243</v>
      </c>
      <c r="I234" s="118" t="n">
        <f aca="false">IF(MONTH($A234)=MONTH($A233),IF(G234=0,I233,G234),G234)</f>
        <v>243</v>
      </c>
      <c r="J234" s="118" t="n">
        <f aca="false">IF(MONTH($A234)=MONTH($A233),SUM(I234-I233),I234)</f>
        <v>-2</v>
      </c>
      <c r="K234" s="118" t="n">
        <f aca="false">IF(WEEKDAY(A234,3)&gt;4,0,(IF(A234&lt;K$2,0,IF(A234&lt;=K$3,1,0))))</f>
        <v>0</v>
      </c>
      <c r="L234" s="118" t="n">
        <f aca="false">J234*K234</f>
        <v>-0</v>
      </c>
      <c r="M234" s="118" t="n">
        <f aca="false">SUM(J$188:J234)</f>
        <v>263</v>
      </c>
      <c r="N234" s="118" t="n">
        <f aca="false">SUM(J$6:J234)</f>
        <v>1593198</v>
      </c>
      <c r="P234" s="118" t="n">
        <f aca="false">D234/P$3</f>
        <v>-16.308379750918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-0.002</v>
      </c>
      <c r="T234" s="120" t="n">
        <f aca="false">L234/$R$3</f>
        <v>-0</v>
      </c>
      <c r="U234" s="120" t="n">
        <f aca="false">I234/$R$3</f>
        <v>0.243</v>
      </c>
      <c r="V234" s="120" t="n">
        <f aca="false">M234/$R$3</f>
        <v>0.263</v>
      </c>
      <c r="W234" s="120" t="n">
        <f aca="false">N234/$R$3</f>
        <v>1593.198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Firm'!A235,3),'Master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243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263</v>
      </c>
      <c r="N235" s="118" t="n">
        <f aca="false">SUM(J$6:J235)</f>
        <v>1593198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0.243</v>
      </c>
      <c r="V235" s="120" t="n">
        <f aca="false">M235/$R$3</f>
        <v>0.263</v>
      </c>
      <c r="W235" s="120" t="n">
        <f aca="false">N235/$R$3</f>
        <v>1593.198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Firm'!A236,3),'Master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243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263</v>
      </c>
      <c r="N236" s="118" t="n">
        <f aca="false">SUM(J$6:J236)</f>
        <v>1593198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0.243</v>
      </c>
      <c r="V236" s="120" t="n">
        <f aca="false">M236/$R$3</f>
        <v>0.263</v>
      </c>
      <c r="W236" s="120" t="n">
        <f aca="false">N236/$R$3</f>
        <v>1593.198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Firm'!A237,3),'Master Data'!$A$2:$A$8,0),2)</f>
        <v>M</v>
      </c>
      <c r="D237" s="118" t="n">
        <v>-16273194.1789912</v>
      </c>
      <c r="E237" s="118" t="n">
        <v>4345341.38673546</v>
      </c>
      <c r="F237" s="118"/>
      <c r="G237" s="118" t="n">
        <v>245</v>
      </c>
      <c r="I237" s="118" t="n">
        <f aca="false">IF(MONTH($A237)=MONTH($A236),IF(G237=0,I236,G237),G237)</f>
        <v>245</v>
      </c>
      <c r="J237" s="118" t="n">
        <f aca="false">IF(MONTH($A237)=MONTH($A236),SUM(I237-I236),I237)</f>
        <v>2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265</v>
      </c>
      <c r="N237" s="118" t="n">
        <f aca="false">SUM(J$6:J237)</f>
        <v>1593200</v>
      </c>
      <c r="P237" s="118" t="n">
        <f aca="false">D237/P$3</f>
        <v>-16.2731941789912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0.002</v>
      </c>
      <c r="T237" s="120" t="n">
        <f aca="false">L237/$R$3</f>
        <v>0</v>
      </c>
      <c r="U237" s="120" t="n">
        <f aca="false">I237/$R$3</f>
        <v>0.245</v>
      </c>
      <c r="V237" s="120" t="n">
        <f aca="false">M237/$R$3</f>
        <v>0.265</v>
      </c>
      <c r="W237" s="120" t="n">
        <f aca="false">N237/$R$3</f>
        <v>1593.2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Firm'!A238,3),'Master Data'!$A$2:$A$8,0),2)</f>
        <v>T</v>
      </c>
      <c r="D238" s="118" t="n">
        <v>-16309441.0024284</v>
      </c>
      <c r="E238" s="118" t="n">
        <v>4352643.90177257</v>
      </c>
      <c r="F238" s="118"/>
      <c r="G238" s="118" t="n">
        <v>244</v>
      </c>
      <c r="I238" s="118" t="n">
        <f aca="false">IF(MONTH($A238)=MONTH($A237),IF(G238=0,I237,G238),G238)</f>
        <v>244</v>
      </c>
      <c r="J238" s="118" t="n">
        <f aca="false">IF(MONTH($A238)=MONTH($A237),SUM(I238-I237),I238)</f>
        <v>-1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264</v>
      </c>
      <c r="N238" s="118" t="n">
        <f aca="false">SUM(J$6:J238)</f>
        <v>1593199</v>
      </c>
      <c r="P238" s="118" t="n">
        <f aca="false">D238/P$3</f>
        <v>-16.3094410024284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-0.001</v>
      </c>
      <c r="T238" s="120" t="n">
        <f aca="false">L238/$R$3</f>
        <v>-0</v>
      </c>
      <c r="U238" s="120" t="n">
        <f aca="false">I238/$R$3</f>
        <v>0.244</v>
      </c>
      <c r="V238" s="120" t="n">
        <f aca="false">M238/$R$3</f>
        <v>0.264</v>
      </c>
      <c r="W238" s="120" t="n">
        <f aca="false">N238/$R$3</f>
        <v>1593.199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Firm'!A239,3),'Master Data'!$A$2:$A$8,0),2)</f>
        <v>W</v>
      </c>
      <c r="D239" s="118" t="n">
        <v>-16293085.7255603</v>
      </c>
      <c r="E239" s="118" t="n">
        <v>4350013.87668058</v>
      </c>
      <c r="F239" s="118"/>
      <c r="G239" s="118" t="n">
        <v>245</v>
      </c>
      <c r="I239" s="118" t="n">
        <f aca="false">IF(MONTH($A239)=MONTH($A238),IF(G239=0,I238,G239),G239)</f>
        <v>245</v>
      </c>
      <c r="J239" s="118" t="n">
        <f aca="false">IF(MONTH($A239)=MONTH($A238),SUM(I239-I238),I239)</f>
        <v>1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265</v>
      </c>
      <c r="N239" s="118" t="n">
        <f aca="false">SUM(J$6:J239)</f>
        <v>1593200</v>
      </c>
      <c r="P239" s="118" t="n">
        <f aca="false">D239/P$3</f>
        <v>-16.2930857255603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0.001</v>
      </c>
      <c r="T239" s="120" t="n">
        <f aca="false">L239/$R$3</f>
        <v>0</v>
      </c>
      <c r="U239" s="120" t="n">
        <f aca="false">I239/$R$3</f>
        <v>0.245</v>
      </c>
      <c r="V239" s="120" t="n">
        <f aca="false">M239/$R$3</f>
        <v>0.265</v>
      </c>
      <c r="W239" s="120" t="n">
        <f aca="false">N239/$R$3</f>
        <v>1593.2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Firm'!A240,3),'Master Data'!$A$2:$A$8,0),2)</f>
        <v>Th</v>
      </c>
      <c r="D240" s="118" t="n">
        <v>-16302112.095943</v>
      </c>
      <c r="E240" s="118" t="n">
        <v>4350682.03567646</v>
      </c>
      <c r="F240" s="118"/>
      <c r="G240" s="118" t="n">
        <v>245</v>
      </c>
      <c r="I240" s="118" t="n">
        <f aca="false">IF(MONTH($A240)=MONTH($A239),IF(G240=0,I239,G240),G240)</f>
        <v>245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265</v>
      </c>
      <c r="N240" s="118" t="n">
        <f aca="false">SUM(J$6:J240)</f>
        <v>1593200</v>
      </c>
      <c r="P240" s="118" t="n">
        <f aca="false">D240/P$3</f>
        <v>-16.302112095943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0.245</v>
      </c>
      <c r="V240" s="120" t="n">
        <f aca="false">M240/$R$3</f>
        <v>0.265</v>
      </c>
      <c r="W240" s="120" t="n">
        <f aca="false">N240/$R$3</f>
        <v>1593.2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Firm'!A241,3),'Master Data'!$A$2:$A$8,0),2)</f>
        <v>F</v>
      </c>
      <c r="D241" s="118" t="n">
        <v>-16276254.7588379</v>
      </c>
      <c r="E241" s="118" t="n">
        <v>4346085.63063961</v>
      </c>
      <c r="F241" s="118"/>
      <c r="G241" s="118" t="n">
        <v>245</v>
      </c>
      <c r="I241" s="118" t="n">
        <f aca="false">IF(MONTH($A241)=MONTH($A240),IF(G241=0,I240,G241),G241)</f>
        <v>245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265</v>
      </c>
      <c r="N241" s="118" t="n">
        <f aca="false">SUM(J$6:J241)</f>
        <v>1593200</v>
      </c>
      <c r="P241" s="118" t="n">
        <f aca="false">D241/P$3</f>
        <v>-16.2762547588379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0.245</v>
      </c>
      <c r="V241" s="120" t="n">
        <f aca="false">M241/$R$3</f>
        <v>0.265</v>
      </c>
      <c r="W241" s="120" t="n">
        <f aca="false">N241/$R$3</f>
        <v>1593.2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Firm'!A242,3),'Master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245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265</v>
      </c>
      <c r="N242" s="118" t="n">
        <f aca="false">SUM(J$6:J242)</f>
        <v>1593200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0.245</v>
      </c>
      <c r="V242" s="120" t="n">
        <f aca="false">M242/$R$3</f>
        <v>0.265</v>
      </c>
      <c r="W242" s="120" t="n">
        <f aca="false">N242/$R$3</f>
        <v>1593.2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Firm'!A243,3),'Master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245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265</v>
      </c>
      <c r="N243" s="118" t="n">
        <f aca="false">SUM(J$6:J243)</f>
        <v>1593200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0.245</v>
      </c>
      <c r="V243" s="120" t="n">
        <f aca="false">M243/$R$3</f>
        <v>0.265</v>
      </c>
      <c r="W243" s="120" t="n">
        <f aca="false">N243/$R$3</f>
        <v>1593.2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Firm'!A244,3),'Master Data'!$A$2:$A$8,0),2)</f>
        <v>M</v>
      </c>
      <c r="D244" s="118" t="n">
        <v>-16284481.9468784</v>
      </c>
      <c r="E244" s="118" t="n">
        <v>4347589.11307817</v>
      </c>
      <c r="F244" s="118"/>
      <c r="G244" s="118" t="n">
        <v>245</v>
      </c>
      <c r="I244" s="118" t="n">
        <f aca="false">IF(MONTH($A244)=MONTH($A243),IF(G244=0,I243,G244),G244)</f>
        <v>245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265</v>
      </c>
      <c r="N244" s="118" t="n">
        <f aca="false">SUM(J$6:J244)</f>
        <v>1593200</v>
      </c>
      <c r="P244" s="118" t="n">
        <f aca="false">D244/P$3</f>
        <v>-16.2844819468784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0.245</v>
      </c>
      <c r="V244" s="120" t="n">
        <f aca="false">M244/$R$3</f>
        <v>0.265</v>
      </c>
      <c r="W244" s="120" t="n">
        <f aca="false">N244/$R$3</f>
        <v>1593.2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Firm'!A245,3),'Master Data'!$A$2:$A$8,0),2)</f>
        <v>T</v>
      </c>
      <c r="D245" s="118" t="n">
        <v>-16349337.9804918</v>
      </c>
      <c r="E245" s="118" t="n">
        <v>4361347.54060887</v>
      </c>
      <c r="F245" s="118"/>
      <c r="G245" s="118" t="n">
        <v>244</v>
      </c>
      <c r="I245" s="118" t="n">
        <f aca="false">IF(MONTH($A245)=MONTH($A244),IF(G245=0,I244,G245),G245)</f>
        <v>244</v>
      </c>
      <c r="J245" s="118" t="n">
        <f aca="false">IF(MONTH($A245)=MONTH($A244),SUM(I245-I244),I245)</f>
        <v>-1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264</v>
      </c>
      <c r="N245" s="118" t="n">
        <f aca="false">SUM(J$6:J245)</f>
        <v>1593199</v>
      </c>
      <c r="P245" s="118" t="n">
        <f aca="false">D245/P$3</f>
        <v>-16.3493379804918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-0.001</v>
      </c>
      <c r="T245" s="120" t="n">
        <f aca="false">L245/$R$3</f>
        <v>-0</v>
      </c>
      <c r="U245" s="120" t="n">
        <f aca="false">I245/$R$3</f>
        <v>0.244</v>
      </c>
      <c r="V245" s="120" t="n">
        <f aca="false">M245/$R$3</f>
        <v>0.264</v>
      </c>
      <c r="W245" s="120" t="n">
        <f aca="false">N245/$R$3</f>
        <v>1593.199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Firm'!A246,3),'Master Data'!$A$2:$A$8,0),2)</f>
        <v>W</v>
      </c>
      <c r="D246" s="118" t="n">
        <v>-16391112.0106288</v>
      </c>
      <c r="E246" s="118" t="n">
        <v>4368791.79102313</v>
      </c>
      <c r="F246" s="118"/>
      <c r="G246" s="118" t="n">
        <v>243</v>
      </c>
      <c r="I246" s="118" t="n">
        <f aca="false">IF(MONTH($A246)=MONTH($A245),IF(G246=0,I245,G246),G246)</f>
        <v>243</v>
      </c>
      <c r="J246" s="118" t="n">
        <f aca="false">IF(MONTH($A246)=MONTH($A245),SUM(I246-I245),I246)</f>
        <v>-1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263</v>
      </c>
      <c r="N246" s="118" t="n">
        <f aca="false">SUM(J$6:J246)</f>
        <v>1593198</v>
      </c>
      <c r="P246" s="118" t="n">
        <f aca="false">D246/P$3</f>
        <v>-16.3911120106288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-0.001</v>
      </c>
      <c r="T246" s="120" t="n">
        <f aca="false">L246/$R$3</f>
        <v>-0</v>
      </c>
      <c r="U246" s="120" t="n">
        <f aca="false">I246/$R$3</f>
        <v>0.243</v>
      </c>
      <c r="V246" s="120" t="n">
        <f aca="false">M246/$R$3</f>
        <v>0.263</v>
      </c>
      <c r="W246" s="120" t="n">
        <f aca="false">N246/$R$3</f>
        <v>1593.198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Firm'!A247,3),'Master Data'!$A$2:$A$8,0),2)</f>
        <v>Th</v>
      </c>
      <c r="D247" s="118" t="n">
        <v>-16401278.0037274</v>
      </c>
      <c r="E247" s="118" t="n">
        <v>4374911.14534826</v>
      </c>
      <c r="F247" s="118"/>
      <c r="G247" s="118" t="n">
        <v>3186</v>
      </c>
      <c r="I247" s="118" t="n">
        <f aca="false">IF(MONTH($A247)=MONTH($A246),IF(G247=0,I246,G247),G247)</f>
        <v>3186</v>
      </c>
      <c r="J247" s="118" t="n">
        <f aca="false">IF(MONTH($A247)=MONTH($A246),SUM(I247-I246),I247)</f>
        <v>2943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3206</v>
      </c>
      <c r="N247" s="118" t="n">
        <f aca="false">SUM(J$6:J247)</f>
        <v>1596141</v>
      </c>
      <c r="P247" s="118" t="n">
        <f aca="false">D247/P$3</f>
        <v>-16.4012780037274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2.943</v>
      </c>
      <c r="T247" s="120" t="n">
        <f aca="false">L247/$R$3</f>
        <v>0</v>
      </c>
      <c r="U247" s="120" t="n">
        <f aca="false">I247/$R$3</f>
        <v>3.186</v>
      </c>
      <c r="V247" s="120" t="n">
        <f aca="false">M247/$R$3</f>
        <v>3.206</v>
      </c>
      <c r="W247" s="120" t="n">
        <f aca="false">N247/$R$3</f>
        <v>1596.141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Firm'!A248,3),'Master Data'!$A$2:$A$8,0),2)</f>
        <v>F</v>
      </c>
      <c r="D248" s="118" t="n">
        <v>-16396409.6346475</v>
      </c>
      <c r="E248" s="118" t="n">
        <v>4372195.17428579</v>
      </c>
      <c r="F248" s="118"/>
      <c r="G248" s="118" t="n">
        <v>3187</v>
      </c>
      <c r="I248" s="118" t="n">
        <f aca="false">IF(MONTH($A248)=MONTH($A247),IF(G248=0,I247,G248),G248)</f>
        <v>3187</v>
      </c>
      <c r="J248" s="118" t="n">
        <f aca="false">IF(MONTH($A248)=MONTH($A247),SUM(I248-I247),I248)</f>
        <v>1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3207</v>
      </c>
      <c r="N248" s="118" t="n">
        <f aca="false">SUM(J$6:J248)</f>
        <v>1596142</v>
      </c>
      <c r="P248" s="118" t="n">
        <f aca="false">D248/P$3</f>
        <v>-16.3964096346475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0.001</v>
      </c>
      <c r="T248" s="120" t="n">
        <f aca="false">L248/$R$3</f>
        <v>0</v>
      </c>
      <c r="U248" s="120" t="n">
        <f aca="false">I248/$R$3</f>
        <v>3.187</v>
      </c>
      <c r="V248" s="120" t="n">
        <f aca="false">M248/$R$3</f>
        <v>3.207</v>
      </c>
      <c r="W248" s="120" t="n">
        <f aca="false">N248/$R$3</f>
        <v>1596.142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Firm'!A249,3),'Master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3207</v>
      </c>
      <c r="N249" s="118" t="n">
        <f aca="false">SUM(J$6:J249)</f>
        <v>1596142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3.207</v>
      </c>
      <c r="W249" s="120" t="n">
        <f aca="false">N249/$R$3</f>
        <v>1596.142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Firm'!A250,3),'Master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3207</v>
      </c>
      <c r="N250" s="118" t="n">
        <f aca="false">SUM(J$6:J250)</f>
        <v>1596142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3.207</v>
      </c>
      <c r="W250" s="120" t="n">
        <f aca="false">N250/$R$3</f>
        <v>1596.142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Firm'!A251,3),'Master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3207</v>
      </c>
      <c r="N251" s="118" t="n">
        <f aca="false">SUM(J$6:J251)</f>
        <v>1596142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3.207</v>
      </c>
      <c r="W251" s="120" t="n">
        <f aca="false">N251/$R$3</f>
        <v>1596.142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Firm'!A252,3),'Master Data'!$A$2:$A$8,0),2)</f>
        <v>T</v>
      </c>
      <c r="D252" s="118" t="n">
        <v>-16290002.6406188</v>
      </c>
      <c r="E252" s="118" t="n">
        <v>4345764.36418625</v>
      </c>
      <c r="F252" s="118"/>
      <c r="G252" s="118" t="n">
        <v>10</v>
      </c>
      <c r="I252" s="118" t="n">
        <f aca="false">IF(MONTH($A252)=MONTH($A251),IF(G252=0,I251,G252),G252)</f>
        <v>10</v>
      </c>
      <c r="J252" s="118" t="n">
        <f aca="false">IF(MONTH($A252)=MONTH($A251),SUM(I252-I251),I252)</f>
        <v>10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3217</v>
      </c>
      <c r="N252" s="118" t="n">
        <f aca="false">SUM(J$6:J252)</f>
        <v>1596152</v>
      </c>
      <c r="P252" s="118" t="n">
        <f aca="false">D252/P$3</f>
        <v>-16.2900026406188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0.01</v>
      </c>
      <c r="T252" s="120" t="n">
        <f aca="false">L252/$R$3</f>
        <v>0</v>
      </c>
      <c r="U252" s="120" t="n">
        <f aca="false">I252/$R$3</f>
        <v>0.01</v>
      </c>
      <c r="V252" s="120" t="n">
        <f aca="false">M252/$R$3</f>
        <v>3.217</v>
      </c>
      <c r="W252" s="120" t="n">
        <f aca="false">N252/$R$3</f>
        <v>1596.152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Firm'!A253,3),'Master Data'!$A$2:$A$8,0),2)</f>
        <v>W</v>
      </c>
      <c r="D253" s="118" t="n">
        <v>-16319995.0923853</v>
      </c>
      <c r="E253" s="118" t="n">
        <v>4354913.4994335</v>
      </c>
      <c r="F253" s="118"/>
      <c r="G253" s="118" t="n">
        <v>10</v>
      </c>
      <c r="I253" s="118" t="n">
        <f aca="false">IF(MONTH($A253)=MONTH($A252),IF(G253=0,I252,G253),G253)</f>
        <v>10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3217</v>
      </c>
      <c r="N253" s="118" t="n">
        <f aca="false">SUM(J$6:J253)</f>
        <v>1596152</v>
      </c>
      <c r="P253" s="118" t="n">
        <f aca="false">D253/P$3</f>
        <v>-16.3199950923853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0.01</v>
      </c>
      <c r="V253" s="120" t="n">
        <f aca="false">M253/$R$3</f>
        <v>3.217</v>
      </c>
      <c r="W253" s="120" t="n">
        <f aca="false">N253/$R$3</f>
        <v>1596.152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Firm'!A254,3),'Master Data'!$A$2:$A$8,0),2)</f>
        <v>Th</v>
      </c>
      <c r="D254" s="118" t="n">
        <v>-16401738.6272406</v>
      </c>
      <c r="E254" s="118" t="n">
        <v>4372902.01913176</v>
      </c>
      <c r="F254" s="118"/>
      <c r="G254" s="118" t="n">
        <v>8</v>
      </c>
      <c r="I254" s="118" t="n">
        <f aca="false">IF(MONTH($A254)=MONTH($A253),IF(G254=0,I253,G254),G254)</f>
        <v>8</v>
      </c>
      <c r="J254" s="118" t="n">
        <f aca="false">IF(MONTH($A254)=MONTH($A253),SUM(I254-I253),I254)</f>
        <v>-2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3215</v>
      </c>
      <c r="N254" s="118" t="n">
        <f aca="false">SUM(J$6:J254)</f>
        <v>1596150</v>
      </c>
      <c r="P254" s="118" t="n">
        <f aca="false">D254/P$3</f>
        <v>-16.4017386272406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-0.002</v>
      </c>
      <c r="T254" s="120" t="n">
        <f aca="false">L254/$R$3</f>
        <v>-0</v>
      </c>
      <c r="U254" s="120" t="n">
        <f aca="false">I254/$R$3</f>
        <v>0.008</v>
      </c>
      <c r="V254" s="120" t="n">
        <f aca="false">M254/$R$3</f>
        <v>3.215</v>
      </c>
      <c r="W254" s="120" t="n">
        <f aca="false">N254/$R$3</f>
        <v>1596.15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Firm'!A255,3),'Master Data'!$A$2:$A$8,0),2)</f>
        <v>F</v>
      </c>
      <c r="D255" s="118" t="n">
        <v>-16460820.3722169</v>
      </c>
      <c r="E255" s="118" t="n">
        <v>4387038.94163779</v>
      </c>
      <c r="F255" s="118"/>
      <c r="G255" s="118" t="n">
        <v>6</v>
      </c>
      <c r="I255" s="118" t="n">
        <f aca="false">IF(MONTH($A255)=MONTH($A254),IF(G255=0,I254,G255),G255)</f>
        <v>6</v>
      </c>
      <c r="J255" s="118" t="n">
        <f aca="false">IF(MONTH($A255)=MONTH($A254),SUM(I255-I254),I255)</f>
        <v>-2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3213</v>
      </c>
      <c r="N255" s="118" t="n">
        <f aca="false">SUM(J$6:J255)</f>
        <v>1596148</v>
      </c>
      <c r="P255" s="118" t="n">
        <f aca="false">D255/P$3</f>
        <v>-16.4608203722169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-0.002</v>
      </c>
      <c r="T255" s="120" t="n">
        <f aca="false">L255/$R$3</f>
        <v>-0</v>
      </c>
      <c r="U255" s="120" t="n">
        <f aca="false">I255/$R$3</f>
        <v>0.006</v>
      </c>
      <c r="V255" s="120" t="n">
        <f aca="false">M255/$R$3</f>
        <v>3.213</v>
      </c>
      <c r="W255" s="120" t="n">
        <f aca="false">N255/$R$3</f>
        <v>1596.148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Firm'!A256,3),'Master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3213</v>
      </c>
      <c r="N256" s="118" t="n">
        <f aca="false">SUM(J$6:J256)</f>
        <v>1596148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0.006</v>
      </c>
      <c r="V256" s="120" t="n">
        <f aca="false">M256/$R$3</f>
        <v>3.213</v>
      </c>
      <c r="W256" s="120" t="n">
        <f aca="false">N256/$R$3</f>
        <v>1596.148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Firm'!A257,3),'Master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3213</v>
      </c>
      <c r="N257" s="118" t="n">
        <f aca="false">SUM(J$6:J257)</f>
        <v>1596148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0.006</v>
      </c>
      <c r="V257" s="120" t="n">
        <f aca="false">M257/$R$3</f>
        <v>3.213</v>
      </c>
      <c r="W257" s="120" t="n">
        <f aca="false">N257/$R$3</f>
        <v>1596.148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Firm'!A258,3),'Master Data'!$A$2:$A$8,0),2)</f>
        <v>M</v>
      </c>
      <c r="D258" s="118" t="n">
        <v>-16447758.081417</v>
      </c>
      <c r="E258" s="118" t="n">
        <v>4386668.76631865</v>
      </c>
      <c r="F258" s="118"/>
      <c r="G258" s="118" t="n">
        <v>5</v>
      </c>
      <c r="I258" s="118" t="n">
        <f aca="false">IF(MONTH($A258)=MONTH($A257),IF(G258=0,I257,G258),G258)</f>
        <v>5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3212</v>
      </c>
      <c r="N258" s="118" t="n">
        <f aca="false">SUM(J$6:J258)</f>
        <v>1596147</v>
      </c>
      <c r="P258" s="118" t="n">
        <f aca="false">D258/P$3</f>
        <v>-16.447758081417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0.005</v>
      </c>
      <c r="V258" s="120" t="n">
        <f aca="false">M258/$R$3</f>
        <v>3.212</v>
      </c>
      <c r="W258" s="120" t="n">
        <f aca="false">N258/$R$3</f>
        <v>1596.147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Firm'!A259,3),'Master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3212</v>
      </c>
      <c r="N259" s="118" t="n">
        <f aca="false">SUM(J$6:J259)</f>
        <v>1596147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0.005</v>
      </c>
      <c r="V259" s="120" t="n">
        <f aca="false">M259/$R$3</f>
        <v>3.212</v>
      </c>
      <c r="W259" s="120" t="n">
        <f aca="false">N259/$R$3</f>
        <v>1596.147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Firm'!A260,3),'Master Data'!$A$2:$A$8,0),2)</f>
        <v>W</v>
      </c>
      <c r="D260" s="118" t="n">
        <v>-16521906.0317755</v>
      </c>
      <c r="E260" s="118" t="n">
        <v>4404081.03782066</v>
      </c>
      <c r="F260" s="118"/>
      <c r="G260" s="118" t="n">
        <v>176617.5</v>
      </c>
      <c r="I260" s="118" t="n">
        <f aca="false">IF(MONTH($A260)=MONTH($A259),IF(G260=0,I259,G260),G260)</f>
        <v>176617.5</v>
      </c>
      <c r="J260" s="118" t="n">
        <f aca="false">IF(MONTH($A260)=MONTH($A259),SUM(I260-I259),I260)</f>
        <v>176612.5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179824.5</v>
      </c>
      <c r="N260" s="118" t="n">
        <f aca="false">SUM(J$6:J260)</f>
        <v>1772759.5</v>
      </c>
      <c r="P260" s="118" t="n">
        <f aca="false">D260/P$3</f>
        <v>-16.5219060317755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176.6125</v>
      </c>
      <c r="T260" s="120" t="n">
        <f aca="false">L260/$R$3</f>
        <v>0</v>
      </c>
      <c r="U260" s="120" t="n">
        <f aca="false">I260/$R$3</f>
        <v>176.6175</v>
      </c>
      <c r="V260" s="120" t="n">
        <f aca="false">M260/$R$3</f>
        <v>179.8245</v>
      </c>
      <c r="W260" s="120" t="n">
        <f aca="false">N260/$R$3</f>
        <v>1772.7595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Firm'!A261,3),'Master Data'!$A$2:$A$8,0),2)</f>
        <v>Th</v>
      </c>
      <c r="D261" s="118" t="n">
        <v>-16615451.8236623</v>
      </c>
      <c r="E261" s="118" t="n">
        <v>4427362.42527578</v>
      </c>
      <c r="F261" s="118"/>
      <c r="G261" s="118" t="n">
        <v>176614</v>
      </c>
      <c r="I261" s="118" t="n">
        <f aca="false">IF(MONTH($A261)=MONTH($A260),IF(G261=0,I260,G261),G261)</f>
        <v>176614</v>
      </c>
      <c r="J261" s="118" t="n">
        <f aca="false">IF(MONTH($A261)=MONTH($A260),SUM(I261-I260),I261)</f>
        <v>-3.5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179821</v>
      </c>
      <c r="N261" s="118" t="n">
        <f aca="false">SUM(J$6:J261)</f>
        <v>1772756</v>
      </c>
      <c r="P261" s="118" t="n">
        <f aca="false">D261/P$3</f>
        <v>-16.6154518236623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-0.0035</v>
      </c>
      <c r="T261" s="120" t="n">
        <f aca="false">L261/$R$3</f>
        <v>-0</v>
      </c>
      <c r="U261" s="120" t="n">
        <f aca="false">I261/$R$3</f>
        <v>176.614</v>
      </c>
      <c r="V261" s="120" t="n">
        <f aca="false">M261/$R$3</f>
        <v>179.821</v>
      </c>
      <c r="W261" s="120" t="n">
        <f aca="false">N261/$R$3</f>
        <v>1772.756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Firm'!A262,3),'Master Data'!$A$2:$A$8,0),2)</f>
        <v>F</v>
      </c>
      <c r="D262" s="118" t="n">
        <v>-16674148.1084687</v>
      </c>
      <c r="E262" s="118" t="n">
        <v>4442045.17998029</v>
      </c>
      <c r="F262" s="118"/>
      <c r="G262" s="118" t="n">
        <v>176613</v>
      </c>
      <c r="I262" s="118" t="n">
        <f aca="false">IF(MONTH($A262)=MONTH($A261),IF(G262=0,I261,G262),G262)</f>
        <v>176613</v>
      </c>
      <c r="J262" s="118" t="n">
        <f aca="false">IF(MONTH($A262)=MONTH($A261),SUM(I262-I261),I262)</f>
        <v>-1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179820</v>
      </c>
      <c r="N262" s="118" t="n">
        <f aca="false">SUM(J$6:J262)</f>
        <v>1772755</v>
      </c>
      <c r="P262" s="118" t="n">
        <f aca="false">D262/P$3</f>
        <v>-16.6741481084687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-0.001</v>
      </c>
      <c r="T262" s="120" t="n">
        <f aca="false">L262/$R$3</f>
        <v>-0</v>
      </c>
      <c r="U262" s="120" t="n">
        <f aca="false">I262/$R$3</f>
        <v>176.613</v>
      </c>
      <c r="V262" s="120" t="n">
        <f aca="false">M262/$R$3</f>
        <v>179.82</v>
      </c>
      <c r="W262" s="120" t="n">
        <f aca="false">N262/$R$3</f>
        <v>1772.755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Firm'!A263,3),'Master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176613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179820</v>
      </c>
      <c r="N263" s="118" t="n">
        <f aca="false">SUM(J$6:J263)</f>
        <v>1772755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176.613</v>
      </c>
      <c r="V263" s="120" t="n">
        <f aca="false">M263/$R$3</f>
        <v>179.82</v>
      </c>
      <c r="W263" s="120" t="n">
        <f aca="false">N263/$R$3</f>
        <v>1772.755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Firm'!A264,3),'Master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176613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179820</v>
      </c>
      <c r="N264" s="118" t="n">
        <f aca="false">SUM(J$6:J264)</f>
        <v>1772755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176.613</v>
      </c>
      <c r="V264" s="120" t="n">
        <f aca="false">M264/$R$3</f>
        <v>179.82</v>
      </c>
      <c r="W264" s="120" t="n">
        <f aca="false">N264/$R$3</f>
        <v>1772.755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Firm'!A265,3),'Master Data'!$A$2:$A$8,0),2)</f>
        <v>M</v>
      </c>
      <c r="D265" s="118" t="n">
        <v>-16659349.6759373</v>
      </c>
      <c r="E265" s="118" t="n">
        <v>4439848.78660186</v>
      </c>
      <c r="F265" s="118"/>
      <c r="G265" s="118" t="n">
        <v>176610</v>
      </c>
      <c r="I265" s="118" t="n">
        <f aca="false">IF(MONTH($A265)=MONTH($A264),IF(G265=0,I264,G265),G265)</f>
        <v>176610</v>
      </c>
      <c r="J265" s="118" t="n">
        <f aca="false">IF(MONTH($A265)=MONTH($A264),SUM(I265-I264),I265)</f>
        <v>-3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179817</v>
      </c>
      <c r="N265" s="118" t="n">
        <f aca="false">SUM(J$6:J265)</f>
        <v>1772752</v>
      </c>
      <c r="P265" s="118" t="n">
        <f aca="false">D265/P$3</f>
        <v>-16.6593496759373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-0.003</v>
      </c>
      <c r="T265" s="120" t="n">
        <f aca="false">L265/$R$3</f>
        <v>-0</v>
      </c>
      <c r="U265" s="120" t="n">
        <f aca="false">I265/$R$3</f>
        <v>176.61</v>
      </c>
      <c r="V265" s="120" t="n">
        <f aca="false">M265/$R$3</f>
        <v>179.817</v>
      </c>
      <c r="W265" s="120" t="n">
        <f aca="false">N265/$R$3</f>
        <v>1772.752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Firm'!A266,3),'Master Data'!$A$2:$A$8,0),2)</f>
        <v>T</v>
      </c>
      <c r="D266" s="118" t="n">
        <v>-16634911.0026683</v>
      </c>
      <c r="E266" s="118" t="n">
        <v>4434430.73574621</v>
      </c>
      <c r="F266" s="118"/>
      <c r="G266" s="118" t="n">
        <v>176607</v>
      </c>
      <c r="I266" s="118" t="n">
        <f aca="false">IF(MONTH($A266)=MONTH($A265),IF(G266=0,I265,G266),G266)</f>
        <v>176607</v>
      </c>
      <c r="J266" s="118" t="n">
        <f aca="false">IF(MONTH($A266)=MONTH($A265),SUM(I266-I265),I266)</f>
        <v>-3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179814</v>
      </c>
      <c r="N266" s="118" t="n">
        <f aca="false">SUM(J$6:J266)</f>
        <v>1772749</v>
      </c>
      <c r="P266" s="118" t="n">
        <f aca="false">D266/P$3</f>
        <v>-16.6349110026683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-0.003</v>
      </c>
      <c r="T266" s="120" t="n">
        <f aca="false">L266/$R$3</f>
        <v>-0</v>
      </c>
      <c r="U266" s="120" t="n">
        <f aca="false">I266/$R$3</f>
        <v>176.607</v>
      </c>
      <c r="V266" s="120" t="n">
        <f aca="false">M266/$R$3</f>
        <v>179.814</v>
      </c>
      <c r="W266" s="120" t="n">
        <f aca="false">N266/$R$3</f>
        <v>1772.749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Firm'!A267,3),'Master Data'!$A$2:$A$8,0),2)</f>
        <v>W</v>
      </c>
      <c r="D267" s="118" t="n">
        <v>-16695151.4106206</v>
      </c>
      <c r="E267" s="118" t="n">
        <v>4449983.67529146</v>
      </c>
      <c r="F267" s="118"/>
      <c r="G267" s="118" t="n">
        <v>176603</v>
      </c>
      <c r="I267" s="118" t="n">
        <f aca="false">IF(MONTH($A267)=MONTH($A266),IF(G267=0,I266,G267),G267)</f>
        <v>176603</v>
      </c>
      <c r="J267" s="118" t="n">
        <f aca="false">IF(MONTH($A267)=MONTH($A266),SUM(I267-I266),I267)</f>
        <v>-4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179810</v>
      </c>
      <c r="N267" s="118" t="n">
        <f aca="false">SUM(J$6:J267)</f>
        <v>1772745</v>
      </c>
      <c r="P267" s="118" t="n">
        <f aca="false">D267/P$3</f>
        <v>-16.6951514106206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-0.004</v>
      </c>
      <c r="T267" s="120" t="n">
        <f aca="false">L267/$R$3</f>
        <v>-0</v>
      </c>
      <c r="U267" s="120" t="n">
        <f aca="false">I267/$R$3</f>
        <v>176.603</v>
      </c>
      <c r="V267" s="120" t="n">
        <f aca="false">M267/$R$3</f>
        <v>179.81</v>
      </c>
      <c r="W267" s="120" t="n">
        <f aca="false">N267/$R$3</f>
        <v>1772.745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Firm'!A268,3),'Master Data'!$A$2:$A$8,0),2)</f>
        <v>Th</v>
      </c>
      <c r="D268" s="118" t="n">
        <v>-16719759.9236575</v>
      </c>
      <c r="E268" s="118" t="n">
        <v>4456626.81138384</v>
      </c>
      <c r="F268" s="118"/>
      <c r="G268" s="118" t="n">
        <v>176595</v>
      </c>
      <c r="I268" s="118" t="n">
        <f aca="false">IF(MONTH($A268)=MONTH($A267),IF(G268=0,I267,G268),G268)</f>
        <v>176595</v>
      </c>
      <c r="J268" s="118" t="n">
        <f aca="false">IF(MONTH($A268)=MONTH($A267),SUM(I268-I267),I268)</f>
        <v>-8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179802</v>
      </c>
      <c r="N268" s="118" t="n">
        <f aca="false">SUM(J$6:J268)</f>
        <v>1772737</v>
      </c>
      <c r="P268" s="118" t="n">
        <f aca="false">D268/P$3</f>
        <v>-16.7197599236575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-0.008</v>
      </c>
      <c r="T268" s="120" t="n">
        <f aca="false">L268/$R$3</f>
        <v>-0</v>
      </c>
      <c r="U268" s="120" t="n">
        <f aca="false">I268/$R$3</f>
        <v>176.595</v>
      </c>
      <c r="V268" s="120" t="n">
        <f aca="false">M268/$R$3</f>
        <v>179.802</v>
      </c>
      <c r="W268" s="120" t="n">
        <f aca="false">N268/$R$3</f>
        <v>1772.737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Firm'!A269,3),'Master Data'!$A$2:$A$8,0),2)</f>
        <v>F</v>
      </c>
      <c r="D269" s="118" t="n">
        <v>-16742375.1889225</v>
      </c>
      <c r="E269" s="118" t="n">
        <v>4462320.88235294</v>
      </c>
      <c r="F269" s="118"/>
      <c r="G269" s="118" t="n">
        <v>176596</v>
      </c>
      <c r="I269" s="118" t="n">
        <f aca="false">IF(MONTH($A269)=MONTH($A268),IF(G269=0,I268,G269),G269)</f>
        <v>176596</v>
      </c>
      <c r="J269" s="118" t="n">
        <f aca="false">IF(MONTH($A269)=MONTH($A268),SUM(I269-I268),I269)</f>
        <v>1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179803</v>
      </c>
      <c r="N269" s="118" t="n">
        <f aca="false">SUM(J$6:J269)</f>
        <v>1772738</v>
      </c>
      <c r="P269" s="118" t="n">
        <f aca="false">D269/P$3</f>
        <v>-16.7423751889225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0.001</v>
      </c>
      <c r="T269" s="120" t="n">
        <f aca="false">L269/$R$3</f>
        <v>0</v>
      </c>
      <c r="U269" s="120" t="n">
        <f aca="false">I269/$R$3</f>
        <v>176.596</v>
      </c>
      <c r="V269" s="120" t="n">
        <f aca="false">M269/$R$3</f>
        <v>179.803</v>
      </c>
      <c r="W269" s="120" t="n">
        <f aca="false">N269/$R$3</f>
        <v>1772.738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Firm'!A270,3),'Master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176596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179803</v>
      </c>
      <c r="N270" s="118" t="n">
        <f aca="false">SUM(J$6:J270)</f>
        <v>1772738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176.596</v>
      </c>
      <c r="V270" s="120" t="n">
        <f aca="false">M270/$R$3</f>
        <v>179.803</v>
      </c>
      <c r="W270" s="120" t="n">
        <f aca="false">N270/$R$3</f>
        <v>1772.738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Firm'!A271,3),'Master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176596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179803</v>
      </c>
      <c r="N271" s="118" t="n">
        <f aca="false">SUM(J$6:J271)</f>
        <v>1772738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176.596</v>
      </c>
      <c r="V271" s="120" t="n">
        <f aca="false">M271/$R$3</f>
        <v>179.803</v>
      </c>
      <c r="W271" s="120" t="n">
        <f aca="false">N271/$R$3</f>
        <v>1772.738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Firm'!A272,3),'Master Data'!$A$2:$A$8,0),2)</f>
        <v>M</v>
      </c>
      <c r="D272" s="118" t="n">
        <v>-16736219.4882585</v>
      </c>
      <c r="E272" s="118" t="n">
        <v>4460817.42832416</v>
      </c>
      <c r="F272" s="118"/>
      <c r="G272" s="118" t="n">
        <v>176599</v>
      </c>
      <c r="I272" s="118" t="n">
        <f aca="false">IF(MONTH($A272)=MONTH($A271),IF(G272=0,I271,G272),G272)</f>
        <v>176599</v>
      </c>
      <c r="J272" s="118" t="n">
        <f aca="false">IF(MONTH($A272)=MONTH($A271),SUM(I272-I271),I272)</f>
        <v>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179806</v>
      </c>
      <c r="N272" s="118" t="n">
        <f aca="false">SUM(J$6:J272)</f>
        <v>1772741</v>
      </c>
      <c r="P272" s="118" t="n">
        <f aca="false">D272/P$3</f>
        <v>-16.7362194882585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0.003</v>
      </c>
      <c r="T272" s="120" t="n">
        <f aca="false">L272/$R$3</f>
        <v>0</v>
      </c>
      <c r="U272" s="120" t="n">
        <f aca="false">I272/$R$3</f>
        <v>176.599</v>
      </c>
      <c r="V272" s="120" t="n">
        <f aca="false">M272/$R$3</f>
        <v>179.806</v>
      </c>
      <c r="W272" s="120" t="n">
        <f aca="false">N272/$R$3</f>
        <v>1772.741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Firm'!A273,3),'Master Data'!$A$2:$A$8,0),2)</f>
        <v>T</v>
      </c>
      <c r="D273" s="118" t="n">
        <v>-16768447.1804158</v>
      </c>
      <c r="E273" s="118" t="n">
        <v>4469877.83849086</v>
      </c>
      <c r="F273" s="118"/>
      <c r="G273" s="118" t="n">
        <v>176599.0488</v>
      </c>
      <c r="I273" s="118" t="n">
        <f aca="false">IF(MONTH($A273)=MONTH($A272),IF(G273=0,I272,G273),G273)</f>
        <v>176599.0488</v>
      </c>
      <c r="J273" s="118" t="n">
        <f aca="false">IF(MONTH($A273)=MONTH($A272),SUM(I273-I272),I273)</f>
        <v>0.0487999999895692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179806.0488</v>
      </c>
      <c r="N273" s="118" t="n">
        <f aca="false">SUM(J$6:J273)</f>
        <v>1772741.0488</v>
      </c>
      <c r="P273" s="118" t="n">
        <f aca="false">D273/P$3</f>
        <v>-16.7684471804158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4.87999999895692E-005</v>
      </c>
      <c r="T273" s="120" t="n">
        <f aca="false">L273/$R$3</f>
        <v>0</v>
      </c>
      <c r="U273" s="120" t="n">
        <f aca="false">I273/$R$3</f>
        <v>176.5990488</v>
      </c>
      <c r="V273" s="120" t="n">
        <f aca="false">M273/$R$3</f>
        <v>179.8060488</v>
      </c>
      <c r="W273" s="120" t="n">
        <f aca="false">N273/$R$3</f>
        <v>1772.7410488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Firm'!A274,3),'Master Data'!$A$2:$A$8,0),2)</f>
        <v>W</v>
      </c>
      <c r="D274" s="118" t="n">
        <v>-16804639.9155346</v>
      </c>
      <c r="E274" s="118" t="n">
        <v>4476892.29882309</v>
      </c>
      <c r="F274" s="118"/>
      <c r="G274" s="118" t="n">
        <v>176599</v>
      </c>
      <c r="I274" s="118" t="n">
        <f aca="false">IF(MONTH($A274)=MONTH($A273),IF(G274=0,I273,G274),G274)</f>
        <v>176599</v>
      </c>
      <c r="J274" s="118" t="n">
        <f aca="false">IF(MONTH($A274)=MONTH($A273),SUM(I274-I273),I274)</f>
        <v>-0.0487999999895692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179806</v>
      </c>
      <c r="N274" s="118" t="n">
        <f aca="false">SUM(J$6:J274)</f>
        <v>1772741</v>
      </c>
      <c r="P274" s="118" t="n">
        <f aca="false">D274/P$3</f>
        <v>-16.8046399155346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-4.87999999895692E-005</v>
      </c>
      <c r="T274" s="120" t="n">
        <f aca="false">L274/$R$3</f>
        <v>-0</v>
      </c>
      <c r="U274" s="120" t="n">
        <f aca="false">I274/$R$3</f>
        <v>176.599</v>
      </c>
      <c r="V274" s="120" t="n">
        <f aca="false">M274/$R$3</f>
        <v>179.806</v>
      </c>
      <c r="W274" s="120" t="n">
        <f aca="false">N274/$R$3</f>
        <v>1772.741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Firm'!A275,3),'Master Data'!$A$2:$A$8,0),2)</f>
        <v>Th</v>
      </c>
      <c r="D275" s="118" t="n">
        <v>-16851685.8033975</v>
      </c>
      <c r="E275" s="118" t="n">
        <v>4485403.27025092</v>
      </c>
      <c r="F275" s="118"/>
      <c r="G275" s="118" t="n">
        <v>176599</v>
      </c>
      <c r="I275" s="118" t="n">
        <f aca="false">IF(MONTH($A275)=MONTH($A274),IF(G275=0,I274,G275),G275)</f>
        <v>176599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179806</v>
      </c>
      <c r="N275" s="118" t="n">
        <f aca="false">SUM(J$6:J275)</f>
        <v>1772741</v>
      </c>
      <c r="P275" s="118" t="n">
        <f aca="false">D275/P$3</f>
        <v>-16.8516858033975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176.599</v>
      </c>
      <c r="V275" s="120" t="n">
        <f aca="false">M275/$R$3</f>
        <v>179.806</v>
      </c>
      <c r="W275" s="120" t="n">
        <f aca="false">N275/$R$3</f>
        <v>1772.741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Firm'!A276,3),'Master Data'!$A$2:$A$8,0),2)</f>
        <v>F</v>
      </c>
      <c r="D276" s="118" t="n">
        <v>-16890729.3601341</v>
      </c>
      <c r="E276" s="118" t="n">
        <v>4477734.23116809</v>
      </c>
      <c r="F276" s="118"/>
      <c r="G276" s="118" t="n">
        <v>176601</v>
      </c>
      <c r="I276" s="118" t="n">
        <f aca="false">IF(MONTH($A276)=MONTH($A275),IF(G276=0,I275,G276),G276)</f>
        <v>176601</v>
      </c>
      <c r="J276" s="118" t="n">
        <f aca="false">IF(MONTH($A276)=MONTH($A275),SUM(I276-I275),I276)</f>
        <v>2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179808</v>
      </c>
      <c r="N276" s="118" t="n">
        <f aca="false">SUM(J$6:J276)</f>
        <v>1772743</v>
      </c>
      <c r="P276" s="118" t="n">
        <f aca="false">D276/P$3</f>
        <v>-16.8907293601341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0.002</v>
      </c>
      <c r="T276" s="120" t="n">
        <f aca="false">L276/$R$3</f>
        <v>0</v>
      </c>
      <c r="U276" s="120" t="n">
        <f aca="false">I276/$R$3</f>
        <v>176.601</v>
      </c>
      <c r="V276" s="120" t="n">
        <f aca="false">M276/$R$3</f>
        <v>179.808</v>
      </c>
      <c r="W276" s="120" t="n">
        <f aca="false">N276/$R$3</f>
        <v>1772.743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Firm'!A277,3),'Master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176601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179808</v>
      </c>
      <c r="N277" s="118" t="n">
        <f aca="false">SUM(J$6:J277)</f>
        <v>1772743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176.601</v>
      </c>
      <c r="V277" s="120" t="n">
        <f aca="false">M277/$R$3</f>
        <v>179.808</v>
      </c>
      <c r="W277" s="120" t="n">
        <f aca="false">N277/$R$3</f>
        <v>1772.743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Firm'!A278,3),'Master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176601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179808</v>
      </c>
      <c r="N278" s="118" t="n">
        <f aca="false">SUM(J$6:J278)</f>
        <v>1772743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176.601</v>
      </c>
      <c r="V278" s="120" t="n">
        <f aca="false">M278/$R$3</f>
        <v>179.808</v>
      </c>
      <c r="W278" s="120" t="n">
        <f aca="false">N278/$R$3</f>
        <v>1772.743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Firm'!A279,3),'Master Data'!$A$2:$A$8,0),2)</f>
        <v>M</v>
      </c>
      <c r="D279" s="118" t="n">
        <v>-16989264.0285279</v>
      </c>
      <c r="E279" s="118" t="n">
        <v>4480175.36262885</v>
      </c>
      <c r="F279" s="118"/>
      <c r="G279" s="118" t="n">
        <v>5450</v>
      </c>
      <c r="I279" s="118" t="n">
        <f aca="false">IF(MONTH($A279)=MONTH($A278),IF(G279=0,I278,G279),G279)</f>
        <v>5450</v>
      </c>
      <c r="J279" s="118" t="n">
        <f aca="false">IF(MONTH($A279)=MONTH($A278),SUM(I279-I278),I279)</f>
        <v>5450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185258</v>
      </c>
      <c r="N279" s="118" t="n">
        <f aca="false">SUM(J$6:J279)</f>
        <v>1778193</v>
      </c>
      <c r="P279" s="118" t="n">
        <f aca="false">D279/P$3</f>
        <v>-16.9892640285279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5.45</v>
      </c>
      <c r="T279" s="120" t="n">
        <f aca="false">L279/$R$3</f>
        <v>0</v>
      </c>
      <c r="U279" s="120" t="n">
        <f aca="false">I279/$R$3</f>
        <v>5.45</v>
      </c>
      <c r="V279" s="120" t="n">
        <f aca="false">M279/$R$3</f>
        <v>185.258</v>
      </c>
      <c r="W279" s="120" t="n">
        <f aca="false">N279/$R$3</f>
        <v>1778.193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Firm'!A280,3),'Master Data'!$A$2:$A$8,0),2)</f>
        <v>T</v>
      </c>
      <c r="D280" s="118" t="n">
        <v>-17026991.6119692</v>
      </c>
      <c r="E280" s="118" t="n">
        <v>4490398.31214594</v>
      </c>
      <c r="F280" s="118"/>
      <c r="G280" s="118" t="n">
        <v>-61103</v>
      </c>
      <c r="I280" s="118" t="n">
        <f aca="false">IF(MONTH($A280)=MONTH($A279),IF(G280=0,I279,G280),G280)</f>
        <v>-61103</v>
      </c>
      <c r="J280" s="118" t="n">
        <f aca="false">IF(MONTH($A280)=MONTH($A279),SUM(I280-I279),I280)</f>
        <v>-66553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118705</v>
      </c>
      <c r="N280" s="118" t="n">
        <f aca="false">SUM(J$6:J280)</f>
        <v>1711640</v>
      </c>
      <c r="P280" s="118" t="n">
        <f aca="false">D280/P$3</f>
        <v>-17.0269916119692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-66.553</v>
      </c>
      <c r="T280" s="120" t="n">
        <f aca="false">L280/$R$3</f>
        <v>-0</v>
      </c>
      <c r="U280" s="120" t="n">
        <f aca="false">I280/$R$3</f>
        <v>-61.103</v>
      </c>
      <c r="V280" s="120" t="n">
        <f aca="false">M280/$R$3</f>
        <v>118.705</v>
      </c>
      <c r="W280" s="120" t="n">
        <f aca="false">N280/$R$3</f>
        <v>1711.64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Firm'!A281,3),'Master Data'!$A$2:$A$8,0),2)</f>
        <v>W</v>
      </c>
      <c r="D281" s="118" t="n">
        <v>-17035858.2969446</v>
      </c>
      <c r="E281" s="118" t="n">
        <v>4491585.10473386</v>
      </c>
      <c r="F281" s="118"/>
      <c r="G281" s="118" t="n">
        <v>-61104</v>
      </c>
      <c r="I281" s="118" t="n">
        <f aca="false">IF(MONTH($A281)=MONTH($A280),IF(G281=0,I280,G281),G281)</f>
        <v>-61104</v>
      </c>
      <c r="J281" s="118" t="n">
        <f aca="false">IF(MONTH($A281)=MONTH($A280),SUM(I281-I280),I281)</f>
        <v>-1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SUM(J$188:J281)</f>
        <v>118704</v>
      </c>
      <c r="N281" s="118" t="n">
        <f aca="false">SUM(J$6:J281)</f>
        <v>1711639</v>
      </c>
      <c r="P281" s="118" t="n">
        <f aca="false">D281/P$3</f>
        <v>-17.0358582969446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-0.001</v>
      </c>
      <c r="T281" s="120" t="n">
        <f aca="false">L281/$R$3</f>
        <v>-0</v>
      </c>
      <c r="U281" s="120" t="n">
        <f aca="false">I281/$R$3</f>
        <v>-61.104</v>
      </c>
      <c r="V281" s="120" t="n">
        <f aca="false">M281/$R$3</f>
        <v>118.704</v>
      </c>
      <c r="W281" s="120" t="n">
        <f aca="false">N281/$R$3</f>
        <v>1711.639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Firm'!A282,3),'Master Data'!$A$2:$A$8,0),2)</f>
        <v>Th</v>
      </c>
      <c r="D282" s="118" t="n">
        <v>-17042238.5617557</v>
      </c>
      <c r="E282" s="118" t="n">
        <v>4494388.43805981</v>
      </c>
      <c r="F282" s="118"/>
      <c r="G282" s="118" t="n">
        <v>-61104</v>
      </c>
      <c r="I282" s="118" t="n">
        <f aca="false">IF(MONTH($A282)=MONTH($A281),IF(G282=0,I281,G282),G282)</f>
        <v>-61104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118704</v>
      </c>
      <c r="N282" s="118" t="n">
        <f aca="false">SUM(J$6:J282)</f>
        <v>1711639</v>
      </c>
      <c r="P282" s="118" t="n">
        <f aca="false">D282/P$3</f>
        <v>-17.0422385617557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-61.104</v>
      </c>
      <c r="V282" s="120" t="n">
        <f aca="false">M282/$R$3</f>
        <v>118.704</v>
      </c>
      <c r="W282" s="120" t="n">
        <f aca="false">N282/$R$3</f>
        <v>1711.639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Firm'!A283,3),'Master Data'!$A$2:$A$8,0),2)</f>
        <v>F</v>
      </c>
      <c r="D283" s="118" t="n">
        <v>-17059384.9879172</v>
      </c>
      <c r="E283" s="118" t="n">
        <v>4500936.51112883</v>
      </c>
      <c r="F283" s="118"/>
      <c r="G283" s="118" t="n">
        <v>-61105</v>
      </c>
      <c r="I283" s="118" t="n">
        <f aca="false">IF(MONTH($A283)=MONTH($A282),IF(G283=0,I282,G283),G283)</f>
        <v>-61105</v>
      </c>
      <c r="J283" s="118" t="n">
        <f aca="false">IF(MONTH($A283)=MONTH($A282),SUM(I283-I282),I283)</f>
        <v>-1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SUM(J$188:J283)</f>
        <v>118703</v>
      </c>
      <c r="N283" s="118" t="n">
        <f aca="false">SUM(J$6:J283)</f>
        <v>1711638</v>
      </c>
      <c r="P283" s="118" t="n">
        <f aca="false">D283/P$3</f>
        <v>-17.0593849879172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-0.001</v>
      </c>
      <c r="T283" s="120" t="n">
        <f aca="false">L283/$R$3</f>
        <v>-0</v>
      </c>
      <c r="U283" s="120" t="n">
        <f aca="false">I283/$R$3</f>
        <v>-61.105</v>
      </c>
      <c r="V283" s="120" t="n">
        <f aca="false">M283/$R$3</f>
        <v>118.703</v>
      </c>
      <c r="W283" s="120" t="n">
        <f aca="false">N283/$R$3</f>
        <v>1711.638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Firm'!A284,3),'Master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-61105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118703</v>
      </c>
      <c r="N284" s="118" t="n">
        <f aca="false">SUM(J$6:J284)</f>
        <v>1711638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-61.105</v>
      </c>
      <c r="V284" s="120" t="n">
        <f aca="false">M284/$R$3</f>
        <v>118.703</v>
      </c>
      <c r="W284" s="120" t="n">
        <f aca="false">N284/$R$3</f>
        <v>1711.638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Firm'!A285,3),'Master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-61105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118703</v>
      </c>
      <c r="N285" s="118" t="n">
        <f aca="false">SUM(J$6:J285)</f>
        <v>1711638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-61.105</v>
      </c>
      <c r="V285" s="120" t="n">
        <f aca="false">M285/$R$3</f>
        <v>118.703</v>
      </c>
      <c r="W285" s="120" t="n">
        <f aca="false">N285/$R$3</f>
        <v>1711.638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Firm'!A286,3),'Master Data'!$A$2:$A$8,0),2)</f>
        <v>M</v>
      </c>
      <c r="D286" s="118" t="n">
        <v>-17062919.8676757</v>
      </c>
      <c r="E286" s="118" t="n">
        <v>4501870.21822168</v>
      </c>
      <c r="F286" s="118"/>
      <c r="G286" s="118" t="n">
        <v>-61105</v>
      </c>
      <c r="I286" s="118" t="n">
        <f aca="false">IF(MONTH($A286)=MONTH($A285),IF(G286=0,I285,G286),G286)</f>
        <v>-61105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118703</v>
      </c>
      <c r="N286" s="118" t="n">
        <f aca="false">SUM(J$6:J286)</f>
        <v>1711638</v>
      </c>
      <c r="P286" s="118" t="n">
        <f aca="false">D286/P$3</f>
        <v>-17.0629198676757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-61.105</v>
      </c>
      <c r="V286" s="120" t="n">
        <f aca="false">M286/$R$3</f>
        <v>118.703</v>
      </c>
      <c r="W286" s="120" t="n">
        <f aca="false">N286/$R$3</f>
        <v>1711.638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Firm'!A287,3),'Master Data'!$A$2:$A$8,0),2)</f>
        <v>T</v>
      </c>
      <c r="D287" s="118" t="n">
        <v>-17031033.2193104</v>
      </c>
      <c r="E287" s="118" t="n">
        <v>4497811.90156959</v>
      </c>
      <c r="F287" s="118"/>
      <c r="G287" s="118" t="n">
        <v>-61105</v>
      </c>
      <c r="I287" s="118" t="n">
        <f aca="false">IF(MONTH($A287)=MONTH($A286),IF(G287=0,I286,G287),G287)</f>
        <v>-61105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118703</v>
      </c>
      <c r="N287" s="118" t="n">
        <f aca="false">SUM(J$6:J287)</f>
        <v>1711638</v>
      </c>
      <c r="P287" s="118" t="n">
        <f aca="false">D287/P$3</f>
        <v>-17.0310332193104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-61.105</v>
      </c>
      <c r="V287" s="120" t="n">
        <f aca="false">M287/$R$3</f>
        <v>118.703</v>
      </c>
      <c r="W287" s="120" t="n">
        <f aca="false">N287/$R$3</f>
        <v>1711.638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Firm'!A288,3),'Master Data'!$A$2:$A$8,0),2)</f>
        <v>W</v>
      </c>
      <c r="D288" s="118" t="n">
        <v>-17023359.7773128</v>
      </c>
      <c r="E288" s="118" t="n">
        <v>4495948.92656931</v>
      </c>
      <c r="F288" s="118"/>
      <c r="G288" s="118" t="n">
        <v>-61105</v>
      </c>
      <c r="I288" s="118" t="n">
        <f aca="false">IF(MONTH($A288)=MONTH($A287),IF(G288=0,I287,G288),G288)</f>
        <v>-61105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1</v>
      </c>
      <c r="L288" s="118" t="n">
        <f aca="false">J288*K288</f>
        <v>0</v>
      </c>
      <c r="M288" s="118" t="n">
        <f aca="false">SUM(J$188:J288)</f>
        <v>118703</v>
      </c>
      <c r="N288" s="118" t="n">
        <f aca="false">SUM(J$6:J288)</f>
        <v>1711638</v>
      </c>
      <c r="P288" s="118" t="n">
        <f aca="false">D288/P$3</f>
        <v>-17.0233597773128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-61.105</v>
      </c>
      <c r="V288" s="120" t="n">
        <f aca="false">M288/$R$3</f>
        <v>118.703</v>
      </c>
      <c r="W288" s="120" t="n">
        <f aca="false">N288/$R$3</f>
        <v>1711.638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Firm'!A289,3),'Master Data'!$A$2:$A$8,0),2)</f>
        <v>Th</v>
      </c>
      <c r="D289" s="118" t="n">
        <v>-16962481.6407332</v>
      </c>
      <c r="E289" s="118" t="n">
        <v>4481868.26824696</v>
      </c>
      <c r="F289" s="118"/>
      <c r="G289" s="118" t="n">
        <v>-61104</v>
      </c>
      <c r="I289" s="118" t="n">
        <f aca="false">IF(MONTH($A289)=MONTH($A288),IF(G289=0,I288,G289),G289)</f>
        <v>-61104</v>
      </c>
      <c r="J289" s="118" t="n">
        <f aca="false">IF(MONTH($A289)=MONTH($A288),SUM(I289-I288),I289)</f>
        <v>1</v>
      </c>
      <c r="K289" s="118" t="n">
        <f aca="false">IF(WEEKDAY(A289,3)&gt;4,0,(IF(A289&lt;K$2,0,IF(A289&lt;=K$3,1,0))))</f>
        <v>1</v>
      </c>
      <c r="L289" s="118" t="n">
        <f aca="false">J289*K289</f>
        <v>1</v>
      </c>
      <c r="M289" s="118" t="n">
        <f aca="false">SUM(J$188:J289)</f>
        <v>118704</v>
      </c>
      <c r="N289" s="118" t="n">
        <f aca="false">SUM(J$6:J289)</f>
        <v>1711639</v>
      </c>
      <c r="P289" s="118" t="n">
        <f aca="false">D289/P$3</f>
        <v>-16.9624816407332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0.001</v>
      </c>
      <c r="T289" s="120" t="n">
        <f aca="false">L289/$R$3</f>
        <v>0.001</v>
      </c>
      <c r="U289" s="120" t="n">
        <f aca="false">I289/$R$3</f>
        <v>-61.104</v>
      </c>
      <c r="V289" s="120" t="n">
        <f aca="false">M289/$R$3</f>
        <v>118.704</v>
      </c>
      <c r="W289" s="120" t="n">
        <f aca="false">N289/$R$3</f>
        <v>1711.639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Firm'!A290,3),'Master Data'!$A$2:$A$8,0),2)</f>
        <v>F</v>
      </c>
      <c r="D290" s="118" t="n">
        <v>-16981985.3095257</v>
      </c>
      <c r="E290" s="118" t="n">
        <v>4486421.9337511</v>
      </c>
      <c r="F290" s="118"/>
      <c r="G290" s="118" t="n">
        <v>-61104</v>
      </c>
      <c r="I290" s="118" t="n">
        <f aca="false">IF(MONTH($A290)=MONTH($A289),IF(G290=0,I289,G290),G290)</f>
        <v>-61104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SUM(J$188:J290)</f>
        <v>118704</v>
      </c>
      <c r="N290" s="118" t="n">
        <f aca="false">SUM(J$6:J290)</f>
        <v>1711639</v>
      </c>
      <c r="P290" s="118" t="n">
        <f aca="false">D290/P$3</f>
        <v>-16.9819853095257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-61.104</v>
      </c>
      <c r="V290" s="120" t="n">
        <f aca="false">M290/$R$3</f>
        <v>118.704</v>
      </c>
      <c r="W290" s="120" t="n">
        <f aca="false">N290/$R$3</f>
        <v>1711.639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Firm'!A291,3),'Master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-61104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118704</v>
      </c>
      <c r="N291" s="118" t="n">
        <f aca="false">SUM(J$6:J291)</f>
        <v>1711639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-61.104</v>
      </c>
      <c r="V291" s="120" t="n">
        <f aca="false">M291/$R$3</f>
        <v>118.704</v>
      </c>
      <c r="W291" s="120" t="n">
        <f aca="false">N291/$R$3</f>
        <v>1711.639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Firm'!A292,3),'Master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-61104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118704</v>
      </c>
      <c r="N292" s="118" t="n">
        <f aca="false">SUM(J$6:J292)</f>
        <v>1711639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-61.104</v>
      </c>
      <c r="V292" s="120" t="n">
        <f aca="false">M292/$R$3</f>
        <v>118.704</v>
      </c>
      <c r="W292" s="120" t="n">
        <f aca="false">N292/$R$3</f>
        <v>1711.639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Firm'!A293,3),'Master Data'!$A$2:$A$8,0),2)</f>
        <v>M</v>
      </c>
      <c r="D293" s="118" t="n">
        <v>-17017549.4359673</v>
      </c>
      <c r="E293" s="118" t="n">
        <v>4494851.40500364</v>
      </c>
      <c r="F293" s="118"/>
      <c r="G293" s="118" t="n">
        <v>-61106</v>
      </c>
      <c r="I293" s="118" t="n">
        <f aca="false">IF(MONTH($A293)=MONTH($A292),IF(G293=0,I292,G293),G293)</f>
        <v>-61106</v>
      </c>
      <c r="J293" s="118" t="n">
        <f aca="false">IF(MONTH($A293)=MONTH($A292),SUM(I293-I292),I293)</f>
        <v>-2</v>
      </c>
      <c r="K293" s="118" t="n">
        <f aca="false">IF(WEEKDAY(A293,3)&gt;4,0,(IF(A293&lt;K$2,0,IF(A293&lt;=K$3,1,0))))</f>
        <v>1</v>
      </c>
      <c r="L293" s="118" t="n">
        <f aca="false">J293*K293</f>
        <v>-2</v>
      </c>
      <c r="M293" s="118" t="n">
        <f aca="false">SUM(J$188:J293)</f>
        <v>118702</v>
      </c>
      <c r="N293" s="118" t="n">
        <f aca="false">SUM(J$6:J293)</f>
        <v>1711637</v>
      </c>
      <c r="P293" s="118" t="n">
        <f aca="false">D293/P$3</f>
        <v>-17.0175494359673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-0.002</v>
      </c>
      <c r="T293" s="120" t="n">
        <f aca="false">L293/$R$3</f>
        <v>-0.002</v>
      </c>
      <c r="U293" s="120" t="n">
        <f aca="false">I293/$R$3</f>
        <v>-61.106</v>
      </c>
      <c r="V293" s="120" t="n">
        <f aca="false">M293/$R$3</f>
        <v>118.702</v>
      </c>
      <c r="W293" s="120" t="n">
        <f aca="false">N293/$R$3</f>
        <v>1711.637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Firm'!A294,3),'Master Data'!$A$2:$A$8,0),2)</f>
        <v>T</v>
      </c>
      <c r="D294" s="118" t="n">
        <v>-17036805.8358078</v>
      </c>
      <c r="E294" s="118" t="n">
        <v>4497265.84158723</v>
      </c>
      <c r="F294" s="118"/>
      <c r="G294" s="118" t="n">
        <v>-61106</v>
      </c>
      <c r="I294" s="118" t="n">
        <f aca="false">IF(MONTH($A294)=MONTH($A293),IF(G294=0,I293,G294),G294)</f>
        <v>-61106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118702</v>
      </c>
      <c r="N294" s="118" t="n">
        <f aca="false">SUM(J$6:J294)</f>
        <v>1711637</v>
      </c>
      <c r="P294" s="118" t="n">
        <f aca="false">D294/P$3</f>
        <v>-17.0368058358078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-61.106</v>
      </c>
      <c r="V294" s="120" t="n">
        <f aca="false">M294/$R$3</f>
        <v>118.702</v>
      </c>
      <c r="W294" s="120" t="n">
        <f aca="false">N294/$R$3</f>
        <v>1711.637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Firm'!A295,3),'Master Data'!$A$2:$A$8,0),2)</f>
        <v>W</v>
      </c>
      <c r="D295" s="118"/>
      <c r="E295" s="118"/>
      <c r="F295" s="118"/>
      <c r="G295" s="118"/>
      <c r="I295" s="118" t="n">
        <f aca="false">IF(MONTH($A295)=MONTH($A294),IF(G295=0,I294,G295),G295)</f>
        <v>-61106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SUM(J$188:J295)</f>
        <v>118702</v>
      </c>
      <c r="N295" s="118" t="n">
        <f aca="false">SUM(J$6:J295)</f>
        <v>1711637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-61.106</v>
      </c>
      <c r="V295" s="120" t="n">
        <f aca="false">M295/$R$3</f>
        <v>118.702</v>
      </c>
      <c r="W295" s="120" t="n">
        <f aca="false">N295/$R$3</f>
        <v>1711.637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Firm'!A296,3),'Master Data'!$A$2:$A$8,0),2)</f>
        <v>Th</v>
      </c>
      <c r="D296" s="118"/>
      <c r="E296" s="118"/>
      <c r="F296" s="118"/>
      <c r="G296" s="118"/>
      <c r="I296" s="118" t="n">
        <f aca="false">IF(MONTH($A296)=MONTH($A295),IF(G296=0,I295,G296),G296)</f>
        <v>-61106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SUM(J$188:J296)</f>
        <v>118702</v>
      </c>
      <c r="N296" s="118" t="n">
        <f aca="false">SUM(J$6:J296)</f>
        <v>1711637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-61.106</v>
      </c>
      <c r="V296" s="120" t="n">
        <f aca="false">M296/$R$3</f>
        <v>118.702</v>
      </c>
      <c r="W296" s="120" t="n">
        <f aca="false">N296/$R$3</f>
        <v>1711.637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Firm'!A297,3),'Master Data'!$A$2:$A$8,0),2)</f>
        <v>F</v>
      </c>
      <c r="D297" s="118"/>
      <c r="E297" s="118"/>
      <c r="F297" s="118"/>
      <c r="G297" s="118"/>
      <c r="I297" s="118" t="n">
        <f aca="false">IF(MONTH($A297)=MONTH($A296),IF(G297=0,I296,G297),G297)</f>
        <v>-61106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SUM(J$188:J297)</f>
        <v>118702</v>
      </c>
      <c r="N297" s="118" t="n">
        <f aca="false">SUM(J$6:J297)</f>
        <v>1711637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-61.106</v>
      </c>
      <c r="V297" s="120" t="n">
        <f aca="false">M297/$R$3</f>
        <v>118.702</v>
      </c>
      <c r="W297" s="120" t="n">
        <f aca="false">N297/$R$3</f>
        <v>1711.637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Firm'!A298,3),'Master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-61106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118702</v>
      </c>
      <c r="N298" s="118" t="n">
        <f aca="false">SUM(J$6:J298)</f>
        <v>1711637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-61.106</v>
      </c>
      <c r="V298" s="120" t="n">
        <f aca="false">M298/$R$3</f>
        <v>118.702</v>
      </c>
      <c r="W298" s="120" t="n">
        <f aca="false">N298/$R$3</f>
        <v>1711.637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Firm'!A299,3),'Master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-61106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118702</v>
      </c>
      <c r="N299" s="118" t="n">
        <f aca="false">SUM(J$6:J299)</f>
        <v>1711637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-61.106</v>
      </c>
      <c r="V299" s="120" t="n">
        <f aca="false">M299/$R$3</f>
        <v>118.702</v>
      </c>
      <c r="W299" s="120" t="n">
        <f aca="false">N299/$R$3</f>
        <v>1711.637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Firm'!A300,3),'Master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-61106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SUM(J$188:J300)</f>
        <v>118702</v>
      </c>
      <c r="N300" s="118" t="n">
        <f aca="false">SUM(J$6:J300)</f>
        <v>1711637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-61.106</v>
      </c>
      <c r="V300" s="120" t="n">
        <f aca="false">M300/$R$3</f>
        <v>118.702</v>
      </c>
      <c r="W300" s="120" t="n">
        <f aca="false">N300/$R$3</f>
        <v>1711.637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Firm'!A301,3),'Master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-61106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118702</v>
      </c>
      <c r="N301" s="118" t="n">
        <f aca="false">SUM(J$6:J301)</f>
        <v>1711637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-61.106</v>
      </c>
      <c r="V301" s="120" t="n">
        <f aca="false">M301/$R$3</f>
        <v>118.702</v>
      </c>
      <c r="W301" s="120" t="n">
        <f aca="false">N301/$R$3</f>
        <v>1711.637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Firm'!A302,3),'Master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-61106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118702</v>
      </c>
      <c r="N302" s="118" t="n">
        <f aca="false">SUM(J$6:J302)</f>
        <v>1711637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-61.106</v>
      </c>
      <c r="V302" s="120" t="n">
        <f aca="false">M302/$R$3</f>
        <v>118.702</v>
      </c>
      <c r="W302" s="120" t="n">
        <f aca="false">N302/$R$3</f>
        <v>1711.637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Firm'!A303,3),'Master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-61106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118702</v>
      </c>
      <c r="N303" s="118" t="n">
        <f aca="false">SUM(J$6:J303)</f>
        <v>1711637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-61.106</v>
      </c>
      <c r="V303" s="120" t="n">
        <f aca="false">M303/$R$3</f>
        <v>118.702</v>
      </c>
      <c r="W303" s="120" t="n">
        <f aca="false">N303/$R$3</f>
        <v>1711.637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Firm'!A304,3),'Master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-61106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118702</v>
      </c>
      <c r="N304" s="118" t="n">
        <f aca="false">SUM(J$6:J304)</f>
        <v>1711637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-61.106</v>
      </c>
      <c r="V304" s="120" t="n">
        <f aca="false">M304/$R$3</f>
        <v>118.702</v>
      </c>
      <c r="W304" s="120" t="n">
        <f aca="false">N304/$R$3</f>
        <v>1711.637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Firm'!A305,3),'Master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-61106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118702</v>
      </c>
      <c r="N305" s="118" t="n">
        <f aca="false">SUM(J$6:J305)</f>
        <v>1711637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-61.106</v>
      </c>
      <c r="V305" s="120" t="n">
        <f aca="false">M305/$R$3</f>
        <v>118.702</v>
      </c>
      <c r="W305" s="120" t="n">
        <f aca="false">N305/$R$3</f>
        <v>1711.637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Firm'!A306,3),'Master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-61106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118702</v>
      </c>
      <c r="N306" s="118" t="n">
        <f aca="false">SUM(J$6:J306)</f>
        <v>1711637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-61.106</v>
      </c>
      <c r="V306" s="120" t="n">
        <f aca="false">M306/$R$3</f>
        <v>118.702</v>
      </c>
      <c r="W306" s="120" t="n">
        <f aca="false">N306/$R$3</f>
        <v>1711.637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Firm'!A307,3),'Master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-61106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118702</v>
      </c>
      <c r="N307" s="118" t="n">
        <f aca="false">SUM(J$6:J307)</f>
        <v>1711637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-61.106</v>
      </c>
      <c r="V307" s="120" t="n">
        <f aca="false">M307/$R$3</f>
        <v>118.702</v>
      </c>
      <c r="W307" s="120" t="n">
        <f aca="false">N307/$R$3</f>
        <v>1711.637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Firm'!A308,3),'Master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-61106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118702</v>
      </c>
      <c r="N308" s="118" t="n">
        <f aca="false">SUM(J$6:J308)</f>
        <v>1711637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-61.106</v>
      </c>
      <c r="V308" s="120" t="n">
        <f aca="false">M308/$R$3</f>
        <v>118.702</v>
      </c>
      <c r="W308" s="120" t="n">
        <f aca="false">N308/$R$3</f>
        <v>1711.637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Firm'!A309,3),'Master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-61106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118702</v>
      </c>
      <c r="N309" s="118" t="n">
        <f aca="false">SUM(J$6:J309)</f>
        <v>1711637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-61.106</v>
      </c>
      <c r="V309" s="120" t="n">
        <f aca="false">M309/$R$3</f>
        <v>118.702</v>
      </c>
      <c r="W309" s="120" t="n">
        <f aca="false">N309/$R$3</f>
        <v>1711.637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Firm'!A310,3),'Master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118702</v>
      </c>
      <c r="N310" s="118" t="n">
        <f aca="false">SUM(J$6:J310)</f>
        <v>1711637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118.702</v>
      </c>
      <c r="W310" s="120" t="n">
        <f aca="false">N310/$R$3</f>
        <v>1711.637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Firm'!A311,3),'Master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118702</v>
      </c>
      <c r="N311" s="118" t="n">
        <f aca="false">SUM(J$6:J311)</f>
        <v>1711637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118.702</v>
      </c>
      <c r="W311" s="120" t="n">
        <f aca="false">N311/$R$3</f>
        <v>1711.637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Firm'!A312,3),'Master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118702</v>
      </c>
      <c r="N312" s="118" t="n">
        <f aca="false">SUM(J$6:J312)</f>
        <v>1711637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118.702</v>
      </c>
      <c r="W312" s="120" t="n">
        <f aca="false">N312/$R$3</f>
        <v>1711.637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Firm'!A313,3),'Master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118702</v>
      </c>
      <c r="N313" s="118" t="n">
        <f aca="false">SUM(J$6:J313)</f>
        <v>1711637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118.702</v>
      </c>
      <c r="W313" s="120" t="n">
        <f aca="false">N313/$R$3</f>
        <v>1711.637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Firm'!A314,3),'Master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118702</v>
      </c>
      <c r="N314" s="118" t="n">
        <f aca="false">SUM(J$6:J314)</f>
        <v>1711637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118.702</v>
      </c>
      <c r="W314" s="120" t="n">
        <f aca="false">N314/$R$3</f>
        <v>1711.637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Firm'!A315,3),'Master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118702</v>
      </c>
      <c r="N315" s="118" t="n">
        <f aca="false">SUM(J$6:J315)</f>
        <v>1711637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118.702</v>
      </c>
      <c r="W315" s="120" t="n">
        <f aca="false">N315/$R$3</f>
        <v>1711.637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Firm'!A316,3),'Master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118702</v>
      </c>
      <c r="N316" s="118" t="n">
        <f aca="false">SUM(J$6:J316)</f>
        <v>1711637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118.702</v>
      </c>
      <c r="W316" s="120" t="n">
        <f aca="false">N316/$R$3</f>
        <v>1711.637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Firm'!A317,3),'Master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118702</v>
      </c>
      <c r="N317" s="118" t="n">
        <f aca="false">SUM(J$6:J317)</f>
        <v>1711637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118.702</v>
      </c>
      <c r="W317" s="120" t="n">
        <f aca="false">N317/$R$3</f>
        <v>1711.637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Firm'!A318,3),'Master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118702</v>
      </c>
      <c r="N318" s="118" t="n">
        <f aca="false">SUM(J$6:J318)</f>
        <v>1711637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118.702</v>
      </c>
      <c r="W318" s="120" t="n">
        <f aca="false">N318/$R$3</f>
        <v>1711.637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Firm'!A319,3),'Master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118702</v>
      </c>
      <c r="N319" s="118" t="n">
        <f aca="false">SUM(J$6:J319)</f>
        <v>1711637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118.702</v>
      </c>
      <c r="W319" s="120" t="n">
        <f aca="false">N319/$R$3</f>
        <v>1711.637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Firm'!A320,3),'Master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118702</v>
      </c>
      <c r="N320" s="118" t="n">
        <f aca="false">SUM(J$6:J320)</f>
        <v>1711637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118.702</v>
      </c>
      <c r="W320" s="120" t="n">
        <f aca="false">N320/$R$3</f>
        <v>1711.637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Firm'!A321,3),'Master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118702</v>
      </c>
      <c r="N321" s="118" t="n">
        <f aca="false">SUM(J$6:J321)</f>
        <v>1711637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118.702</v>
      </c>
      <c r="W321" s="120" t="n">
        <f aca="false">N321/$R$3</f>
        <v>1711.637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Firm'!A322,3),'Master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118702</v>
      </c>
      <c r="N322" s="118" t="n">
        <f aca="false">SUM(J$6:J322)</f>
        <v>1711637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118.702</v>
      </c>
      <c r="W322" s="120" t="n">
        <f aca="false">N322/$R$3</f>
        <v>1711.637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Firm'!A323,3),'Master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118702</v>
      </c>
      <c r="N323" s="118" t="n">
        <f aca="false">SUM(J$6:J323)</f>
        <v>1711637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118.702</v>
      </c>
      <c r="W323" s="120" t="n">
        <f aca="false">N323/$R$3</f>
        <v>1711.637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Firm'!A324,3),'Master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118702</v>
      </c>
      <c r="N324" s="118" t="n">
        <f aca="false">SUM(J$6:J324)</f>
        <v>1711637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118.702</v>
      </c>
      <c r="W324" s="120" t="n">
        <f aca="false">N324/$R$3</f>
        <v>1711.637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Firm'!A325,3),'Master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118702</v>
      </c>
      <c r="N325" s="118" t="n">
        <f aca="false">SUM(J$6:J325)</f>
        <v>1711637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118.702</v>
      </c>
      <c r="W325" s="120" t="n">
        <f aca="false">N325/$R$3</f>
        <v>1711.637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Firm'!A326,3),'Master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118702</v>
      </c>
      <c r="N326" s="118" t="n">
        <f aca="false">SUM(J$6:J326)</f>
        <v>1711637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118.702</v>
      </c>
      <c r="W326" s="120" t="n">
        <f aca="false">N326/$R$3</f>
        <v>1711.637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Firm'!A327,3),'Master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118702</v>
      </c>
      <c r="N327" s="118" t="n">
        <f aca="false">SUM(J$6:J327)</f>
        <v>1711637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118.702</v>
      </c>
      <c r="W327" s="120" t="n">
        <f aca="false">N327/$R$3</f>
        <v>1711.637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Firm'!A328,3),'Master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118702</v>
      </c>
      <c r="N328" s="118" t="n">
        <f aca="false">SUM(J$6:J328)</f>
        <v>1711637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118.702</v>
      </c>
      <c r="W328" s="120" t="n">
        <f aca="false">N328/$R$3</f>
        <v>1711.637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Firm'!A329,3),'Master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118702</v>
      </c>
      <c r="N329" s="118" t="n">
        <f aca="false">SUM(J$6:J329)</f>
        <v>1711637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118.702</v>
      </c>
      <c r="W329" s="120" t="n">
        <f aca="false">N329/$R$3</f>
        <v>1711.637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Firm'!A330,3),'Master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118702</v>
      </c>
      <c r="N330" s="118" t="n">
        <f aca="false">SUM(J$6:J330)</f>
        <v>1711637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118.702</v>
      </c>
      <c r="W330" s="120" t="n">
        <f aca="false">N330/$R$3</f>
        <v>1711.637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Firm'!A331,3),'Master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118702</v>
      </c>
      <c r="N331" s="118" t="n">
        <f aca="false">SUM(J$6:J331)</f>
        <v>1711637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118.702</v>
      </c>
      <c r="W331" s="120" t="n">
        <f aca="false">N331/$R$3</f>
        <v>1711.637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Firm'!A332,3),'Master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118702</v>
      </c>
      <c r="N332" s="118" t="n">
        <f aca="false">SUM(J$6:J332)</f>
        <v>1711637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118.702</v>
      </c>
      <c r="W332" s="120" t="n">
        <f aca="false">N332/$R$3</f>
        <v>1711.637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Firm'!A333,3),'Master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118702</v>
      </c>
      <c r="N333" s="118" t="n">
        <f aca="false">SUM(J$6:J333)</f>
        <v>1711637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118.702</v>
      </c>
      <c r="W333" s="120" t="n">
        <f aca="false">N333/$R$3</f>
        <v>1711.637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Firm'!A334,3),'Master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118702</v>
      </c>
      <c r="N334" s="118" t="n">
        <f aca="false">SUM(J$6:J334)</f>
        <v>1711637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118.702</v>
      </c>
      <c r="W334" s="120" t="n">
        <f aca="false">N334/$R$3</f>
        <v>1711.637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Firm'!A335,3),'Master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118702</v>
      </c>
      <c r="N335" s="118" t="n">
        <f aca="false">SUM(J$6:J335)</f>
        <v>1711637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118.702</v>
      </c>
      <c r="W335" s="120" t="n">
        <f aca="false">N335/$R$3</f>
        <v>1711.637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Firm'!A336,3),'Master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118702</v>
      </c>
      <c r="N336" s="118" t="n">
        <f aca="false">SUM(J$6:J336)</f>
        <v>1711637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118.702</v>
      </c>
      <c r="W336" s="120" t="n">
        <f aca="false">N336/$R$3</f>
        <v>1711.637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Firm'!A337,3),'Master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118702</v>
      </c>
      <c r="N337" s="118" t="n">
        <f aca="false">SUM(J$6:J337)</f>
        <v>1711637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118.702</v>
      </c>
      <c r="W337" s="120" t="n">
        <f aca="false">N337/$R$3</f>
        <v>1711.637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Firm'!A338,3),'Master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118702</v>
      </c>
      <c r="N338" s="118" t="n">
        <f aca="false">SUM(J$6:J338)</f>
        <v>1711637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118.702</v>
      </c>
      <c r="W338" s="120" t="n">
        <f aca="false">N338/$R$3</f>
        <v>1711.637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Firm'!A339,3),'Master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118702</v>
      </c>
      <c r="N339" s="118" t="n">
        <f aca="false">SUM(J$6:J339)</f>
        <v>1711637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118.702</v>
      </c>
      <c r="W339" s="120" t="n">
        <f aca="false">N339/$R$3</f>
        <v>1711.637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Firm'!A340,3),'Master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118702</v>
      </c>
      <c r="N340" s="118" t="n">
        <f aca="false">SUM(J$6:J340)</f>
        <v>1711637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118.702</v>
      </c>
      <c r="W340" s="120" t="n">
        <f aca="false">N340/$R$3</f>
        <v>1711.637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Firm'!A341,3),'Master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118702</v>
      </c>
      <c r="N341" s="118" t="n">
        <f aca="false">SUM(J$6:J341)</f>
        <v>1711637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118.702</v>
      </c>
      <c r="W341" s="120" t="n">
        <f aca="false">N341/$R$3</f>
        <v>1711.637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Firm'!A342,3),'Master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118702</v>
      </c>
      <c r="N342" s="118" t="n">
        <f aca="false">SUM(J$6:J342)</f>
        <v>1711637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118.702</v>
      </c>
      <c r="W342" s="120" t="n">
        <f aca="false">N342/$R$3</f>
        <v>1711.637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Firm'!A343,3),'Master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118702</v>
      </c>
      <c r="N343" s="118" t="n">
        <f aca="false">SUM(J$6:J343)</f>
        <v>1711637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118.702</v>
      </c>
      <c r="W343" s="120" t="n">
        <f aca="false">N343/$R$3</f>
        <v>1711.637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Firm'!A344,3),'Master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118702</v>
      </c>
      <c r="N344" s="118" t="n">
        <f aca="false">SUM(J$6:J344)</f>
        <v>1711637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118.702</v>
      </c>
      <c r="W344" s="120" t="n">
        <f aca="false">N344/$R$3</f>
        <v>1711.637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Firm'!A345,3),'Master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118702</v>
      </c>
      <c r="N345" s="118" t="n">
        <f aca="false">SUM(J$6:J345)</f>
        <v>1711637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118.702</v>
      </c>
      <c r="W345" s="120" t="n">
        <f aca="false">N345/$R$3</f>
        <v>1711.637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Firm'!A346,3),'Master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118702</v>
      </c>
      <c r="N346" s="118" t="n">
        <f aca="false">SUM(J$6:J346)</f>
        <v>1711637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118.702</v>
      </c>
      <c r="W346" s="120" t="n">
        <f aca="false">N346/$R$3</f>
        <v>1711.637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Firm'!A347,3),'Master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118702</v>
      </c>
      <c r="N347" s="118" t="n">
        <f aca="false">SUM(J$6:J347)</f>
        <v>1711637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118.702</v>
      </c>
      <c r="W347" s="120" t="n">
        <f aca="false">N347/$R$3</f>
        <v>1711.637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Firm'!A348,3),'Master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118702</v>
      </c>
      <c r="N348" s="118" t="n">
        <f aca="false">SUM(J$6:J348)</f>
        <v>1711637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118.702</v>
      </c>
      <c r="W348" s="120" t="n">
        <f aca="false">N348/$R$3</f>
        <v>1711.637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Firm'!A349,3),'Master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118702</v>
      </c>
      <c r="N349" s="118" t="n">
        <f aca="false">SUM(J$6:J349)</f>
        <v>1711637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118.702</v>
      </c>
      <c r="W349" s="120" t="n">
        <f aca="false">N349/$R$3</f>
        <v>1711.637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Firm'!A350,3),'Master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118702</v>
      </c>
      <c r="N350" s="118" t="n">
        <f aca="false">SUM(J$6:J350)</f>
        <v>1711637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118.702</v>
      </c>
      <c r="W350" s="120" t="n">
        <f aca="false">N350/$R$3</f>
        <v>1711.637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Firm'!A351,3),'Master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118702</v>
      </c>
      <c r="N351" s="118" t="n">
        <f aca="false">SUM(J$6:J351)</f>
        <v>1711637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118.702</v>
      </c>
      <c r="W351" s="120" t="n">
        <f aca="false">N351/$R$3</f>
        <v>1711.637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Firm'!A352,3),'Master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118702</v>
      </c>
      <c r="N352" s="118" t="n">
        <f aca="false">SUM(J$6:J352)</f>
        <v>1711637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118.702</v>
      </c>
      <c r="W352" s="120" t="n">
        <f aca="false">N352/$R$3</f>
        <v>1711.637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Firm'!A353,3),'Master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118702</v>
      </c>
      <c r="N353" s="118" t="n">
        <f aca="false">SUM(J$6:J353)</f>
        <v>1711637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118.702</v>
      </c>
      <c r="W353" s="120" t="n">
        <f aca="false">N353/$R$3</f>
        <v>1711.637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Firm'!A354,3),'Master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118702</v>
      </c>
      <c r="N354" s="118" t="n">
        <f aca="false">SUM(J$6:J354)</f>
        <v>1711637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118.702</v>
      </c>
      <c r="W354" s="120" t="n">
        <f aca="false">N354/$R$3</f>
        <v>1711.637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Firm'!A355,3),'Master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118702</v>
      </c>
      <c r="N355" s="118" t="n">
        <f aca="false">SUM(J$6:J355)</f>
        <v>1711637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118.702</v>
      </c>
      <c r="W355" s="120" t="n">
        <f aca="false">N355/$R$3</f>
        <v>1711.637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Firm'!A356,3),'Master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118702</v>
      </c>
      <c r="N356" s="118" t="n">
        <f aca="false">SUM(J$6:J356)</f>
        <v>1711637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118.702</v>
      </c>
      <c r="W356" s="120" t="n">
        <f aca="false">N356/$R$3</f>
        <v>1711.637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Firm'!A357,3),'Master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118702</v>
      </c>
      <c r="N357" s="118" t="n">
        <f aca="false">SUM(J$6:J357)</f>
        <v>1711637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118.702</v>
      </c>
      <c r="W357" s="120" t="n">
        <f aca="false">N357/$R$3</f>
        <v>1711.637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Firm'!A358,3),'Master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118702</v>
      </c>
      <c r="N358" s="118" t="n">
        <f aca="false">SUM(J$6:J358)</f>
        <v>1711637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118.702</v>
      </c>
      <c r="W358" s="120" t="n">
        <f aca="false">N358/$R$3</f>
        <v>1711.637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Firm'!A359,3),'Master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118702</v>
      </c>
      <c r="N359" s="118" t="n">
        <f aca="false">SUM(J$6:J359)</f>
        <v>1711637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118.702</v>
      </c>
      <c r="W359" s="120" t="n">
        <f aca="false">N359/$R$3</f>
        <v>1711.637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Firm'!A360,3),'Master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118702</v>
      </c>
      <c r="N360" s="118" t="n">
        <f aca="false">SUM(J$6:J360)</f>
        <v>1711637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118.702</v>
      </c>
      <c r="W360" s="120" t="n">
        <f aca="false">N360/$R$3</f>
        <v>1711.637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Firm'!A361,3),'Master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118702</v>
      </c>
      <c r="N361" s="118" t="n">
        <f aca="false">SUM(J$6:J361)</f>
        <v>1711637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118.702</v>
      </c>
      <c r="W361" s="120" t="n">
        <f aca="false">N361/$R$3</f>
        <v>1711.637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Firm'!A362,3),'Master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118702</v>
      </c>
      <c r="N362" s="118" t="n">
        <f aca="false">SUM(J$6:J362)</f>
        <v>1711637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118.702</v>
      </c>
      <c r="W362" s="120" t="n">
        <f aca="false">N362/$R$3</f>
        <v>1711.637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Firm'!A363,3),'Master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118702</v>
      </c>
      <c r="N363" s="118" t="n">
        <f aca="false">SUM(J$6:J363)</f>
        <v>1711637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118.702</v>
      </c>
      <c r="W363" s="120" t="n">
        <f aca="false">N363/$R$3</f>
        <v>1711.637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Firm'!A364,3),'Master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118702</v>
      </c>
      <c r="N364" s="118" t="n">
        <f aca="false">SUM(J$6:J364)</f>
        <v>1711637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118.702</v>
      </c>
      <c r="W364" s="120" t="n">
        <f aca="false">N364/$R$3</f>
        <v>1711.637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Firm'!A365,3),'Master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118702</v>
      </c>
      <c r="N365" s="118" t="n">
        <f aca="false">SUM(J$6:J365)</f>
        <v>1711637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118.702</v>
      </c>
      <c r="W365" s="120" t="n">
        <f aca="false">N365/$R$3</f>
        <v>1711.637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Firm'!A366,3),'Master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118702</v>
      </c>
      <c r="N366" s="118" t="n">
        <f aca="false">SUM(J$6:J366)</f>
        <v>1711637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118.702</v>
      </c>
      <c r="W366" s="120" t="n">
        <f aca="false">N366/$R$3</f>
        <v>1711.637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Firm'!A367,3),'Master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118702</v>
      </c>
      <c r="N367" s="118" t="n">
        <f aca="false">SUM(J$6:J367)</f>
        <v>1711637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118.702</v>
      </c>
      <c r="W367" s="120" t="n">
        <f aca="false">N367/$R$3</f>
        <v>1711.637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Firm'!A368,3),'Master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118702</v>
      </c>
      <c r="N368" s="118" t="n">
        <f aca="false">SUM(J$6:J368)</f>
        <v>1711637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118.702</v>
      </c>
      <c r="W368" s="120" t="n">
        <f aca="false">N368/$R$3</f>
        <v>1711.637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Firm'!A369,3),'Master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118702</v>
      </c>
      <c r="N369" s="118" t="n">
        <f aca="false">SUM(J$6:J369)</f>
        <v>1711637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118.702</v>
      </c>
      <c r="W369" s="120" t="n">
        <f aca="false">N369/$R$3</f>
        <v>1711.637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Firm'!A370,3),'Master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118702</v>
      </c>
      <c r="N370" s="118" t="n">
        <f aca="false">SUM(J$6:J370)</f>
        <v>1711637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118.702</v>
      </c>
      <c r="W370" s="120" t="n">
        <f aca="false">N370/$R$3</f>
        <v>1711.637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Firm'!A371,3),'Master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118702</v>
      </c>
      <c r="N371" s="118" t="n">
        <f aca="false">SUM(J$6:J371)</f>
        <v>1711637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118.702</v>
      </c>
      <c r="W371" s="120" t="n">
        <f aca="false">N371/$R$3</f>
        <v>1711.637</v>
      </c>
    </row>
    <row r="372" customFormat="false" ht="12.75" hidden="false" customHeight="false" outlineLevel="0" collapsed="false">
      <c r="B372" s="125"/>
      <c r="D372" s="118"/>
      <c r="E372" s="118"/>
      <c r="F372" s="118"/>
      <c r="G372" s="118"/>
      <c r="I372" s="118"/>
      <c r="P372" s="118"/>
      <c r="Q372" s="118"/>
      <c r="R372" s="118"/>
    </row>
    <row r="373" customFormat="false" ht="12.75" hidden="false" customHeight="false" outlineLevel="0" collapsed="false">
      <c r="B373" s="125"/>
      <c r="D373" s="118"/>
      <c r="E373" s="118"/>
      <c r="F373" s="118"/>
      <c r="G373" s="118"/>
      <c r="I373" s="118"/>
      <c r="P373" s="118"/>
      <c r="Q373" s="118"/>
      <c r="R373" s="118"/>
    </row>
    <row r="374" customFormat="false" ht="12.75" hidden="false" customHeight="false" outlineLevel="0" collapsed="false">
      <c r="B374" s="125"/>
      <c r="D374" s="118"/>
      <c r="E374" s="118"/>
      <c r="F374" s="118"/>
      <c r="G374" s="118"/>
      <c r="I374" s="118"/>
      <c r="P374" s="118"/>
      <c r="Q374" s="118"/>
      <c r="R374" s="118"/>
    </row>
    <row r="375" customFormat="false" ht="12.75" hidden="false" customHeight="false" outlineLevel="0" collapsed="false">
      <c r="B375" s="125"/>
      <c r="D375" s="118"/>
      <c r="E375" s="118"/>
      <c r="F375" s="118"/>
      <c r="G375" s="118"/>
      <c r="I375" s="118"/>
      <c r="P375" s="118"/>
      <c r="Q375" s="118"/>
      <c r="R375" s="118"/>
    </row>
    <row r="376" customFormat="false" ht="12.75" hidden="false" customHeight="false" outlineLevel="0" collapsed="false">
      <c r="B376" s="125"/>
      <c r="D376" s="118"/>
      <c r="E376" s="118"/>
      <c r="F376" s="118"/>
      <c r="G376" s="118"/>
      <c r="I376" s="118"/>
      <c r="P376" s="118"/>
      <c r="Q376" s="118"/>
      <c r="R376" s="118"/>
    </row>
    <row r="377" customFormat="false" ht="12.75" hidden="false" customHeight="false" outlineLevel="0" collapsed="false">
      <c r="B377" s="125"/>
      <c r="D377" s="118"/>
      <c r="E377" s="118"/>
      <c r="F377" s="118"/>
      <c r="G377" s="118"/>
      <c r="I377" s="118"/>
      <c r="P377" s="118"/>
      <c r="Q377" s="118"/>
      <c r="R377" s="118"/>
    </row>
    <row r="378" customFormat="false" ht="12.75" hidden="false" customHeight="false" outlineLevel="0" collapsed="false">
      <c r="B378" s="125"/>
      <c r="D378" s="118"/>
      <c r="E378" s="118"/>
      <c r="F378" s="118"/>
      <c r="G378" s="118"/>
      <c r="I378" s="118"/>
      <c r="P378" s="118"/>
      <c r="Q378" s="118"/>
      <c r="R378" s="118"/>
    </row>
    <row r="379" customFormat="false" ht="12.75" hidden="false" customHeight="false" outlineLevel="0" collapsed="false">
      <c r="B379" s="125"/>
      <c r="D379" s="118"/>
      <c r="E379" s="118"/>
      <c r="F379" s="118"/>
      <c r="G379" s="118"/>
      <c r="I379" s="118"/>
      <c r="P379" s="118"/>
      <c r="Q379" s="118"/>
      <c r="R379" s="118"/>
    </row>
    <row r="380" customFormat="false" ht="12.75" hidden="false" customHeight="false" outlineLevel="0" collapsed="false">
      <c r="B380" s="125"/>
      <c r="D380" s="118"/>
      <c r="E380" s="118"/>
      <c r="F380" s="118"/>
      <c r="G380" s="118"/>
      <c r="I380" s="118"/>
      <c r="P380" s="118"/>
      <c r="Q380" s="118"/>
      <c r="R380" s="118"/>
    </row>
    <row r="381" customFormat="false" ht="12.75" hidden="false" customHeight="false" outlineLevel="0" collapsed="false">
      <c r="B381" s="125"/>
      <c r="D381" s="118"/>
      <c r="E381" s="118"/>
      <c r="F381" s="118"/>
      <c r="G381" s="118"/>
      <c r="I381" s="118"/>
      <c r="P381" s="118"/>
      <c r="Q381" s="118"/>
      <c r="R381" s="118"/>
    </row>
    <row r="382" customFormat="false" ht="12.75" hidden="false" customHeight="false" outlineLevel="0" collapsed="false">
      <c r="B382" s="125"/>
      <c r="D382" s="118"/>
      <c r="E382" s="118"/>
      <c r="F382" s="118"/>
      <c r="G382" s="118"/>
      <c r="I382" s="118"/>
      <c r="P382" s="118"/>
      <c r="Q382" s="118"/>
      <c r="R382" s="118"/>
    </row>
    <row r="383" customFormat="false" ht="12.75" hidden="false" customHeight="false" outlineLevel="0" collapsed="false">
      <c r="B383" s="125"/>
      <c r="D383" s="118"/>
      <c r="E383" s="118"/>
      <c r="F383" s="118"/>
      <c r="G383" s="118"/>
      <c r="I383" s="118"/>
      <c r="P383" s="118"/>
      <c r="Q383" s="118"/>
      <c r="R383" s="118"/>
    </row>
    <row r="384" customFormat="false" ht="12.75" hidden="false" customHeight="false" outlineLevel="0" collapsed="false">
      <c r="B384" s="125"/>
      <c r="D384" s="118"/>
      <c r="E384" s="118"/>
      <c r="F384" s="118"/>
      <c r="G384" s="118"/>
      <c r="I384" s="118"/>
      <c r="P384" s="118"/>
      <c r="Q384" s="118"/>
      <c r="R384" s="118"/>
    </row>
    <row r="385" customFormat="false" ht="12.75" hidden="false" customHeight="false" outlineLevel="0" collapsed="false">
      <c r="B385" s="125"/>
      <c r="D385" s="118"/>
      <c r="E385" s="118"/>
      <c r="F385" s="118"/>
      <c r="G385" s="118"/>
      <c r="I385" s="118"/>
      <c r="P385" s="118"/>
      <c r="Q385" s="118"/>
      <c r="R385" s="118"/>
    </row>
    <row r="386" customFormat="false" ht="12.75" hidden="false" customHeight="false" outlineLevel="0" collapsed="false">
      <c r="B386" s="125"/>
      <c r="D386" s="118"/>
      <c r="E386" s="118"/>
      <c r="F386" s="118"/>
      <c r="G386" s="118"/>
      <c r="I386" s="118"/>
      <c r="P386" s="118"/>
      <c r="Q386" s="118"/>
      <c r="R386" s="118"/>
    </row>
    <row r="387" customFormat="false" ht="12.75" hidden="false" customHeight="false" outlineLevel="0" collapsed="false">
      <c r="B387" s="125"/>
      <c r="D387" s="118"/>
      <c r="E387" s="118"/>
      <c r="F387" s="118"/>
      <c r="G387" s="118"/>
      <c r="I387" s="118"/>
      <c r="P387" s="118"/>
      <c r="Q387" s="118"/>
      <c r="R387" s="118"/>
    </row>
    <row r="388" customFormat="false" ht="12.75" hidden="false" customHeight="false" outlineLevel="0" collapsed="false">
      <c r="B388" s="125"/>
      <c r="D388" s="118"/>
      <c r="E388" s="118"/>
      <c r="F388" s="118"/>
      <c r="G388" s="118"/>
      <c r="I388" s="118"/>
      <c r="P388" s="118"/>
      <c r="Q388" s="118"/>
      <c r="R388" s="118"/>
    </row>
    <row r="389" customFormat="false" ht="12.75" hidden="false" customHeight="false" outlineLevel="0" collapsed="false">
      <c r="B389" s="125"/>
      <c r="D389" s="118"/>
      <c r="E389" s="118"/>
      <c r="F389" s="118"/>
      <c r="G389" s="118"/>
      <c r="I389" s="118"/>
      <c r="P389" s="118"/>
      <c r="Q389" s="118"/>
      <c r="R389" s="118"/>
    </row>
    <row r="390" customFormat="false" ht="12.75" hidden="false" customHeight="false" outlineLevel="0" collapsed="false">
      <c r="B390" s="125"/>
      <c r="D390" s="118"/>
      <c r="E390" s="118"/>
      <c r="F390" s="118"/>
      <c r="G390" s="118"/>
      <c r="I390" s="118"/>
      <c r="P390" s="118"/>
      <c r="Q390" s="118"/>
      <c r="R390" s="118"/>
    </row>
    <row r="391" customFormat="false" ht="12.75" hidden="false" customHeight="false" outlineLevel="0" collapsed="false">
      <c r="B391" s="125"/>
      <c r="D391" s="118"/>
      <c r="E391" s="118"/>
      <c r="F391" s="118"/>
      <c r="G391" s="118"/>
      <c r="I391" s="118"/>
      <c r="P391" s="118"/>
      <c r="Q391" s="118"/>
      <c r="R391" s="118"/>
    </row>
    <row r="392" customFormat="false" ht="12.75" hidden="false" customHeight="false" outlineLevel="0" collapsed="false">
      <c r="B392" s="125"/>
      <c r="D392" s="118"/>
      <c r="E392" s="118"/>
      <c r="F392" s="118"/>
      <c r="G392" s="118"/>
      <c r="I392" s="118"/>
      <c r="P392" s="118"/>
      <c r="Q392" s="118"/>
      <c r="R392" s="118"/>
    </row>
    <row r="393" customFormat="false" ht="12.75" hidden="false" customHeight="false" outlineLevel="0" collapsed="false">
      <c r="B393" s="125"/>
      <c r="D393" s="118"/>
      <c r="E393" s="118"/>
      <c r="F393" s="118"/>
      <c r="G393" s="118"/>
      <c r="I393" s="118"/>
      <c r="P393" s="118"/>
      <c r="Q393" s="118"/>
      <c r="R393" s="118"/>
    </row>
    <row r="394" customFormat="false" ht="12.75" hidden="false" customHeight="false" outlineLevel="0" collapsed="false">
      <c r="B394" s="125"/>
      <c r="D394" s="118"/>
      <c r="E394" s="118"/>
      <c r="F394" s="118"/>
      <c r="G394" s="118"/>
      <c r="I394" s="118"/>
      <c r="P394" s="118"/>
      <c r="Q394" s="118"/>
      <c r="R394" s="118"/>
    </row>
    <row r="395" customFormat="false" ht="12.75" hidden="false" customHeight="false" outlineLevel="0" collapsed="false">
      <c r="B395" s="125"/>
      <c r="D395" s="118"/>
      <c r="E395" s="118"/>
      <c r="F395" s="118"/>
      <c r="G395" s="118"/>
      <c r="I395" s="118"/>
      <c r="P395" s="118"/>
      <c r="Q395" s="118"/>
      <c r="R395" s="118"/>
    </row>
    <row r="396" customFormat="false" ht="12.75" hidden="false" customHeight="false" outlineLevel="0" collapsed="false">
      <c r="B396" s="125"/>
      <c r="D396" s="118"/>
      <c r="E396" s="118"/>
      <c r="F396" s="118"/>
      <c r="G396" s="118"/>
      <c r="I396" s="118"/>
      <c r="P396" s="118"/>
      <c r="Q396" s="118"/>
      <c r="R396" s="118"/>
    </row>
    <row r="397" customFormat="false" ht="12.75" hidden="false" customHeight="false" outlineLevel="0" collapsed="false">
      <c r="B397" s="125"/>
      <c r="D397" s="118"/>
      <c r="E397" s="118"/>
      <c r="F397" s="118"/>
      <c r="G397" s="118"/>
      <c r="I397" s="118"/>
      <c r="P397" s="118"/>
      <c r="Q397" s="118"/>
      <c r="R397" s="118"/>
    </row>
    <row r="398" customFormat="false" ht="12.75" hidden="false" customHeight="false" outlineLevel="0" collapsed="false">
      <c r="B398" s="125"/>
      <c r="D398" s="118"/>
      <c r="E398" s="118"/>
      <c r="F398" s="118"/>
      <c r="G398" s="118"/>
      <c r="I398" s="118"/>
      <c r="P398" s="118"/>
      <c r="Q398" s="118"/>
      <c r="R398" s="118"/>
    </row>
    <row r="399" customFormat="false" ht="12.75" hidden="false" customHeight="false" outlineLevel="0" collapsed="false">
      <c r="B399" s="125"/>
      <c r="D399" s="118"/>
      <c r="E399" s="118"/>
      <c r="F399" s="118"/>
      <c r="G399" s="118"/>
      <c r="I399" s="118"/>
      <c r="P399" s="118"/>
      <c r="Q399" s="118"/>
      <c r="R399" s="118"/>
    </row>
    <row r="400" customFormat="false" ht="12.75" hidden="false" customHeight="false" outlineLevel="0" collapsed="false">
      <c r="B400" s="125"/>
      <c r="D400" s="118"/>
      <c r="E400" s="118"/>
      <c r="F400" s="118"/>
      <c r="G400" s="118"/>
      <c r="I400" s="118"/>
      <c r="P400" s="118"/>
      <c r="Q400" s="118"/>
      <c r="R400" s="118"/>
    </row>
    <row r="401" customFormat="false" ht="12.75" hidden="false" customHeight="false" outlineLevel="0" collapsed="false">
      <c r="B401" s="125"/>
      <c r="D401" s="118"/>
      <c r="E401" s="118"/>
      <c r="F401" s="118"/>
      <c r="G401" s="118"/>
      <c r="I401" s="118"/>
      <c r="P401" s="118"/>
      <c r="Q401" s="118"/>
      <c r="R401" s="118"/>
    </row>
    <row r="402" customFormat="false" ht="12.75" hidden="false" customHeight="false" outlineLevel="0" collapsed="false">
      <c r="B402" s="125"/>
      <c r="D402" s="118"/>
      <c r="E402" s="118"/>
      <c r="F402" s="118"/>
      <c r="G402" s="118"/>
      <c r="I402" s="118"/>
      <c r="P402" s="118"/>
      <c r="Q402" s="118"/>
      <c r="R402" s="118"/>
    </row>
    <row r="403" customFormat="false" ht="12.75" hidden="false" customHeight="false" outlineLevel="0" collapsed="false">
      <c r="B403" s="125"/>
      <c r="D403" s="118"/>
      <c r="E403" s="118"/>
      <c r="F403" s="118"/>
      <c r="G403" s="118"/>
      <c r="I403" s="118"/>
      <c r="P403" s="118"/>
      <c r="Q403" s="118"/>
      <c r="R403" s="118"/>
    </row>
    <row r="404" customFormat="false" ht="12.75" hidden="false" customHeight="false" outlineLevel="0" collapsed="false">
      <c r="B404" s="125"/>
      <c r="D404" s="118"/>
      <c r="E404" s="118"/>
      <c r="F404" s="118"/>
      <c r="G404" s="118"/>
      <c r="I404" s="118"/>
      <c r="P404" s="118"/>
      <c r="Q404" s="118"/>
      <c r="R404" s="118"/>
    </row>
    <row r="405" customFormat="false" ht="12.75" hidden="false" customHeight="false" outlineLevel="0" collapsed="false">
      <c r="B405" s="125"/>
      <c r="D405" s="118"/>
      <c r="E405" s="118"/>
      <c r="F405" s="118"/>
      <c r="G405" s="118"/>
      <c r="I405" s="118"/>
      <c r="P405" s="118"/>
      <c r="Q405" s="118"/>
      <c r="R405" s="118"/>
    </row>
    <row r="406" customFormat="false" ht="12.75" hidden="false" customHeight="false" outlineLevel="0" collapsed="false">
      <c r="B406" s="125"/>
      <c r="D406" s="118"/>
      <c r="E406" s="118"/>
      <c r="F406" s="118"/>
      <c r="G406" s="118"/>
      <c r="I406" s="118"/>
      <c r="P406" s="118"/>
      <c r="Q406" s="118"/>
      <c r="R406" s="118"/>
    </row>
    <row r="407" customFormat="false" ht="12.75" hidden="false" customHeight="false" outlineLevel="0" collapsed="false">
      <c r="B407" s="125"/>
      <c r="D407" s="118"/>
      <c r="E407" s="118"/>
      <c r="F407" s="118"/>
      <c r="G407" s="118"/>
      <c r="I407" s="118"/>
      <c r="P407" s="118"/>
      <c r="Q407" s="118"/>
      <c r="R407" s="118"/>
    </row>
    <row r="408" customFormat="false" ht="12.75" hidden="false" customHeight="false" outlineLevel="0" collapsed="false">
      <c r="B408" s="125"/>
      <c r="D408" s="118"/>
      <c r="E408" s="118"/>
      <c r="F408" s="118"/>
      <c r="G408" s="118"/>
      <c r="I408" s="118"/>
      <c r="P408" s="118"/>
      <c r="Q408" s="118"/>
      <c r="R408" s="118"/>
    </row>
    <row r="409" customFormat="false" ht="12.75" hidden="false" customHeight="false" outlineLevel="0" collapsed="false">
      <c r="B409" s="125"/>
      <c r="D409" s="118"/>
      <c r="E409" s="118"/>
      <c r="F409" s="118"/>
      <c r="G409" s="118"/>
      <c r="I409" s="118"/>
      <c r="P409" s="118"/>
      <c r="Q409" s="118"/>
      <c r="R409" s="118"/>
    </row>
    <row r="410" customFormat="false" ht="12.75" hidden="false" customHeight="false" outlineLevel="0" collapsed="false">
      <c r="B410" s="125"/>
      <c r="D410" s="118"/>
      <c r="E410" s="118"/>
      <c r="F410" s="118"/>
      <c r="G410" s="118"/>
      <c r="I410" s="118"/>
      <c r="P410" s="118"/>
      <c r="Q410" s="118"/>
      <c r="R410" s="118"/>
    </row>
    <row r="411" customFormat="false" ht="12.75" hidden="false" customHeight="false" outlineLevel="0" collapsed="false">
      <c r="B411" s="125"/>
      <c r="D411" s="118"/>
      <c r="E411" s="118"/>
      <c r="F411" s="118"/>
      <c r="G411" s="118"/>
      <c r="I411" s="118"/>
      <c r="P411" s="118"/>
      <c r="Q411" s="118"/>
      <c r="R411" s="118"/>
    </row>
    <row r="412" customFormat="false" ht="12.75" hidden="false" customHeight="false" outlineLevel="0" collapsed="false">
      <c r="B412" s="125"/>
      <c r="D412" s="118"/>
      <c r="E412" s="118"/>
      <c r="F412" s="118"/>
      <c r="G412" s="118"/>
      <c r="I412" s="118"/>
      <c r="P412" s="118"/>
      <c r="Q412" s="118"/>
      <c r="R412" s="118"/>
    </row>
    <row r="413" customFormat="false" ht="12.75" hidden="false" customHeight="false" outlineLevel="0" collapsed="false">
      <c r="B413" s="125"/>
      <c r="D413" s="118"/>
      <c r="E413" s="118"/>
      <c r="F413" s="118"/>
      <c r="G413" s="118"/>
      <c r="I413" s="118"/>
      <c r="P413" s="118"/>
      <c r="Q413" s="118"/>
      <c r="R413" s="118"/>
    </row>
    <row r="414" customFormat="false" ht="12.75" hidden="false" customHeight="false" outlineLevel="0" collapsed="false">
      <c r="B414" s="125"/>
      <c r="D414" s="118"/>
      <c r="E414" s="118"/>
      <c r="F414" s="118"/>
      <c r="G414" s="118"/>
      <c r="I414" s="118"/>
      <c r="P414" s="118"/>
      <c r="Q414" s="118"/>
      <c r="R414" s="118"/>
    </row>
    <row r="415" customFormat="false" ht="12.75" hidden="false" customHeight="false" outlineLevel="0" collapsed="false">
      <c r="B415" s="125"/>
      <c r="D415" s="118"/>
      <c r="E415" s="118"/>
      <c r="F415" s="118"/>
      <c r="G415" s="118"/>
      <c r="I415" s="118"/>
      <c r="P415" s="118"/>
      <c r="Q415" s="118"/>
      <c r="R415" s="118"/>
    </row>
    <row r="416" customFormat="false" ht="12.75" hidden="false" customHeight="false" outlineLevel="0" collapsed="false">
      <c r="B416" s="125"/>
      <c r="D416" s="118"/>
      <c r="E416" s="118"/>
      <c r="F416" s="118"/>
      <c r="G416" s="118"/>
      <c r="I416" s="118"/>
      <c r="P416" s="118"/>
      <c r="Q416" s="118"/>
      <c r="R416" s="118"/>
    </row>
    <row r="417" customFormat="false" ht="12.75" hidden="false" customHeight="false" outlineLevel="0" collapsed="false">
      <c r="B417" s="125"/>
      <c r="D417" s="118"/>
      <c r="E417" s="118"/>
      <c r="F417" s="118"/>
      <c r="G417" s="118"/>
      <c r="I417" s="118"/>
      <c r="P417" s="118"/>
      <c r="Q417" s="118"/>
      <c r="R417" s="118"/>
    </row>
    <row r="418" customFormat="false" ht="12.75" hidden="false" customHeight="false" outlineLevel="0" collapsed="false">
      <c r="B418" s="125"/>
      <c r="D418" s="118"/>
      <c r="E418" s="118"/>
      <c r="F418" s="118"/>
      <c r="G418" s="118"/>
      <c r="I418" s="118"/>
      <c r="P418" s="118"/>
      <c r="Q418" s="118"/>
      <c r="R418" s="118"/>
    </row>
    <row r="419" customFormat="false" ht="12.75" hidden="false" customHeight="false" outlineLevel="0" collapsed="false">
      <c r="B419" s="125"/>
      <c r="D419" s="118"/>
      <c r="E419" s="118"/>
      <c r="F419" s="118"/>
      <c r="G419" s="118"/>
      <c r="I419" s="118"/>
      <c r="P419" s="118"/>
      <c r="Q419" s="118"/>
      <c r="R419" s="118"/>
    </row>
    <row r="420" customFormat="false" ht="12.75" hidden="false" customHeight="false" outlineLevel="0" collapsed="false">
      <c r="B420" s="125"/>
      <c r="D420" s="118"/>
      <c r="E420" s="118"/>
      <c r="F420" s="118"/>
      <c r="G420" s="118"/>
      <c r="I420" s="118"/>
      <c r="P420" s="118"/>
      <c r="Q420" s="118"/>
      <c r="R420" s="118"/>
    </row>
    <row r="421" customFormat="false" ht="12.75" hidden="false" customHeight="false" outlineLevel="0" collapsed="false">
      <c r="B421" s="125"/>
      <c r="D421" s="118"/>
      <c r="E421" s="118"/>
      <c r="F421" s="118"/>
      <c r="G421" s="118"/>
      <c r="I421" s="118"/>
      <c r="P421" s="118"/>
      <c r="Q421" s="118"/>
      <c r="R421" s="118"/>
    </row>
    <row r="422" customFormat="false" ht="12.75" hidden="false" customHeight="false" outlineLevel="0" collapsed="false">
      <c r="B422" s="125"/>
      <c r="D422" s="118"/>
      <c r="E422" s="118"/>
      <c r="F422" s="118"/>
      <c r="G422" s="118"/>
      <c r="I422" s="118"/>
      <c r="P422" s="118"/>
      <c r="Q422" s="118"/>
      <c r="R422" s="118"/>
    </row>
    <row r="423" customFormat="false" ht="12.75" hidden="false" customHeight="false" outlineLevel="0" collapsed="false">
      <c r="B423" s="125"/>
      <c r="D423" s="118"/>
      <c r="E423" s="118"/>
      <c r="F423" s="118"/>
      <c r="G423" s="118"/>
      <c r="I423" s="118"/>
      <c r="P423" s="118"/>
      <c r="Q423" s="118"/>
      <c r="R423" s="118"/>
    </row>
    <row r="424" customFormat="false" ht="12.75" hidden="false" customHeight="false" outlineLevel="0" collapsed="false">
      <c r="B424" s="125"/>
      <c r="D424" s="118"/>
      <c r="E424" s="118"/>
      <c r="F424" s="118"/>
      <c r="G424" s="118"/>
      <c r="I424" s="118"/>
      <c r="P424" s="118"/>
      <c r="Q424" s="118"/>
      <c r="R424" s="118"/>
    </row>
    <row r="425" customFormat="false" ht="12.75" hidden="false" customHeight="false" outlineLevel="0" collapsed="false">
      <c r="B425" s="125"/>
      <c r="D425" s="118"/>
      <c r="E425" s="118"/>
      <c r="F425" s="118"/>
      <c r="G425" s="118"/>
      <c r="I425" s="118"/>
      <c r="P425" s="118"/>
      <c r="Q425" s="118"/>
      <c r="R425" s="118"/>
    </row>
    <row r="426" customFormat="false" ht="12.75" hidden="false" customHeight="false" outlineLevel="0" collapsed="false">
      <c r="B426" s="125"/>
      <c r="D426" s="118"/>
      <c r="E426" s="118"/>
      <c r="F426" s="118"/>
      <c r="G426" s="118"/>
      <c r="I426" s="118"/>
      <c r="P426" s="118"/>
      <c r="Q426" s="118"/>
      <c r="R426" s="118"/>
    </row>
    <row r="427" customFormat="false" ht="12.75" hidden="false" customHeight="false" outlineLevel="0" collapsed="false">
      <c r="B427" s="125"/>
      <c r="D427" s="118"/>
      <c r="E427" s="118"/>
      <c r="F427" s="118"/>
      <c r="G427" s="118"/>
      <c r="I427" s="118"/>
      <c r="P427" s="118"/>
      <c r="Q427" s="118"/>
      <c r="R427" s="118"/>
    </row>
    <row r="428" customFormat="false" ht="12.75" hidden="false" customHeight="false" outlineLevel="0" collapsed="false">
      <c r="B428" s="125"/>
      <c r="D428" s="118"/>
      <c r="E428" s="118"/>
      <c r="F428" s="118"/>
      <c r="G428" s="118"/>
      <c r="I428" s="118"/>
      <c r="P428" s="118"/>
      <c r="Q428" s="118"/>
      <c r="R428" s="118"/>
    </row>
    <row r="429" customFormat="false" ht="12.75" hidden="false" customHeight="false" outlineLevel="0" collapsed="false">
      <c r="B429" s="125"/>
      <c r="D429" s="118"/>
      <c r="E429" s="118"/>
      <c r="F429" s="118"/>
      <c r="G429" s="118"/>
      <c r="I429" s="118"/>
      <c r="P429" s="118"/>
      <c r="Q429" s="118"/>
      <c r="R429" s="118"/>
    </row>
    <row r="430" customFormat="false" ht="12.75" hidden="false" customHeight="false" outlineLevel="0" collapsed="false">
      <c r="B430" s="125"/>
      <c r="D430" s="118"/>
      <c r="E430" s="118"/>
      <c r="F430" s="118"/>
      <c r="G430" s="118"/>
      <c r="I430" s="118"/>
      <c r="P430" s="118"/>
      <c r="Q430" s="118"/>
      <c r="R430" s="118"/>
    </row>
    <row r="431" customFormat="false" ht="12.75" hidden="false" customHeight="false" outlineLevel="0" collapsed="false">
      <c r="B431" s="125"/>
      <c r="D431" s="118"/>
      <c r="E431" s="118"/>
      <c r="F431" s="118"/>
      <c r="G431" s="118"/>
      <c r="I431" s="118"/>
      <c r="P431" s="118"/>
      <c r="Q431" s="118"/>
      <c r="R431" s="118"/>
    </row>
    <row r="432" customFormat="false" ht="12.75" hidden="false" customHeight="false" outlineLevel="0" collapsed="false">
      <c r="B432" s="125"/>
      <c r="D432" s="118"/>
      <c r="E432" s="118"/>
      <c r="F432" s="118"/>
      <c r="G432" s="118"/>
      <c r="I432" s="118"/>
      <c r="P432" s="118"/>
      <c r="Q432" s="118"/>
      <c r="R432" s="118"/>
    </row>
    <row r="433" customFormat="false" ht="12.75" hidden="false" customHeight="false" outlineLevel="0" collapsed="false">
      <c r="B433" s="125"/>
      <c r="D433" s="118"/>
      <c r="E433" s="118"/>
      <c r="F433" s="118"/>
      <c r="G433" s="118"/>
      <c r="I433" s="118"/>
      <c r="P433" s="118"/>
      <c r="Q433" s="118"/>
      <c r="R433" s="118"/>
    </row>
    <row r="434" customFormat="false" ht="12.75" hidden="false" customHeight="false" outlineLevel="0" collapsed="false">
      <c r="B434" s="125"/>
      <c r="D434" s="118"/>
      <c r="E434" s="118"/>
      <c r="F434" s="118"/>
      <c r="G434" s="118"/>
      <c r="I434" s="118"/>
      <c r="P434" s="118"/>
      <c r="Q434" s="118"/>
      <c r="R434" s="118"/>
    </row>
    <row r="435" customFormat="false" ht="12.75" hidden="false" customHeight="false" outlineLevel="0" collapsed="false">
      <c r="B435" s="125"/>
      <c r="D435" s="118"/>
      <c r="E435" s="118"/>
      <c r="F435" s="118"/>
      <c r="G435" s="118"/>
      <c r="I435" s="118"/>
      <c r="P435" s="118"/>
      <c r="Q435" s="118"/>
      <c r="R435" s="118"/>
    </row>
    <row r="436" customFormat="false" ht="12.75" hidden="false" customHeight="false" outlineLevel="0" collapsed="false">
      <c r="B436" s="125"/>
      <c r="D436" s="118"/>
      <c r="E436" s="118"/>
      <c r="F436" s="118"/>
      <c r="G436" s="118"/>
      <c r="I436" s="118"/>
      <c r="P436" s="118"/>
      <c r="Q436" s="118"/>
      <c r="R436" s="118"/>
    </row>
    <row r="437" customFormat="false" ht="12.75" hidden="false" customHeight="false" outlineLevel="0" collapsed="false">
      <c r="B437" s="125"/>
      <c r="D437" s="118"/>
      <c r="E437" s="118"/>
      <c r="F437" s="118"/>
      <c r="G437" s="118"/>
      <c r="I437" s="118"/>
      <c r="P437" s="118"/>
      <c r="Q437" s="118"/>
      <c r="R437" s="118"/>
    </row>
    <row r="438" customFormat="false" ht="12.75" hidden="false" customHeight="false" outlineLevel="0" collapsed="false">
      <c r="B438" s="125"/>
      <c r="D438" s="118"/>
      <c r="E438" s="118"/>
      <c r="F438" s="118"/>
      <c r="G438" s="118"/>
      <c r="I438" s="118"/>
      <c r="P438" s="118"/>
      <c r="Q438" s="118"/>
      <c r="R438" s="118"/>
    </row>
    <row r="439" customFormat="false" ht="12.75" hidden="false" customHeight="false" outlineLevel="0" collapsed="false">
      <c r="B439" s="125"/>
      <c r="D439" s="118"/>
      <c r="E439" s="118"/>
      <c r="F439" s="118"/>
      <c r="G439" s="118"/>
      <c r="I439" s="118"/>
      <c r="P439" s="118"/>
      <c r="Q439" s="118"/>
      <c r="R439" s="118"/>
    </row>
    <row r="440" customFormat="false" ht="12.75" hidden="false" customHeight="false" outlineLevel="0" collapsed="false">
      <c r="B440" s="125"/>
      <c r="D440" s="118"/>
      <c r="E440" s="118"/>
      <c r="F440" s="118"/>
      <c r="G440" s="118"/>
      <c r="I440" s="118"/>
      <c r="P440" s="118"/>
      <c r="Q440" s="118"/>
      <c r="R440" s="118"/>
    </row>
    <row r="441" customFormat="false" ht="12.75" hidden="false" customHeight="false" outlineLevel="0" collapsed="false">
      <c r="B441" s="125"/>
      <c r="D441" s="118"/>
      <c r="E441" s="118"/>
      <c r="F441" s="118"/>
      <c r="G441" s="118"/>
      <c r="I441" s="118"/>
      <c r="P441" s="118"/>
      <c r="Q441" s="118"/>
      <c r="R441" s="118"/>
    </row>
    <row r="442" customFormat="false" ht="12.75" hidden="false" customHeight="false" outlineLevel="0" collapsed="false">
      <c r="B442" s="125"/>
      <c r="D442" s="118"/>
      <c r="E442" s="118"/>
      <c r="F442" s="118"/>
      <c r="G442" s="118"/>
      <c r="I442" s="118"/>
      <c r="P442" s="118"/>
      <c r="Q442" s="118"/>
      <c r="R442" s="118"/>
    </row>
    <row r="443" customFormat="false" ht="12.75" hidden="false" customHeight="false" outlineLevel="0" collapsed="false">
      <c r="B443" s="125"/>
      <c r="D443" s="118"/>
      <c r="E443" s="118"/>
      <c r="F443" s="118"/>
      <c r="G443" s="118"/>
      <c r="I443" s="118"/>
      <c r="P443" s="118"/>
      <c r="Q443" s="118"/>
      <c r="R443" s="118"/>
    </row>
    <row r="444" customFormat="false" ht="12.75" hidden="false" customHeight="false" outlineLevel="0" collapsed="false">
      <c r="B444" s="125"/>
      <c r="D444" s="118"/>
      <c r="E444" s="118"/>
      <c r="F444" s="118"/>
      <c r="G444" s="118"/>
      <c r="I444" s="118"/>
      <c r="P444" s="118"/>
      <c r="Q444" s="118"/>
      <c r="R444" s="118"/>
    </row>
    <row r="445" customFormat="false" ht="12.75" hidden="false" customHeight="false" outlineLevel="0" collapsed="false">
      <c r="B445" s="125"/>
      <c r="D445" s="118"/>
      <c r="E445" s="118"/>
      <c r="F445" s="118"/>
      <c r="G445" s="118"/>
      <c r="I445" s="118"/>
      <c r="P445" s="118"/>
      <c r="Q445" s="118"/>
      <c r="R445" s="118"/>
    </row>
    <row r="446" customFormat="false" ht="12.75" hidden="false" customHeight="false" outlineLevel="0" collapsed="false">
      <c r="B446" s="125"/>
      <c r="D446" s="118"/>
      <c r="E446" s="118"/>
      <c r="F446" s="118"/>
      <c r="G446" s="118"/>
      <c r="I446" s="118"/>
      <c r="P446" s="118"/>
      <c r="Q446" s="118"/>
      <c r="R446" s="118"/>
    </row>
    <row r="447" customFormat="false" ht="12.75" hidden="false" customHeight="false" outlineLevel="0" collapsed="false">
      <c r="B447" s="125"/>
      <c r="D447" s="118"/>
      <c r="E447" s="118"/>
      <c r="F447" s="118"/>
      <c r="G447" s="118"/>
      <c r="I447" s="118"/>
      <c r="P447" s="118"/>
      <c r="Q447" s="118"/>
      <c r="R447" s="118"/>
    </row>
    <row r="448" customFormat="false" ht="12.75" hidden="false" customHeight="false" outlineLevel="0" collapsed="false">
      <c r="B448" s="125"/>
      <c r="D448" s="118"/>
      <c r="E448" s="118"/>
      <c r="F448" s="118"/>
      <c r="G448" s="118"/>
      <c r="I448" s="118"/>
      <c r="P448" s="118"/>
      <c r="Q448" s="118"/>
      <c r="R448" s="118"/>
    </row>
    <row r="449" customFormat="false" ht="12.75" hidden="false" customHeight="false" outlineLevel="0" collapsed="false">
      <c r="B449" s="125"/>
      <c r="D449" s="118"/>
      <c r="E449" s="118"/>
      <c r="F449" s="118"/>
      <c r="G449" s="118"/>
      <c r="I449" s="118"/>
      <c r="P449" s="118"/>
      <c r="Q449" s="118"/>
      <c r="R449" s="118"/>
    </row>
    <row r="450" customFormat="false" ht="12.75" hidden="false" customHeight="false" outlineLevel="0" collapsed="false">
      <c r="B450" s="125"/>
      <c r="D450" s="118"/>
      <c r="E450" s="118"/>
      <c r="F450" s="118"/>
      <c r="G450" s="118"/>
      <c r="I450" s="118"/>
      <c r="P450" s="118"/>
      <c r="Q450" s="118"/>
      <c r="R450" s="118"/>
    </row>
    <row r="451" customFormat="false" ht="12.75" hidden="false" customHeight="false" outlineLevel="0" collapsed="false">
      <c r="B451" s="125"/>
      <c r="D451" s="118"/>
      <c r="E451" s="118"/>
      <c r="F451" s="118"/>
      <c r="G451" s="118"/>
      <c r="I451" s="118"/>
      <c r="P451" s="118"/>
      <c r="Q451" s="118"/>
      <c r="R451" s="118"/>
    </row>
    <row r="452" customFormat="false" ht="12.75" hidden="false" customHeight="false" outlineLevel="0" collapsed="false">
      <c r="B452" s="125"/>
      <c r="D452" s="118"/>
      <c r="E452" s="118"/>
      <c r="F452" s="118"/>
      <c r="G452" s="118"/>
      <c r="I452" s="118"/>
      <c r="P452" s="118"/>
      <c r="Q452" s="118"/>
      <c r="R452" s="118"/>
    </row>
    <row r="453" customFormat="false" ht="12.75" hidden="false" customHeight="false" outlineLevel="0" collapsed="false">
      <c r="B453" s="125"/>
      <c r="D453" s="118"/>
      <c r="E453" s="118"/>
      <c r="F453" s="118"/>
      <c r="G453" s="118"/>
      <c r="I453" s="118"/>
      <c r="P453" s="118"/>
      <c r="Q453" s="118"/>
      <c r="R453" s="118"/>
    </row>
    <row r="454" customFormat="false" ht="12.75" hidden="false" customHeight="false" outlineLevel="0" collapsed="false">
      <c r="B454" s="125"/>
      <c r="D454" s="118"/>
      <c r="E454" s="118"/>
      <c r="F454" s="118"/>
      <c r="G454" s="118"/>
      <c r="I454" s="118"/>
      <c r="P454" s="118"/>
      <c r="Q454" s="118"/>
      <c r="R454" s="118"/>
    </row>
    <row r="455" customFormat="false" ht="12.75" hidden="false" customHeight="false" outlineLevel="0" collapsed="false">
      <c r="B455" s="125"/>
      <c r="D455" s="118"/>
      <c r="E455" s="118"/>
      <c r="F455" s="118"/>
      <c r="G455" s="118"/>
      <c r="I455" s="118"/>
      <c r="P455" s="118"/>
      <c r="Q455" s="118"/>
      <c r="R455" s="118"/>
    </row>
    <row r="456" customFormat="false" ht="12.75" hidden="false" customHeight="false" outlineLevel="0" collapsed="false">
      <c r="B456" s="125"/>
      <c r="D456" s="118"/>
      <c r="E456" s="118"/>
      <c r="F456" s="118"/>
      <c r="G456" s="118"/>
      <c r="I456" s="118"/>
      <c r="P456" s="118"/>
      <c r="Q456" s="118"/>
      <c r="R456" s="118"/>
    </row>
    <row r="457" customFormat="false" ht="12.75" hidden="false" customHeight="false" outlineLevel="0" collapsed="false">
      <c r="B457" s="125"/>
      <c r="D457" s="118"/>
      <c r="E457" s="118"/>
      <c r="F457" s="118"/>
      <c r="G457" s="118"/>
      <c r="I457" s="118"/>
      <c r="P457" s="118"/>
      <c r="Q457" s="118"/>
      <c r="R457" s="118"/>
    </row>
    <row r="458" customFormat="false" ht="12.75" hidden="false" customHeight="false" outlineLevel="0" collapsed="false">
      <c r="B458" s="125"/>
      <c r="D458" s="118"/>
      <c r="E458" s="118"/>
      <c r="F458" s="118"/>
      <c r="G458" s="118"/>
      <c r="I458" s="118"/>
      <c r="P458" s="118"/>
      <c r="Q458" s="118"/>
      <c r="R458" s="118"/>
    </row>
    <row r="459" customFormat="false" ht="12.75" hidden="false" customHeight="false" outlineLevel="0" collapsed="false">
      <c r="B459" s="125"/>
      <c r="D459" s="118"/>
      <c r="E459" s="118"/>
      <c r="F459" s="118"/>
      <c r="G459" s="118"/>
      <c r="I459" s="118"/>
      <c r="P459" s="118"/>
      <c r="Q459" s="118"/>
      <c r="R459" s="118"/>
    </row>
    <row r="460" customFormat="false" ht="12.75" hidden="false" customHeight="false" outlineLevel="0" collapsed="false">
      <c r="B460" s="125"/>
      <c r="D460" s="118"/>
      <c r="E460" s="118"/>
      <c r="F460" s="118"/>
      <c r="G460" s="118"/>
      <c r="I460" s="118"/>
      <c r="P460" s="118"/>
      <c r="Q460" s="118"/>
      <c r="R460" s="118"/>
    </row>
    <row r="461" customFormat="false" ht="12.75" hidden="false" customHeight="false" outlineLevel="0" collapsed="false">
      <c r="B461" s="125"/>
      <c r="D461" s="118"/>
      <c r="E461" s="118"/>
      <c r="F461" s="118"/>
      <c r="G461" s="118"/>
      <c r="I461" s="118"/>
      <c r="P461" s="118"/>
      <c r="Q461" s="118"/>
      <c r="R461" s="118"/>
    </row>
    <row r="462" customFormat="false" ht="12.75" hidden="false" customHeight="false" outlineLevel="0" collapsed="false">
      <c r="B462" s="125"/>
      <c r="D462" s="118"/>
      <c r="E462" s="118"/>
      <c r="F462" s="118"/>
      <c r="G462" s="118"/>
      <c r="I462" s="118"/>
      <c r="P462" s="118"/>
      <c r="Q462" s="118"/>
      <c r="R462" s="118"/>
    </row>
    <row r="463" customFormat="false" ht="12.75" hidden="false" customHeight="false" outlineLevel="0" collapsed="false">
      <c r="B463" s="125"/>
      <c r="D463" s="118"/>
      <c r="E463" s="118"/>
      <c r="F463" s="118"/>
      <c r="G463" s="118"/>
      <c r="I463" s="118"/>
      <c r="P463" s="118"/>
      <c r="Q463" s="118"/>
      <c r="R463" s="118"/>
    </row>
    <row r="464" customFormat="false" ht="12.75" hidden="false" customHeight="false" outlineLevel="0" collapsed="false">
      <c r="B464" s="125"/>
      <c r="D464" s="118"/>
      <c r="E464" s="118"/>
      <c r="F464" s="118"/>
      <c r="G464" s="118"/>
      <c r="I464" s="118"/>
      <c r="P464" s="118"/>
      <c r="Q464" s="118"/>
      <c r="R464" s="118"/>
    </row>
    <row r="465" customFormat="false" ht="12.75" hidden="false" customHeight="false" outlineLevel="0" collapsed="false">
      <c r="B465" s="125"/>
      <c r="D465" s="118"/>
      <c r="E465" s="118"/>
      <c r="F465" s="118"/>
      <c r="G465" s="118"/>
      <c r="I465" s="118"/>
      <c r="P465" s="118"/>
      <c r="Q465" s="118"/>
      <c r="R465" s="118"/>
    </row>
    <row r="466" customFormat="false" ht="12.75" hidden="false" customHeight="false" outlineLevel="0" collapsed="false">
      <c r="B466" s="125"/>
      <c r="D466" s="118"/>
      <c r="E466" s="118"/>
      <c r="F466" s="118"/>
      <c r="G466" s="118"/>
      <c r="I466" s="118"/>
      <c r="P466" s="118"/>
      <c r="Q466" s="118"/>
      <c r="R466" s="118"/>
    </row>
    <row r="467" customFormat="false" ht="12.75" hidden="false" customHeight="false" outlineLevel="0" collapsed="false">
      <c r="B467" s="125"/>
      <c r="D467" s="118"/>
      <c r="E467" s="118"/>
      <c r="F467" s="118"/>
      <c r="G467" s="118"/>
      <c r="I467" s="118"/>
      <c r="P467" s="118"/>
      <c r="Q467" s="118"/>
      <c r="R467" s="118"/>
    </row>
    <row r="468" customFormat="false" ht="12.75" hidden="false" customHeight="false" outlineLevel="0" collapsed="false">
      <c r="B468" s="125"/>
      <c r="D468" s="118"/>
      <c r="E468" s="118"/>
      <c r="F468" s="118"/>
      <c r="G468" s="118"/>
      <c r="I468" s="118"/>
      <c r="P468" s="118"/>
      <c r="Q468" s="118"/>
      <c r="R468" s="118"/>
    </row>
    <row r="469" customFormat="false" ht="12.75" hidden="false" customHeight="false" outlineLevel="0" collapsed="false">
      <c r="B469" s="125"/>
      <c r="D469" s="118"/>
      <c r="E469" s="118"/>
      <c r="F469" s="118"/>
      <c r="G469" s="118"/>
      <c r="I469" s="118"/>
      <c r="P469" s="118"/>
      <c r="Q469" s="118"/>
      <c r="R469" s="118"/>
    </row>
    <row r="470" customFormat="false" ht="12.75" hidden="false" customHeight="false" outlineLevel="0" collapsed="false">
      <c r="B470" s="125"/>
      <c r="D470" s="118"/>
      <c r="E470" s="118"/>
      <c r="F470" s="118"/>
      <c r="G470" s="118"/>
      <c r="I470" s="118"/>
      <c r="P470" s="118"/>
      <c r="Q470" s="118"/>
      <c r="R470" s="118"/>
    </row>
    <row r="471" customFormat="false" ht="12.75" hidden="false" customHeight="false" outlineLevel="0" collapsed="false">
      <c r="B471" s="125"/>
      <c r="D471" s="118"/>
      <c r="E471" s="118"/>
      <c r="F471" s="118"/>
      <c r="G471" s="118"/>
      <c r="I471" s="118"/>
      <c r="P471" s="118"/>
      <c r="Q471" s="118"/>
      <c r="R471" s="118"/>
    </row>
    <row r="472" customFormat="false" ht="12.75" hidden="false" customHeight="false" outlineLevel="0" collapsed="false">
      <c r="B472" s="125"/>
      <c r="D472" s="118"/>
      <c r="E472" s="118"/>
      <c r="F472" s="118"/>
      <c r="G472" s="118"/>
      <c r="I472" s="118"/>
      <c r="P472" s="118"/>
      <c r="Q472" s="118"/>
      <c r="R472" s="118"/>
    </row>
    <row r="473" customFormat="false" ht="12.75" hidden="false" customHeight="false" outlineLevel="0" collapsed="false">
      <c r="B473" s="125"/>
      <c r="D473" s="118"/>
      <c r="E473" s="118"/>
      <c r="F473" s="118"/>
      <c r="G473" s="118"/>
      <c r="I473" s="118"/>
      <c r="P473" s="118"/>
      <c r="Q473" s="118"/>
      <c r="R473" s="118"/>
    </row>
    <row r="474" customFormat="false" ht="12.75" hidden="false" customHeight="false" outlineLevel="0" collapsed="false">
      <c r="B474" s="125"/>
      <c r="D474" s="118"/>
      <c r="E474" s="118"/>
      <c r="F474" s="118"/>
      <c r="G474" s="118"/>
      <c r="I474" s="118"/>
      <c r="P474" s="118"/>
      <c r="Q474" s="118"/>
      <c r="R474" s="118"/>
    </row>
    <row r="475" customFormat="false" ht="12.75" hidden="false" customHeight="false" outlineLevel="0" collapsed="false">
      <c r="B475" s="125"/>
      <c r="D475" s="118"/>
      <c r="E475" s="118"/>
      <c r="F475" s="118"/>
      <c r="G475" s="118"/>
      <c r="I475" s="118"/>
      <c r="P475" s="118"/>
      <c r="Q475" s="118"/>
      <c r="R475" s="118"/>
    </row>
    <row r="476" customFormat="false" ht="12.75" hidden="false" customHeight="false" outlineLevel="0" collapsed="false">
      <c r="B476" s="125"/>
      <c r="D476" s="118"/>
      <c r="E476" s="118"/>
      <c r="F476" s="118"/>
      <c r="G476" s="118"/>
      <c r="I476" s="118"/>
      <c r="P476" s="118"/>
      <c r="Q476" s="118"/>
      <c r="R476" s="118"/>
    </row>
    <row r="477" customFormat="false" ht="12.75" hidden="false" customHeight="false" outlineLevel="0" collapsed="false">
      <c r="B477" s="125"/>
      <c r="D477" s="118"/>
      <c r="E477" s="118"/>
      <c r="F477" s="118"/>
      <c r="G477" s="118"/>
      <c r="I477" s="118"/>
      <c r="P477" s="118"/>
      <c r="Q477" s="118"/>
      <c r="R477" s="118"/>
    </row>
    <row r="478" customFormat="false" ht="12.75" hidden="false" customHeight="false" outlineLevel="0" collapsed="false">
      <c r="B478" s="125"/>
      <c r="D478" s="118"/>
      <c r="E478" s="118"/>
      <c r="F478" s="118"/>
      <c r="G478" s="118"/>
      <c r="I478" s="118"/>
      <c r="P478" s="118"/>
      <c r="Q478" s="118"/>
      <c r="R478" s="118"/>
    </row>
    <row r="479" customFormat="false" ht="12.75" hidden="false" customHeight="false" outlineLevel="0" collapsed="false">
      <c r="B479" s="125"/>
      <c r="D479" s="118"/>
      <c r="E479" s="118"/>
      <c r="F479" s="118"/>
      <c r="G479" s="118"/>
      <c r="I479" s="118"/>
      <c r="P479" s="118"/>
      <c r="Q479" s="118"/>
      <c r="R479" s="118"/>
    </row>
    <row r="480" customFormat="false" ht="12.75" hidden="false" customHeight="false" outlineLevel="0" collapsed="false">
      <c r="B480" s="125"/>
      <c r="D480" s="118"/>
      <c r="E480" s="118"/>
      <c r="F480" s="118"/>
      <c r="G480" s="118"/>
      <c r="I480" s="118"/>
      <c r="P480" s="118"/>
      <c r="Q480" s="118"/>
      <c r="R480" s="118"/>
    </row>
    <row r="481" customFormat="false" ht="12.75" hidden="false" customHeight="false" outlineLevel="0" collapsed="false">
      <c r="B481" s="125"/>
      <c r="D481" s="118"/>
      <c r="E481" s="118"/>
      <c r="F481" s="118"/>
      <c r="G481" s="118"/>
      <c r="I481" s="118"/>
      <c r="P481" s="118"/>
      <c r="Q481" s="118"/>
      <c r="R481" s="118"/>
    </row>
    <row r="482" customFormat="false" ht="12.75" hidden="false" customHeight="false" outlineLevel="0" collapsed="false">
      <c r="B482" s="125"/>
      <c r="D482" s="118"/>
      <c r="E482" s="118"/>
      <c r="F482" s="118"/>
      <c r="G482" s="118"/>
      <c r="I482" s="118"/>
      <c r="P482" s="118"/>
      <c r="Q482" s="118"/>
      <c r="R482" s="118"/>
    </row>
    <row r="483" customFormat="false" ht="12.75" hidden="false" customHeight="false" outlineLevel="0" collapsed="false">
      <c r="B483" s="125"/>
      <c r="D483" s="118"/>
      <c r="E483" s="118"/>
      <c r="F483" s="118"/>
      <c r="G483" s="118"/>
      <c r="I483" s="118"/>
      <c r="P483" s="118"/>
      <c r="Q483" s="118"/>
      <c r="R483" s="118"/>
    </row>
    <row r="484" customFormat="false" ht="12.75" hidden="false" customHeight="false" outlineLevel="0" collapsed="false">
      <c r="B484" s="125"/>
      <c r="D484" s="118"/>
      <c r="E484" s="118"/>
      <c r="F484" s="118"/>
      <c r="G484" s="118"/>
      <c r="I484" s="118"/>
      <c r="P484" s="118"/>
      <c r="Q484" s="118"/>
      <c r="R484" s="118"/>
    </row>
    <row r="485" customFormat="false" ht="12.75" hidden="false" customHeight="false" outlineLevel="0" collapsed="false">
      <c r="B485" s="125"/>
      <c r="D485" s="118"/>
      <c r="E485" s="118"/>
      <c r="F485" s="118"/>
      <c r="G485" s="118"/>
      <c r="I485" s="118"/>
      <c r="P485" s="118"/>
      <c r="Q485" s="118"/>
      <c r="R485" s="118"/>
    </row>
    <row r="486" customFormat="false" ht="12.75" hidden="false" customHeight="false" outlineLevel="0" collapsed="false">
      <c r="B486" s="125"/>
      <c r="D486" s="118"/>
      <c r="E486" s="118"/>
      <c r="F486" s="118"/>
      <c r="G486" s="118"/>
      <c r="I486" s="118"/>
      <c r="P486" s="118"/>
      <c r="Q486" s="118"/>
      <c r="R486" s="118"/>
    </row>
    <row r="487" customFormat="false" ht="12.75" hidden="false" customHeight="false" outlineLevel="0" collapsed="false">
      <c r="B487" s="125"/>
      <c r="D487" s="118"/>
      <c r="E487" s="118"/>
      <c r="F487" s="118"/>
      <c r="G487" s="118"/>
      <c r="I487" s="118"/>
      <c r="P487" s="118"/>
      <c r="Q487" s="118"/>
      <c r="R487" s="118"/>
    </row>
    <row r="488" customFormat="false" ht="12.75" hidden="false" customHeight="false" outlineLevel="0" collapsed="false">
      <c r="B488" s="125"/>
      <c r="D488" s="118"/>
      <c r="E488" s="118"/>
      <c r="F488" s="118"/>
      <c r="G488" s="118"/>
      <c r="I488" s="118"/>
      <c r="P488" s="118"/>
      <c r="Q488" s="118"/>
      <c r="R488" s="118"/>
    </row>
    <row r="489" customFormat="false" ht="12.75" hidden="false" customHeight="false" outlineLevel="0" collapsed="false">
      <c r="B489" s="125"/>
      <c r="D489" s="118"/>
      <c r="E489" s="118"/>
      <c r="F489" s="118"/>
      <c r="G489" s="118"/>
      <c r="I489" s="118"/>
      <c r="P489" s="118"/>
      <c r="Q489" s="118"/>
      <c r="R489" s="118"/>
    </row>
    <row r="490" customFormat="false" ht="12.75" hidden="false" customHeight="false" outlineLevel="0" collapsed="false">
      <c r="B490" s="125"/>
      <c r="D490" s="118"/>
      <c r="E490" s="118"/>
      <c r="F490" s="118"/>
      <c r="G490" s="118"/>
      <c r="I490" s="118"/>
      <c r="P490" s="118"/>
      <c r="Q490" s="118"/>
      <c r="R490" s="118"/>
    </row>
    <row r="491" customFormat="false" ht="12.75" hidden="false" customHeight="false" outlineLevel="0" collapsed="false">
      <c r="B491" s="125"/>
      <c r="D491" s="118"/>
      <c r="E491" s="118"/>
      <c r="F491" s="118"/>
      <c r="G491" s="118"/>
      <c r="I491" s="118"/>
      <c r="P491" s="118"/>
      <c r="Q491" s="118"/>
      <c r="R491" s="118"/>
    </row>
    <row r="492" customFormat="false" ht="12.75" hidden="false" customHeight="false" outlineLevel="0" collapsed="false">
      <c r="B492" s="125"/>
      <c r="D492" s="118"/>
      <c r="E492" s="118"/>
      <c r="F492" s="118"/>
      <c r="G492" s="118"/>
      <c r="I492" s="118"/>
      <c r="P492" s="118"/>
      <c r="Q492" s="118"/>
      <c r="R492" s="118"/>
    </row>
    <row r="493" customFormat="false" ht="12.75" hidden="false" customHeight="false" outlineLevel="0" collapsed="false">
      <c r="B493" s="125"/>
      <c r="D493" s="118"/>
      <c r="E493" s="118"/>
      <c r="F493" s="118"/>
      <c r="G493" s="118"/>
      <c r="I493" s="118"/>
      <c r="P493" s="118"/>
      <c r="Q493" s="118"/>
      <c r="R493" s="118"/>
    </row>
    <row r="494" customFormat="false" ht="12.75" hidden="false" customHeight="false" outlineLevel="0" collapsed="false">
      <c r="B494" s="125"/>
      <c r="D494" s="118"/>
      <c r="E494" s="118"/>
      <c r="F494" s="118"/>
      <c r="G494" s="118"/>
      <c r="I494" s="118"/>
      <c r="P494" s="118"/>
      <c r="Q494" s="118"/>
      <c r="R494" s="118"/>
    </row>
    <row r="495" customFormat="false" ht="12.75" hidden="false" customHeight="false" outlineLevel="0" collapsed="false">
      <c r="B495" s="125"/>
      <c r="D495" s="118"/>
      <c r="E495" s="118"/>
      <c r="F495" s="118"/>
      <c r="G495" s="118"/>
      <c r="I495" s="118"/>
      <c r="P495" s="118"/>
      <c r="Q495" s="118"/>
      <c r="R495" s="118"/>
    </row>
    <row r="496" customFormat="false" ht="12.75" hidden="false" customHeight="false" outlineLevel="0" collapsed="false">
      <c r="B496" s="125"/>
      <c r="D496" s="118"/>
      <c r="E496" s="118"/>
      <c r="F496" s="118"/>
      <c r="G496" s="118"/>
      <c r="I496" s="118"/>
      <c r="P496" s="118"/>
      <c r="Q496" s="118"/>
      <c r="R496" s="118"/>
    </row>
    <row r="497" customFormat="false" ht="12.75" hidden="false" customHeight="false" outlineLevel="0" collapsed="false">
      <c r="B497" s="125"/>
      <c r="D497" s="118"/>
      <c r="E497" s="118"/>
      <c r="F497" s="118"/>
      <c r="G497" s="118"/>
      <c r="I497" s="118"/>
      <c r="P497" s="118"/>
      <c r="Q497" s="118"/>
      <c r="R497" s="118"/>
    </row>
    <row r="498" customFormat="false" ht="12.75" hidden="false" customHeight="false" outlineLevel="0" collapsed="false">
      <c r="B498" s="125"/>
      <c r="D498" s="118"/>
      <c r="E498" s="118"/>
      <c r="F498" s="118"/>
      <c r="G498" s="118"/>
      <c r="I498" s="118"/>
      <c r="P498" s="118"/>
      <c r="Q498" s="118"/>
      <c r="R498" s="118"/>
    </row>
    <row r="499" customFormat="false" ht="12.75" hidden="false" customHeight="false" outlineLevel="0" collapsed="false">
      <c r="B499" s="125"/>
      <c r="D499" s="118"/>
      <c r="E499" s="118"/>
      <c r="F499" s="118"/>
      <c r="G499" s="118"/>
      <c r="I499" s="118"/>
      <c r="P499" s="118"/>
      <c r="Q499" s="118"/>
      <c r="R499" s="118"/>
    </row>
    <row r="500" customFormat="false" ht="12.75" hidden="false" customHeight="false" outlineLevel="0" collapsed="false">
      <c r="B500" s="125"/>
      <c r="D500" s="118"/>
      <c r="E500" s="118"/>
      <c r="F500" s="118"/>
      <c r="G500" s="118"/>
      <c r="I500" s="118"/>
      <c r="P500" s="118"/>
      <c r="Q500" s="118"/>
      <c r="R500" s="118"/>
    </row>
    <row r="501" customFormat="false" ht="12.75" hidden="false" customHeight="false" outlineLevel="0" collapsed="false">
      <c r="B501" s="125"/>
      <c r="D501" s="118"/>
      <c r="E501" s="118"/>
      <c r="F501" s="118"/>
      <c r="G501" s="118"/>
      <c r="I501" s="118"/>
      <c r="P501" s="118"/>
      <c r="Q501" s="118"/>
      <c r="R501" s="118"/>
    </row>
    <row r="502" customFormat="false" ht="12.75" hidden="false" customHeight="false" outlineLevel="0" collapsed="false">
      <c r="B502" s="125"/>
      <c r="D502" s="118"/>
      <c r="E502" s="118"/>
      <c r="F502" s="118"/>
      <c r="G502" s="118"/>
      <c r="I502" s="118"/>
      <c r="P502" s="118"/>
      <c r="Q502" s="118"/>
      <c r="R502" s="118"/>
    </row>
    <row r="503" customFormat="false" ht="12.75" hidden="false" customHeight="false" outlineLevel="0" collapsed="false">
      <c r="B503" s="125"/>
      <c r="D503" s="118"/>
      <c r="E503" s="118"/>
      <c r="F503" s="118"/>
      <c r="G503" s="118"/>
      <c r="I503" s="118"/>
      <c r="P503" s="118"/>
      <c r="Q503" s="118"/>
      <c r="R503" s="118"/>
    </row>
    <row r="504" customFormat="false" ht="12.75" hidden="false" customHeight="false" outlineLevel="0" collapsed="false">
      <c r="B504" s="125"/>
      <c r="D504" s="118"/>
      <c r="E504" s="118"/>
      <c r="F504" s="118"/>
      <c r="G504" s="118"/>
      <c r="I504" s="118"/>
      <c r="P504" s="118"/>
      <c r="Q504" s="118"/>
      <c r="R504" s="118"/>
    </row>
    <row r="505" customFormat="false" ht="12.75" hidden="false" customHeight="false" outlineLevel="0" collapsed="false">
      <c r="B505" s="125"/>
      <c r="D505" s="118"/>
      <c r="E505" s="118"/>
      <c r="F505" s="118"/>
      <c r="G505" s="118"/>
      <c r="I505" s="118"/>
      <c r="P505" s="118"/>
      <c r="Q505" s="118"/>
      <c r="R505" s="118"/>
    </row>
    <row r="506" customFormat="false" ht="12.75" hidden="false" customHeight="false" outlineLevel="0" collapsed="false">
      <c r="B506" s="125"/>
      <c r="D506" s="118"/>
      <c r="E506" s="118"/>
      <c r="F506" s="118"/>
      <c r="G506" s="118"/>
      <c r="I506" s="118"/>
      <c r="P506" s="118"/>
      <c r="Q506" s="118"/>
      <c r="R506" s="118"/>
    </row>
    <row r="507" customFormat="false" ht="12.75" hidden="false" customHeight="false" outlineLevel="0" collapsed="false">
      <c r="B507" s="125"/>
      <c r="D507" s="118"/>
      <c r="E507" s="118"/>
      <c r="F507" s="118"/>
      <c r="G507" s="118"/>
      <c r="I507" s="118"/>
      <c r="P507" s="118"/>
      <c r="Q507" s="118"/>
      <c r="R507" s="118"/>
    </row>
    <row r="508" customFormat="false" ht="12.75" hidden="false" customHeight="false" outlineLevel="0" collapsed="false">
      <c r="B508" s="125"/>
      <c r="D508" s="118"/>
      <c r="E508" s="118"/>
      <c r="F508" s="118"/>
      <c r="G508" s="118"/>
      <c r="I508" s="118"/>
      <c r="P508" s="118"/>
      <c r="Q508" s="118"/>
      <c r="R508" s="118"/>
    </row>
    <row r="509" customFormat="false" ht="12.75" hidden="false" customHeight="false" outlineLevel="0" collapsed="false">
      <c r="B509" s="125"/>
      <c r="D509" s="118"/>
      <c r="E509" s="118"/>
      <c r="F509" s="118"/>
      <c r="G509" s="118"/>
      <c r="I509" s="118"/>
      <c r="P509" s="118"/>
      <c r="Q509" s="118"/>
      <c r="R509" s="118"/>
    </row>
    <row r="510" customFormat="false" ht="12.75" hidden="false" customHeight="false" outlineLevel="0" collapsed="false">
      <c r="B510" s="125"/>
      <c r="D510" s="118"/>
      <c r="E510" s="118"/>
      <c r="F510" s="118"/>
      <c r="G510" s="118"/>
      <c r="I510" s="118"/>
      <c r="P510" s="118"/>
      <c r="Q510" s="118"/>
      <c r="R510" s="118"/>
    </row>
    <row r="511" customFormat="false" ht="12.75" hidden="false" customHeight="false" outlineLevel="0" collapsed="false">
      <c r="B511" s="125"/>
      <c r="D511" s="118"/>
      <c r="E511" s="118"/>
      <c r="F511" s="118"/>
      <c r="G511" s="118"/>
      <c r="I511" s="118"/>
      <c r="P511" s="118"/>
      <c r="Q511" s="118"/>
      <c r="R511" s="118"/>
    </row>
    <row r="512" customFormat="false" ht="12.75" hidden="false" customHeight="false" outlineLevel="0" collapsed="false">
      <c r="B512" s="125"/>
      <c r="D512" s="118"/>
      <c r="E512" s="118"/>
      <c r="F512" s="118"/>
      <c r="G512" s="118"/>
      <c r="I512" s="118"/>
      <c r="P512" s="118"/>
      <c r="Q512" s="118"/>
      <c r="R512" s="118"/>
    </row>
    <row r="513" customFormat="false" ht="12.75" hidden="false" customHeight="false" outlineLevel="0" collapsed="false">
      <c r="B513" s="125"/>
      <c r="D513" s="118"/>
      <c r="E513" s="118"/>
      <c r="F513" s="118"/>
      <c r="G513" s="118"/>
      <c r="I513" s="118"/>
      <c r="P513" s="118"/>
      <c r="Q513" s="118"/>
      <c r="R513" s="118"/>
    </row>
    <row r="514" customFormat="false" ht="12.75" hidden="false" customHeight="false" outlineLevel="0" collapsed="false">
      <c r="B514" s="125"/>
      <c r="D514" s="118"/>
      <c r="E514" s="118"/>
      <c r="F514" s="118"/>
      <c r="G514" s="118"/>
      <c r="I514" s="118"/>
      <c r="P514" s="118"/>
      <c r="Q514" s="118"/>
      <c r="R514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1</v>
      </c>
      <c r="P3" s="118" t="n">
        <v>1000000</v>
      </c>
      <c r="Q3" s="118"/>
      <c r="R3" s="118" t="n">
        <v>1000</v>
      </c>
      <c r="S3" s="115"/>
      <c r="T3" s="124" t="n">
        <f aca="false">SUM(T6:T371)</f>
        <v>0.001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Transport'!A6,3),'Master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Transport'!A7,3),'Master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Transport'!A8,3),'Master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Transport'!A9,3),'Master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Transport'!A10,3),'Master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Transport'!A11,3),'Master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Transport'!A12,3),'Master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Transport'!A13,3),'Master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Transport'!A14,3),'Master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Transport'!A15,3),'Master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Transport'!A16,3),'Master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Transport'!A17,3),'Master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Transport'!A18,3),'Master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Transport'!A19,3),'Master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Transport'!A20,3),'Master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Transport'!A21,3),'Master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Transport'!A22,3),'Master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Transport'!A23,3),'Master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Transport'!A24,3),'Master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Transport'!A25,3),'Master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Transport'!A26,3),'Master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Transport'!A27,3),'Master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Transport'!A28,3),'Master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Transport'!A29,3),'Master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Transport'!A30,3),'Master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Transport'!A31,3),'Master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Transport'!A32,3),'Master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Transport'!A33,3),'Master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Transport'!A34,3),'Master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Transport'!A35,3),'Master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Transport'!A36,3),'Master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-256232</v>
      </c>
      <c r="I36" s="118" t="n">
        <f aca="false">IF(MONTH($A36)=MONTH($A35),IF(G36=0,I35,G36),0)</f>
        <v>-256232</v>
      </c>
      <c r="J36" s="118" t="n">
        <f aca="false">IF(MONTH($A36)=MONTH($A35),SUM(I36-I35),I36)</f>
        <v>-256232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-256232</v>
      </c>
      <c r="N36" s="118" t="n">
        <f aca="false">SUM(J$6:J36)</f>
        <v>-256232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-256.232</v>
      </c>
      <c r="T36" s="120" t="n">
        <f aca="false">L36/$R$3</f>
        <v>-0</v>
      </c>
      <c r="U36" s="120" t="n">
        <f aca="false">I36/$R$3</f>
        <v>-256.232</v>
      </c>
      <c r="V36" s="120" t="n">
        <f aca="false">M36/$R$3</f>
        <v>-256.232</v>
      </c>
      <c r="W36" s="120" t="n">
        <f aca="false">N36/$R$3</f>
        <v>-256.232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Transport'!A37,3),'Master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-256232</v>
      </c>
      <c r="N37" s="118" t="n">
        <f aca="false">SUM(J$6:J37)</f>
        <v>-256232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-256.232</v>
      </c>
      <c r="W37" s="120" t="n">
        <f aca="false">N37/$R$3</f>
        <v>-256.232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Transport'!A38,3),'Master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-256232</v>
      </c>
      <c r="N38" s="118" t="n">
        <f aca="false">SUM(J$6:J38)</f>
        <v>-256232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-256.232</v>
      </c>
      <c r="W38" s="120" t="n">
        <f aca="false">N38/$R$3</f>
        <v>-256.232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Transport'!A39,3),'Master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-256232</v>
      </c>
      <c r="N39" s="118" t="n">
        <f aca="false">SUM(J$6:J39)</f>
        <v>-256232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-256.232</v>
      </c>
      <c r="W39" s="120" t="n">
        <f aca="false">N39/$R$3</f>
        <v>-256.232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Transport'!A40,3),'Master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-256232</v>
      </c>
      <c r="N40" s="118" t="n">
        <f aca="false">SUM(J$6:J40)</f>
        <v>-256232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-256.232</v>
      </c>
      <c r="W40" s="120" t="n">
        <f aca="false">N40/$R$3</f>
        <v>-256.232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Transport'!A41,3),'Master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-256232</v>
      </c>
      <c r="N41" s="118" t="n">
        <f aca="false">SUM(J$6:J41)</f>
        <v>-256232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-256.232</v>
      </c>
      <c r="W41" s="120" t="n">
        <f aca="false">N41/$R$3</f>
        <v>-256.232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Transport'!A42,3),'Master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-256232</v>
      </c>
      <c r="N42" s="118" t="n">
        <f aca="false">SUM(J$6:J42)</f>
        <v>-256232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-256.232</v>
      </c>
      <c r="W42" s="120" t="n">
        <f aca="false">N42/$R$3</f>
        <v>-256.232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Transport'!A43,3),'Master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-256232</v>
      </c>
      <c r="N43" s="118" t="n">
        <f aca="false">SUM(J$6:J43)</f>
        <v>-256232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-256.232</v>
      </c>
      <c r="W43" s="120" t="n">
        <f aca="false">N43/$R$3</f>
        <v>-256.232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Transport'!A44,3),'Master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-256232</v>
      </c>
      <c r="N44" s="118" t="n">
        <f aca="false">SUM(J$6:J44)</f>
        <v>-256232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-256.232</v>
      </c>
      <c r="W44" s="120" t="n">
        <f aca="false">N44/$R$3</f>
        <v>-256.232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Transport'!A45,3),'Master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-256232</v>
      </c>
      <c r="N45" s="118" t="n">
        <f aca="false">SUM(J$6:J45)</f>
        <v>-256232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-256.232</v>
      </c>
      <c r="W45" s="120" t="n">
        <f aca="false">N45/$R$3</f>
        <v>-256.232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Transport'!A46,3),'Master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-256232</v>
      </c>
      <c r="N46" s="118" t="n">
        <f aca="false">SUM(J$6:J46)</f>
        <v>-256232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-256.232</v>
      </c>
      <c r="W46" s="120" t="n">
        <f aca="false">N46/$R$3</f>
        <v>-256.232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Transport'!A47,3),'Master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-256232</v>
      </c>
      <c r="N47" s="118" t="n">
        <f aca="false">SUM(J$6:J47)</f>
        <v>-256232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-256.232</v>
      </c>
      <c r="W47" s="120" t="n">
        <f aca="false">N47/$R$3</f>
        <v>-256.232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Transport'!A48,3),'Master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-256232</v>
      </c>
      <c r="N48" s="118" t="n">
        <f aca="false">SUM(J$6:J48)</f>
        <v>-256232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-256.232</v>
      </c>
      <c r="W48" s="120" t="n">
        <f aca="false">N48/$R$3</f>
        <v>-256.232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Transport'!A49,3),'Master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-256232</v>
      </c>
      <c r="N49" s="118" t="n">
        <f aca="false">SUM(J$6:J49)</f>
        <v>-256232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-256.232</v>
      </c>
      <c r="W49" s="120" t="n">
        <f aca="false">N49/$R$3</f>
        <v>-256.232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Transport'!A50,3),'Master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-256232</v>
      </c>
      <c r="N50" s="118" t="n">
        <f aca="false">SUM(J$6:J50)</f>
        <v>-256232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-256.232</v>
      </c>
      <c r="W50" s="120" t="n">
        <f aca="false">N50/$R$3</f>
        <v>-256.232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Transport'!A51,3),'Master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-256232</v>
      </c>
      <c r="N51" s="118" t="n">
        <f aca="false">SUM(J$6:J51)</f>
        <v>-256232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-256.232</v>
      </c>
      <c r="W51" s="120" t="n">
        <f aca="false">N51/$R$3</f>
        <v>-256.232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Transport'!A52,3),'Master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-256232</v>
      </c>
      <c r="N52" s="118" t="n">
        <f aca="false">SUM(J$6:J52)</f>
        <v>-256232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-256.232</v>
      </c>
      <c r="W52" s="120" t="n">
        <f aca="false">N52/$R$3</f>
        <v>-256.232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Transport'!A53,3),'Master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-256232</v>
      </c>
      <c r="N53" s="118" t="n">
        <f aca="false">SUM(J$6:J53)</f>
        <v>-256232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-256.232</v>
      </c>
      <c r="W53" s="120" t="n">
        <f aca="false">N53/$R$3</f>
        <v>-256.232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Transport'!A54,3),'Master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-256232</v>
      </c>
      <c r="N54" s="118" t="n">
        <f aca="false">SUM(J$6:J54)</f>
        <v>-256232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-256.232</v>
      </c>
      <c r="W54" s="120" t="n">
        <f aca="false">N54/$R$3</f>
        <v>-256.232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Transport'!A55,3),'Master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-256232</v>
      </c>
      <c r="N55" s="118" t="n">
        <f aca="false">SUM(J$6:J55)</f>
        <v>-256232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-256.232</v>
      </c>
      <c r="W55" s="120" t="n">
        <f aca="false">N55/$R$3</f>
        <v>-256.232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Transport'!A56,3),'Master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-256232</v>
      </c>
      <c r="N56" s="118" t="n">
        <f aca="false">SUM(J$6:J56)</f>
        <v>-256232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-256.232</v>
      </c>
      <c r="W56" s="120" t="n">
        <f aca="false">N56/$R$3</f>
        <v>-256.232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Transport'!A57,3),'Master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-256232</v>
      </c>
      <c r="N57" s="118" t="n">
        <f aca="false">SUM(J$6:J57)</f>
        <v>-256232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-256.232</v>
      </c>
      <c r="W57" s="120" t="n">
        <f aca="false">N57/$R$3</f>
        <v>-256.232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Transport'!A58,3),'Master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-256232</v>
      </c>
      <c r="N58" s="118" t="n">
        <f aca="false">SUM(J$6:J58)</f>
        <v>-256232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-256.232</v>
      </c>
      <c r="W58" s="120" t="n">
        <f aca="false">N58/$R$3</f>
        <v>-256.232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Transport'!A59,3),'Master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-256232</v>
      </c>
      <c r="N59" s="118" t="n">
        <f aca="false">SUM(J$6:J59)</f>
        <v>-256232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-256.232</v>
      </c>
      <c r="W59" s="120" t="n">
        <f aca="false">N59/$R$3</f>
        <v>-256.232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Transport'!A60,3),'Master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-256232</v>
      </c>
      <c r="N60" s="118" t="n">
        <f aca="false">SUM(J$6:J60)</f>
        <v>-256232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-256.232</v>
      </c>
      <c r="W60" s="120" t="n">
        <f aca="false">N60/$R$3</f>
        <v>-256.232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Transport'!A61,3),'Master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-256232</v>
      </c>
      <c r="N61" s="118" t="n">
        <f aca="false">SUM(J$6:J61)</f>
        <v>-256232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-256.232</v>
      </c>
      <c r="W61" s="120" t="n">
        <f aca="false">N61/$R$3</f>
        <v>-256.232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Transport'!A62,3),'Master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-256232</v>
      </c>
      <c r="N62" s="118" t="n">
        <f aca="false">SUM(J$6:J62)</f>
        <v>-256232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-256.232</v>
      </c>
      <c r="W62" s="120" t="n">
        <f aca="false">N62/$R$3</f>
        <v>-256.232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Transport'!A63,3),'Master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-256232</v>
      </c>
      <c r="N63" s="118" t="n">
        <f aca="false">SUM(J$6:J63)</f>
        <v>-256232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-256.232</v>
      </c>
      <c r="W63" s="120" t="n">
        <f aca="false">N63/$R$3</f>
        <v>-256.232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Transport'!A64,3),'Master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-256232</v>
      </c>
      <c r="I64" s="118" t="n">
        <f aca="false">IF(MONTH($A64)=MONTH($A63),IF(G64=0,I63,G64),G64)</f>
        <v>-256232</v>
      </c>
      <c r="J64" s="118" t="n">
        <f aca="false">IF(MONTH($A64)=MONTH($A63),SUM(I64-I63),I64)</f>
        <v>-256232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-512464</v>
      </c>
      <c r="N64" s="118" t="n">
        <f aca="false">SUM(J$6:J64)</f>
        <v>-512464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-256.232</v>
      </c>
      <c r="T64" s="120" t="n">
        <f aca="false">L64/$R$3</f>
        <v>-0</v>
      </c>
      <c r="U64" s="120" t="n">
        <f aca="false">I64/$R$3</f>
        <v>-256.232</v>
      </c>
      <c r="V64" s="120" t="n">
        <f aca="false">M64/$R$3</f>
        <v>-512.464</v>
      </c>
      <c r="W64" s="120" t="n">
        <f aca="false">N64/$R$3</f>
        <v>-512.464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Transport'!A65,3),'Master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-512464</v>
      </c>
      <c r="N65" s="118" t="n">
        <f aca="false">SUM(J$6:J65)</f>
        <v>-512464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-512.464</v>
      </c>
      <c r="W65" s="120" t="n">
        <f aca="false">N65/$R$3</f>
        <v>-512.464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Transport'!A66,3),'Master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-512464</v>
      </c>
      <c r="N66" s="118" t="n">
        <f aca="false">SUM(J$6:J66)</f>
        <v>-512464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-512.464</v>
      </c>
      <c r="W66" s="120" t="n">
        <f aca="false">N66/$R$3</f>
        <v>-512.464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Transport'!A67,3),'Master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-512464</v>
      </c>
      <c r="N67" s="118" t="n">
        <f aca="false">SUM(J$6:J67)</f>
        <v>-512464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-512.464</v>
      </c>
      <c r="W67" s="120" t="n">
        <f aca="false">N67/$R$3</f>
        <v>-512.464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Transport'!A68,3),'Master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-512464</v>
      </c>
      <c r="N68" s="118" t="n">
        <f aca="false">SUM(J$6:J68)</f>
        <v>-512464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-512.464</v>
      </c>
      <c r="W68" s="120" t="n">
        <f aca="false">N68/$R$3</f>
        <v>-512.464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Transport'!A69,3),'Master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-512464</v>
      </c>
      <c r="N69" s="118" t="n">
        <f aca="false">SUM(J$6:J69)</f>
        <v>-512464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-512.464</v>
      </c>
      <c r="W69" s="120" t="n">
        <f aca="false">N69/$R$3</f>
        <v>-512.464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Transport'!A70,3),'Master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-512464</v>
      </c>
      <c r="N70" s="118" t="n">
        <f aca="false">SUM(J$6:J70)</f>
        <v>-512464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-512.464</v>
      </c>
      <c r="W70" s="120" t="n">
        <f aca="false">N70/$R$3</f>
        <v>-512.464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Transport'!A71,3),'Master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-512464</v>
      </c>
      <c r="N71" s="118" t="n">
        <f aca="false">SUM(J$6:J71)</f>
        <v>-512464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-512.464</v>
      </c>
      <c r="W71" s="120" t="n">
        <f aca="false">N71/$R$3</f>
        <v>-512.464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Transport'!A72,3),'Master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-512464</v>
      </c>
      <c r="N72" s="118" t="n">
        <f aca="false">SUM(J$6:J72)</f>
        <v>-512464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-512.464</v>
      </c>
      <c r="W72" s="120" t="n">
        <f aca="false">N72/$R$3</f>
        <v>-512.464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Transport'!A73,3),'Master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-512464</v>
      </c>
      <c r="N73" s="118" t="n">
        <f aca="false">SUM(J$6:J73)</f>
        <v>-512464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-512.464</v>
      </c>
      <c r="W73" s="120" t="n">
        <f aca="false">N73/$R$3</f>
        <v>-512.464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Transport'!A74,3),'Master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-512464</v>
      </c>
      <c r="N74" s="118" t="n">
        <f aca="false">SUM(J$6:J74)</f>
        <v>-512464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-512.464</v>
      </c>
      <c r="W74" s="120" t="n">
        <f aca="false">N74/$R$3</f>
        <v>-512.464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Transport'!A75,3),'Master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-512464</v>
      </c>
      <c r="N75" s="118" t="n">
        <f aca="false">SUM(J$6:J75)</f>
        <v>-512464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-512.464</v>
      </c>
      <c r="W75" s="120" t="n">
        <f aca="false">N75/$R$3</f>
        <v>-512.464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Transport'!A76,3),'Master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-512464</v>
      </c>
      <c r="N76" s="118" t="n">
        <f aca="false">SUM(J$6:J76)</f>
        <v>-512464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-512.464</v>
      </c>
      <c r="W76" s="120" t="n">
        <f aca="false">N76/$R$3</f>
        <v>-512.464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Transport'!A77,3),'Master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-512464</v>
      </c>
      <c r="N77" s="118" t="n">
        <f aca="false">SUM(J$6:J77)</f>
        <v>-512464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-512.464</v>
      </c>
      <c r="W77" s="120" t="n">
        <f aca="false">N77/$R$3</f>
        <v>-512.464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Transport'!A78,3),'Master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-512464</v>
      </c>
      <c r="N78" s="118" t="n">
        <f aca="false">SUM(J$6:J78)</f>
        <v>-512464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-512.464</v>
      </c>
      <c r="W78" s="120" t="n">
        <f aca="false">N78/$R$3</f>
        <v>-512.464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Transport'!A79,3),'Master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-512464</v>
      </c>
      <c r="N79" s="118" t="n">
        <f aca="false">SUM(J$6:J79)</f>
        <v>-512464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-512.464</v>
      </c>
      <c r="W79" s="120" t="n">
        <f aca="false">N79/$R$3</f>
        <v>-512.464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Transport'!A80,3),'Master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-512464</v>
      </c>
      <c r="N80" s="118" t="n">
        <f aca="false">SUM(J$6:J80)</f>
        <v>-512464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-512.464</v>
      </c>
      <c r="W80" s="120" t="n">
        <f aca="false">N80/$R$3</f>
        <v>-512.464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Transport'!A81,3),'Master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-512464</v>
      </c>
      <c r="N81" s="118" t="n">
        <f aca="false">SUM(J$6:J81)</f>
        <v>-512464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-512.464</v>
      </c>
      <c r="W81" s="120" t="n">
        <f aca="false">N81/$R$3</f>
        <v>-512.464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Transport'!A82,3),'Master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-512464</v>
      </c>
      <c r="N82" s="118" t="n">
        <f aca="false">SUM(J$6:J82)</f>
        <v>-512464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-512.464</v>
      </c>
      <c r="W82" s="120" t="n">
        <f aca="false">N82/$R$3</f>
        <v>-512.464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Transport'!A83,3),'Master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-512464</v>
      </c>
      <c r="N83" s="118" t="n">
        <f aca="false">SUM(J$6:J83)</f>
        <v>-512464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-512.464</v>
      </c>
      <c r="W83" s="120" t="n">
        <f aca="false">N83/$R$3</f>
        <v>-512.464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Transport'!A84,3),'Master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-512464</v>
      </c>
      <c r="N84" s="118" t="n">
        <f aca="false">SUM(J$6:J84)</f>
        <v>-512464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-512.464</v>
      </c>
      <c r="W84" s="120" t="n">
        <f aca="false">N84/$R$3</f>
        <v>-512.464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Transport'!A85,3),'Master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-512464</v>
      </c>
      <c r="N85" s="118" t="n">
        <f aca="false">SUM(J$6:J85)</f>
        <v>-512464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-512.464</v>
      </c>
      <c r="W85" s="120" t="n">
        <f aca="false">N85/$R$3</f>
        <v>-512.464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Transport'!A86,3),'Master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-512464</v>
      </c>
      <c r="N86" s="118" t="n">
        <f aca="false">SUM(J$6:J86)</f>
        <v>-512464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-512.464</v>
      </c>
      <c r="W86" s="120" t="n">
        <f aca="false">N86/$R$3</f>
        <v>-512.464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Transport'!A87,3),'Master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-512464</v>
      </c>
      <c r="N87" s="118" t="n">
        <f aca="false">SUM(J$6:J87)</f>
        <v>-512464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-512.464</v>
      </c>
      <c r="W87" s="120" t="n">
        <f aca="false">N87/$R$3</f>
        <v>-512.464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Transport'!A88,3),'Master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-512464</v>
      </c>
      <c r="N88" s="118" t="n">
        <f aca="false">SUM(J$6:J88)</f>
        <v>-512464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-512.464</v>
      </c>
      <c r="W88" s="120" t="n">
        <f aca="false">N88/$R$3</f>
        <v>-512.464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Transport'!A89,3),'Master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-512464</v>
      </c>
      <c r="N89" s="118" t="n">
        <f aca="false">SUM(J$6:J89)</f>
        <v>-512464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-512.464</v>
      </c>
      <c r="W89" s="120" t="n">
        <f aca="false">N89/$R$3</f>
        <v>-512.464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Transport'!A90,3),'Master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-512464</v>
      </c>
      <c r="N90" s="118" t="n">
        <f aca="false">SUM(J$6:J90)</f>
        <v>-512464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-512.464</v>
      </c>
      <c r="W90" s="120" t="n">
        <f aca="false">N90/$R$3</f>
        <v>-512.464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Transport'!A91,3),'Master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-512464</v>
      </c>
      <c r="N91" s="118" t="n">
        <f aca="false">SUM(J$6:J91)</f>
        <v>-512464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-512.464</v>
      </c>
      <c r="W91" s="120" t="n">
        <f aca="false">N91/$R$3</f>
        <v>-512.464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Transport'!A92,3),'Master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-512464</v>
      </c>
      <c r="N92" s="118" t="n">
        <f aca="false">SUM(J$6:J92)</f>
        <v>-512464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-512.464</v>
      </c>
      <c r="W92" s="120" t="n">
        <f aca="false">N92/$R$3</f>
        <v>-512.464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Transport'!A93,3),'Master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-512464</v>
      </c>
      <c r="N93" s="118" t="n">
        <f aca="false">SUM(J$6:J93)</f>
        <v>-512464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-512.464</v>
      </c>
      <c r="W93" s="120" t="n">
        <f aca="false">N93/$R$3</f>
        <v>-512.464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Transport'!A94,3),'Master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-256232</v>
      </c>
      <c r="I94" s="118" t="n">
        <f aca="false">IF(MONTH($A94)=MONTH($A93),IF(G94=0,I93,G94),G94)</f>
        <v>-256232</v>
      </c>
      <c r="J94" s="118" t="n">
        <f aca="false">IF(MONTH($A94)=MONTH($A93),SUM(I94-I93),I94)</f>
        <v>-256232</v>
      </c>
      <c r="K94" s="118" t="n">
        <f aca="false">IF(WEEKDAY(A94,3)&gt;4,0,(IF(A94&lt;K$2,0,IF(A94&lt;=K$3,1,0))))</f>
        <v>0</v>
      </c>
      <c r="L94" s="118" t="n">
        <f aca="false">J94*K94</f>
        <v>-0</v>
      </c>
      <c r="M94" s="118" t="n">
        <f aca="false">SUM(J$6:J94)</f>
        <v>-768696</v>
      </c>
      <c r="N94" s="118" t="n">
        <f aca="false">SUM(J$6:J94)</f>
        <v>-768696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-256.232</v>
      </c>
      <c r="T94" s="120" t="n">
        <f aca="false">L94/$R$3</f>
        <v>-0</v>
      </c>
      <c r="U94" s="120" t="n">
        <f aca="false">I94/$R$3</f>
        <v>-256.232</v>
      </c>
      <c r="V94" s="120" t="n">
        <f aca="false">M94/$R$3</f>
        <v>-768.696</v>
      </c>
      <c r="W94" s="120" t="n">
        <f aca="false">N94/$R$3</f>
        <v>-768.696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Transport'!A95,3),'Master Data'!$A$2:$A$8,0),2)</f>
        <v>Sa</v>
      </c>
      <c r="D95" s="118" t="n">
        <v>0</v>
      </c>
      <c r="E95" s="118" t="n">
        <v>0</v>
      </c>
      <c r="F95" s="118" t="n">
        <v>0</v>
      </c>
      <c r="G95" s="115" t="n">
        <v>0</v>
      </c>
      <c r="I95" s="118" t="n">
        <f aca="false">IF(MONTH($A95)=MONTH($A94),IF(G95=0,I94,G95),G95)</f>
        <v>-256232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-768696</v>
      </c>
      <c r="N95" s="118" t="n">
        <f aca="false">SUM(J$6:J95)</f>
        <v>-768696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-256.232</v>
      </c>
      <c r="V95" s="120" t="n">
        <f aca="false">M95/$R$3</f>
        <v>-768.696</v>
      </c>
      <c r="W95" s="120" t="n">
        <f aca="false">N95/$R$3</f>
        <v>-768.696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Transport'!A96,3),'Master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-768696</v>
      </c>
      <c r="N96" s="118" t="n">
        <f aca="false">SUM(J$6:J96)</f>
        <v>-768696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-768.696</v>
      </c>
      <c r="W96" s="120" t="n">
        <f aca="false">N96/$R$3</f>
        <v>-768.696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Transport'!A97,3),'Master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-768696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-768.696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Transport'!A98,3),'Master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-716070</v>
      </c>
      <c r="I98" s="118" t="n">
        <f aca="false">IF(MONTH($A98)=MONTH($A97),IF(G98=0,I97,G98),G98)</f>
        <v>-716070</v>
      </c>
      <c r="J98" s="118" t="n">
        <f aca="false">IF(MONTH($A98)=MONTH($A97),SUM(I98-I97),I98)</f>
        <v>-716070</v>
      </c>
      <c r="K98" s="118" t="n">
        <f aca="false">IF(WEEKDAY(A98,3)&gt;4,0,(IF(A98&lt;K$2,0,IF(A98&lt;=K$3,1,0))))</f>
        <v>0</v>
      </c>
      <c r="L98" s="118" t="n">
        <f aca="false">J98*K98</f>
        <v>-0</v>
      </c>
      <c r="M98" s="118" t="n">
        <f aca="false">SUM(J$97:J98)</f>
        <v>-716070</v>
      </c>
      <c r="N98" s="118" t="n">
        <f aca="false">SUM(J$6:J98)</f>
        <v>-1484766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-716.07</v>
      </c>
      <c r="T98" s="120" t="n">
        <f aca="false">L98/$R$3</f>
        <v>-0</v>
      </c>
      <c r="U98" s="120" t="n">
        <f aca="false">I98/$R$3</f>
        <v>-716.07</v>
      </c>
      <c r="V98" s="120" t="n">
        <f aca="false">M98/$R$3</f>
        <v>-716.07</v>
      </c>
      <c r="W98" s="120" t="n">
        <f aca="false">N98/$R$3</f>
        <v>-1484.766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Transport'!A99,3),'Master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-716070</v>
      </c>
      <c r="I99" s="118" t="n">
        <f aca="false">IF(MONTH($A99)=MONTH($A98),IF(G99=0,I98,G99),G99)</f>
        <v>-716070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-716070</v>
      </c>
      <c r="N99" s="118" t="n">
        <f aca="false">SUM(J$6:J99)</f>
        <v>-1484766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-716.07</v>
      </c>
      <c r="V99" s="120" t="n">
        <f aca="false">M99/$R$3</f>
        <v>-716.07</v>
      </c>
      <c r="W99" s="120" t="n">
        <f aca="false">N99/$R$3</f>
        <v>-1484.766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Transport'!A100,3),'Master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-716069</v>
      </c>
      <c r="I100" s="118" t="n">
        <f aca="false">IF(MONTH($A100)=MONTH($A99),IF(G100=0,I99,G100),G100)</f>
        <v>-716069</v>
      </c>
      <c r="J100" s="118" t="n">
        <f aca="false">IF(MONTH($A100)=MONTH($A99),SUM(I100-I99),I100)</f>
        <v>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-716069</v>
      </c>
      <c r="N100" s="118" t="n">
        <f aca="false">SUM(J$6:J100)</f>
        <v>-1484765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0.001</v>
      </c>
      <c r="T100" s="120" t="n">
        <f aca="false">L100/$R$3</f>
        <v>0</v>
      </c>
      <c r="U100" s="120" t="n">
        <f aca="false">I100/$R$3</f>
        <v>-716.069</v>
      </c>
      <c r="V100" s="120" t="n">
        <f aca="false">M100/$R$3</f>
        <v>-716.069</v>
      </c>
      <c r="W100" s="120" t="n">
        <f aca="false">N100/$R$3</f>
        <v>-1484.765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Transport'!A101,3),'Master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-716065</v>
      </c>
      <c r="I101" s="118" t="n">
        <f aca="false">IF(MONTH($A101)=MONTH($A100),IF(G101=0,I100,G101),G101)</f>
        <v>-716065</v>
      </c>
      <c r="J101" s="118" t="n">
        <f aca="false">IF(MONTH($A101)=MONTH($A100),SUM(I101-I100),I101)</f>
        <v>4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-716065</v>
      </c>
      <c r="N101" s="118" t="n">
        <f aca="false">SUM(J$6:J101)</f>
        <v>-1484761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0.004</v>
      </c>
      <c r="T101" s="120" t="n">
        <f aca="false">L101/$R$3</f>
        <v>0</v>
      </c>
      <c r="U101" s="120" t="n">
        <f aca="false">I101/$R$3</f>
        <v>-716.065</v>
      </c>
      <c r="V101" s="120" t="n">
        <f aca="false">M101/$R$3</f>
        <v>-716.065</v>
      </c>
      <c r="W101" s="120" t="n">
        <f aca="false">N101/$R$3</f>
        <v>-1484.761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Transport'!A102,3),'Master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-716065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-716065</v>
      </c>
      <c r="N102" s="118" t="n">
        <f aca="false">SUM(J$6:J102)</f>
        <v>-1484761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-716.065</v>
      </c>
      <c r="V102" s="120" t="n">
        <f aca="false">M102/$R$3</f>
        <v>-716.065</v>
      </c>
      <c r="W102" s="120" t="n">
        <f aca="false">N102/$R$3</f>
        <v>-1484.761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Transport'!A103,3),'Master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-716065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-716065</v>
      </c>
      <c r="N103" s="118" t="n">
        <f aca="false">SUM(J$6:J103)</f>
        <v>-1484761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-716.065</v>
      </c>
      <c r="V103" s="120" t="n">
        <f aca="false">M103/$R$3</f>
        <v>-716.065</v>
      </c>
      <c r="W103" s="120" t="n">
        <f aca="false">N103/$R$3</f>
        <v>-1484.761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Transport'!A104,3),'Master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-716068</v>
      </c>
      <c r="I104" s="118" t="n">
        <f aca="false">IF(MONTH($A104)=MONTH($A103),IF(G104=0,I103,G104),G104)</f>
        <v>-716068</v>
      </c>
      <c r="J104" s="118" t="n">
        <f aca="false">IF(MONTH($A104)=MONTH($A103),SUM(I104-I103),I104)</f>
        <v>-3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-716068</v>
      </c>
      <c r="N104" s="118" t="n">
        <f aca="false">SUM(J$6:J104)</f>
        <v>-1484764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-0.003</v>
      </c>
      <c r="T104" s="120" t="n">
        <f aca="false">L104/$R$3</f>
        <v>-0</v>
      </c>
      <c r="U104" s="120" t="n">
        <f aca="false">I104/$R$3</f>
        <v>-716.068</v>
      </c>
      <c r="V104" s="120" t="n">
        <f aca="false">M104/$R$3</f>
        <v>-716.068</v>
      </c>
      <c r="W104" s="120" t="n">
        <f aca="false">N104/$R$3</f>
        <v>-1484.764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Transport'!A105,3),'Master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-716072</v>
      </c>
      <c r="I105" s="118" t="n">
        <f aca="false">IF(MONTH($A105)=MONTH($A104),IF(G105=0,I104,G105),G105)</f>
        <v>-716072</v>
      </c>
      <c r="J105" s="118" t="n">
        <f aca="false">IF(MONTH($A105)=MONTH($A104),SUM(I105-I104),I105)</f>
        <v>-4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-716072</v>
      </c>
      <c r="N105" s="118" t="n">
        <f aca="false">SUM(J$6:J105)</f>
        <v>-1484768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-0.004</v>
      </c>
      <c r="T105" s="120" t="n">
        <f aca="false">L105/$R$3</f>
        <v>-0</v>
      </c>
      <c r="U105" s="120" t="n">
        <f aca="false">I105/$R$3</f>
        <v>-716.072</v>
      </c>
      <c r="V105" s="120" t="n">
        <f aca="false">M105/$R$3</f>
        <v>-716.072</v>
      </c>
      <c r="W105" s="120" t="n">
        <f aca="false">N105/$R$3</f>
        <v>-1484.768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Transport'!A106,3),'Master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-716071</v>
      </c>
      <c r="I106" s="118" t="n">
        <f aca="false">IF(MONTH($A106)=MONTH($A105),IF(G106=0,I105,G106),G106)</f>
        <v>-716071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-716071</v>
      </c>
      <c r="N106" s="118" t="n">
        <f aca="false">SUM(J$6:J106)</f>
        <v>-1484767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-716.071</v>
      </c>
      <c r="V106" s="120" t="n">
        <f aca="false">M106/$R$3</f>
        <v>-716.071</v>
      </c>
      <c r="W106" s="120" t="n">
        <f aca="false">N106/$R$3</f>
        <v>-1484.767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Transport'!A107,3),'Master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-716072</v>
      </c>
      <c r="I107" s="118" t="n">
        <f aca="false">IF(MONTH($A107)=MONTH($A106),IF(G107=0,I106,G107),G107)</f>
        <v>-716072</v>
      </c>
      <c r="J107" s="118" t="n">
        <f aca="false">IF(MONTH($A107)=MONTH($A106),SUM(I107-I106),I107)</f>
        <v>-1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-716072</v>
      </c>
      <c r="N107" s="118" t="n">
        <f aca="false">SUM(J$6:J107)</f>
        <v>-1484768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-0.001</v>
      </c>
      <c r="T107" s="120" t="n">
        <f aca="false">L107/$R$3</f>
        <v>-0</v>
      </c>
      <c r="U107" s="120" t="n">
        <f aca="false">I107/$R$3</f>
        <v>-716.072</v>
      </c>
      <c r="V107" s="120" t="n">
        <f aca="false">M107/$R$3</f>
        <v>-716.072</v>
      </c>
      <c r="W107" s="120" t="n">
        <f aca="false">N107/$R$3</f>
        <v>-1484.768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Transport'!A108,3),'Master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-716072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-716072</v>
      </c>
      <c r="N108" s="118" t="n">
        <f aca="false">SUM(J$6:J108)</f>
        <v>-1484768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-716.072</v>
      </c>
      <c r="V108" s="120" t="n">
        <f aca="false">M108/$R$3</f>
        <v>-716.072</v>
      </c>
      <c r="W108" s="120" t="n">
        <f aca="false">N108/$R$3</f>
        <v>-1484.768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Transport'!A109,3),'Master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-716072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-716072</v>
      </c>
      <c r="N109" s="118" t="n">
        <f aca="false">SUM(J$6:J109)</f>
        <v>-1484768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-716.072</v>
      </c>
      <c r="V109" s="120" t="n">
        <f aca="false">M109/$R$3</f>
        <v>-716.072</v>
      </c>
      <c r="W109" s="120" t="n">
        <f aca="false">N109/$R$3</f>
        <v>-1484.768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Transport'!A110,3),'Master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-716072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-716072</v>
      </c>
      <c r="N110" s="118" t="n">
        <f aca="false">SUM(J$6:J110)</f>
        <v>-1484768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-716.072</v>
      </c>
      <c r="V110" s="120" t="n">
        <f aca="false">M110/$R$3</f>
        <v>-716.072</v>
      </c>
      <c r="W110" s="120" t="n">
        <f aca="false">N110/$R$3</f>
        <v>-1484.768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Transport'!A111,3),'Master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-716079</v>
      </c>
      <c r="I111" s="118" t="n">
        <f aca="false">IF(MONTH($A111)=MONTH($A110),IF(G111=0,I110,G111),G111)</f>
        <v>-716079</v>
      </c>
      <c r="J111" s="118" t="n">
        <f aca="false">IF(MONTH($A111)=MONTH($A110),SUM(I111-I110),I111)</f>
        <v>-7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-716079</v>
      </c>
      <c r="N111" s="118" t="n">
        <f aca="false">SUM(J$6:J111)</f>
        <v>-1484775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-0.007</v>
      </c>
      <c r="T111" s="120" t="n">
        <f aca="false">L111/$R$3</f>
        <v>-0</v>
      </c>
      <c r="U111" s="120" t="n">
        <f aca="false">I111/$R$3</f>
        <v>-716.079</v>
      </c>
      <c r="V111" s="120" t="n">
        <f aca="false">M111/$R$3</f>
        <v>-716.079</v>
      </c>
      <c r="W111" s="120" t="n">
        <f aca="false">N111/$R$3</f>
        <v>-1484.775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Transport'!A112,3),'Master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-716078</v>
      </c>
      <c r="I112" s="118" t="n">
        <f aca="false">IF(MONTH($A112)=MONTH($A111),IF(G112=0,I111,G112),G112)</f>
        <v>-716078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-716078</v>
      </c>
      <c r="N112" s="118" t="n">
        <f aca="false">SUM(J$6:J112)</f>
        <v>-1484774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-716.078</v>
      </c>
      <c r="V112" s="120" t="n">
        <f aca="false">M112/$R$3</f>
        <v>-716.078</v>
      </c>
      <c r="W112" s="120" t="n">
        <f aca="false">N112/$R$3</f>
        <v>-1484.774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Transport'!A113,3),'Master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-716074</v>
      </c>
      <c r="I113" s="118" t="n">
        <f aca="false">IF(MONTH($A113)=MONTH($A112),IF(G113=0,I112,G113),G113)</f>
        <v>-716074</v>
      </c>
      <c r="J113" s="118" t="n">
        <f aca="false">IF(MONTH($A113)=MONTH($A112),SUM(I113-I112),I113)</f>
        <v>4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-716074</v>
      </c>
      <c r="N113" s="118" t="n">
        <f aca="false">SUM(J$6:J113)</f>
        <v>-1484770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0.004</v>
      </c>
      <c r="T113" s="120" t="n">
        <f aca="false">L113/$R$3</f>
        <v>0</v>
      </c>
      <c r="U113" s="120" t="n">
        <f aca="false">I113/$R$3</f>
        <v>-716.074</v>
      </c>
      <c r="V113" s="120" t="n">
        <f aca="false">M113/$R$3</f>
        <v>-716.074</v>
      </c>
      <c r="W113" s="120" t="n">
        <f aca="false">N113/$R$3</f>
        <v>-1484.77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Transport'!A114,3),'Master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-716074</v>
      </c>
      <c r="I114" s="118" t="n">
        <f aca="false">IF(MONTH($A114)=MONTH($A113),IF(G114=0,I113,G114),G114)</f>
        <v>-716074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-716074</v>
      </c>
      <c r="N114" s="118" t="n">
        <f aca="false">SUM(J$6:J114)</f>
        <v>-1484770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-716.074</v>
      </c>
      <c r="V114" s="120" t="n">
        <f aca="false">M114/$R$3</f>
        <v>-716.074</v>
      </c>
      <c r="W114" s="120" t="n">
        <f aca="false">N114/$R$3</f>
        <v>-1484.77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Transport'!A115,3),'Master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-716073</v>
      </c>
      <c r="I115" s="118" t="n">
        <f aca="false">IF(MONTH($A115)=MONTH($A114),IF(G115=0,I114,G115),G115)</f>
        <v>-716073</v>
      </c>
      <c r="J115" s="118" t="n">
        <f aca="false">IF(MONTH($A115)=MONTH($A114),SUM(I115-I114),I115)</f>
        <v>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-716073</v>
      </c>
      <c r="N115" s="118" t="n">
        <f aca="false">SUM(J$6:J115)</f>
        <v>-1484769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0.001</v>
      </c>
      <c r="T115" s="120" t="n">
        <f aca="false">L115/$R$3</f>
        <v>0</v>
      </c>
      <c r="U115" s="120" t="n">
        <f aca="false">I115/$R$3</f>
        <v>-716.073</v>
      </c>
      <c r="V115" s="120" t="n">
        <f aca="false">M115/$R$3</f>
        <v>-716.073</v>
      </c>
      <c r="W115" s="120" t="n">
        <f aca="false">N115/$R$3</f>
        <v>-1484.769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Transport'!A116,3),'Master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-716073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-716073</v>
      </c>
      <c r="N116" s="118" t="n">
        <f aca="false">SUM(J$6:J116)</f>
        <v>-1484769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-716.073</v>
      </c>
      <c r="V116" s="120" t="n">
        <f aca="false">M116/$R$3</f>
        <v>-716.073</v>
      </c>
      <c r="W116" s="120" t="n">
        <f aca="false">N116/$R$3</f>
        <v>-1484.769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Transport'!A117,3),'Master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-716073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-716073</v>
      </c>
      <c r="N117" s="118" t="n">
        <f aca="false">SUM(J$6:J117)</f>
        <v>-1484769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-716.073</v>
      </c>
      <c r="V117" s="120" t="n">
        <f aca="false">M117/$R$3</f>
        <v>-716.073</v>
      </c>
      <c r="W117" s="120" t="n">
        <f aca="false">N117/$R$3</f>
        <v>-1484.769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Transport'!A118,3),'Master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-703216</v>
      </c>
      <c r="I118" s="118" t="n">
        <f aca="false">IF(MONTH($A118)=MONTH($A117),IF(G118=0,I117,G118),G118)</f>
        <v>-703216</v>
      </c>
      <c r="J118" s="118" t="n">
        <f aca="false">IF(MONTH($A118)=MONTH($A117),SUM(I118-I117),I118)</f>
        <v>12857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-703216</v>
      </c>
      <c r="N118" s="118" t="n">
        <f aca="false">SUM(J$6:J118)</f>
        <v>-1471912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12.857</v>
      </c>
      <c r="T118" s="120" t="n">
        <f aca="false">L118/$R$3</f>
        <v>0</v>
      </c>
      <c r="U118" s="120" t="n">
        <f aca="false">I118/$R$3</f>
        <v>-703.216</v>
      </c>
      <c r="V118" s="120" t="n">
        <f aca="false">M118/$R$3</f>
        <v>-703.216</v>
      </c>
      <c r="W118" s="120" t="n">
        <f aca="false">N118/$R$3</f>
        <v>-1471.912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Transport'!A119,3),'Master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-703219</v>
      </c>
      <c r="I119" s="118" t="n">
        <f aca="false">IF(MONTH($A119)=MONTH($A118),IF(G119=0,I118,G119),G119)</f>
        <v>-703219</v>
      </c>
      <c r="J119" s="118" t="n">
        <f aca="false">IF(MONTH($A119)=MONTH($A118),SUM(I119-I118),I119)</f>
        <v>-3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-703219</v>
      </c>
      <c r="N119" s="118" t="n">
        <f aca="false">SUM(J$6:J119)</f>
        <v>-1471915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-0.003</v>
      </c>
      <c r="T119" s="120" t="n">
        <f aca="false">L119/$R$3</f>
        <v>-0</v>
      </c>
      <c r="U119" s="120" t="n">
        <f aca="false">I119/$R$3</f>
        <v>-703.219</v>
      </c>
      <c r="V119" s="120" t="n">
        <f aca="false">M119/$R$3</f>
        <v>-703.219</v>
      </c>
      <c r="W119" s="120" t="n">
        <f aca="false">N119/$R$3</f>
        <v>-1471.915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Transport'!A120,3),'Master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-703221</v>
      </c>
      <c r="I120" s="118" t="n">
        <f aca="false">IF(MONTH($A120)=MONTH($A119),IF(G120=0,I119,G120),G120)</f>
        <v>-703221</v>
      </c>
      <c r="J120" s="118" t="n">
        <f aca="false">IF(MONTH($A120)=MONTH($A119),SUM(I120-I119),I120)</f>
        <v>-2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-703221</v>
      </c>
      <c r="N120" s="118" t="n">
        <f aca="false">SUM(J$6:J120)</f>
        <v>-1471917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-0.002</v>
      </c>
      <c r="T120" s="120" t="n">
        <f aca="false">L120/$R$3</f>
        <v>-0</v>
      </c>
      <c r="U120" s="120" t="n">
        <f aca="false">I120/$R$3</f>
        <v>-703.221</v>
      </c>
      <c r="V120" s="120" t="n">
        <f aca="false">M120/$R$3</f>
        <v>-703.221</v>
      </c>
      <c r="W120" s="120" t="n">
        <f aca="false">N120/$R$3</f>
        <v>-1471.917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Transport'!A121,3),'Master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-703221</v>
      </c>
      <c r="I121" s="118" t="n">
        <f aca="false">IF(MONTH($A121)=MONTH($A120),IF(G121=0,I120,G121),G121)</f>
        <v>-703221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-703221</v>
      </c>
      <c r="N121" s="118" t="n">
        <f aca="false">SUM(J$6:J121)</f>
        <v>-1471917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-703.221</v>
      </c>
      <c r="V121" s="120" t="n">
        <f aca="false">M121/$R$3</f>
        <v>-703.221</v>
      </c>
      <c r="W121" s="120" t="n">
        <f aca="false">N121/$R$3</f>
        <v>-1471.917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Transport'!A122,3),'Master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-703222</v>
      </c>
      <c r="I122" s="118" t="n">
        <f aca="false">IF(MONTH($A122)=MONTH($A121),IF(G122=0,I121,G122),G122)</f>
        <v>-703222</v>
      </c>
      <c r="J122" s="118" t="n">
        <f aca="false">IF(MONTH($A122)=MONTH($A121),SUM(I122-I121),I122)</f>
        <v>-1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-703222</v>
      </c>
      <c r="N122" s="118" t="n">
        <f aca="false">SUM(J$6:J122)</f>
        <v>-1471918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-0.001</v>
      </c>
      <c r="T122" s="120" t="n">
        <f aca="false">L122/$R$3</f>
        <v>-0</v>
      </c>
      <c r="U122" s="120" t="n">
        <f aca="false">I122/$R$3</f>
        <v>-703.222</v>
      </c>
      <c r="V122" s="120" t="n">
        <f aca="false">M122/$R$3</f>
        <v>-703.222</v>
      </c>
      <c r="W122" s="120" t="n">
        <f aca="false">N122/$R$3</f>
        <v>-1471.918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Transport'!A123,3),'Master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-703222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-703222</v>
      </c>
      <c r="N123" s="118" t="n">
        <f aca="false">SUM(J$6:J123)</f>
        <v>-1471918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-703.222</v>
      </c>
      <c r="V123" s="120" t="n">
        <f aca="false">M123/$R$3</f>
        <v>-703.222</v>
      </c>
      <c r="W123" s="120" t="n">
        <f aca="false">N123/$R$3</f>
        <v>-1471.918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Transport'!A124,3),'Master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-703222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-703222</v>
      </c>
      <c r="N124" s="118" t="n">
        <f aca="false">SUM(J$6:J124)</f>
        <v>-1471918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-703.222</v>
      </c>
      <c r="V124" s="120" t="n">
        <f aca="false">M124/$R$3</f>
        <v>-703.222</v>
      </c>
      <c r="W124" s="120" t="n">
        <f aca="false">N124/$R$3</f>
        <v>-1471.918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Transport'!A125,3),'Master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-703222</v>
      </c>
      <c r="I125" s="118" t="n">
        <f aca="false">IF(MONTH($A125)=MONTH($A124),IF(G125=0,I124,G125),G125)</f>
        <v>-703222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-703222</v>
      </c>
      <c r="N125" s="118" t="n">
        <f aca="false">SUM(J$6:J125)</f>
        <v>-1471918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-703.222</v>
      </c>
      <c r="V125" s="120" t="n">
        <f aca="false">M125/$R$3</f>
        <v>-703.222</v>
      </c>
      <c r="W125" s="120" t="n">
        <f aca="false">N125/$R$3</f>
        <v>-1471.918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Transport'!A126,3),'Master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19</v>
      </c>
      <c r="I126" s="118" t="n">
        <f aca="false">IF(MONTH($A126)=MONTH($A125),IF(G126=0,I125,G126),G126)</f>
        <v>19</v>
      </c>
      <c r="J126" s="118" t="n">
        <f aca="false">IF(MONTH($A126)=MONTH($A125),SUM(I126-I125),I126)</f>
        <v>19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-703203</v>
      </c>
      <c r="N126" s="118" t="n">
        <f aca="false">SUM(J$6:J126)</f>
        <v>-1471899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0.019</v>
      </c>
      <c r="T126" s="120" t="n">
        <f aca="false">L126/$R$3</f>
        <v>0</v>
      </c>
      <c r="U126" s="120" t="n">
        <f aca="false">I126/$R$3</f>
        <v>0.019</v>
      </c>
      <c r="V126" s="120" t="n">
        <f aca="false">M126/$R$3</f>
        <v>-703.203</v>
      </c>
      <c r="W126" s="120" t="n">
        <f aca="false">N126/$R$3</f>
        <v>-1471.899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Transport'!A127,3),'Master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19</v>
      </c>
      <c r="I127" s="118" t="n">
        <f aca="false">IF(MONTH($A127)=MONTH($A126),IF(G127=0,I126,G127),G127)</f>
        <v>19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-703203</v>
      </c>
      <c r="N127" s="118" t="n">
        <f aca="false">SUM(J$6:J127)</f>
        <v>-1471899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0.019</v>
      </c>
      <c r="V127" s="120" t="n">
        <f aca="false">M127/$R$3</f>
        <v>-703.203</v>
      </c>
      <c r="W127" s="120" t="n">
        <f aca="false">N127/$R$3</f>
        <v>-1471.899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Transport'!A128,3),'Master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22</v>
      </c>
      <c r="I128" s="118" t="n">
        <f aca="false">IF(MONTH($A128)=MONTH($A127),IF(G128=0,I127,G128),G128)</f>
        <v>22</v>
      </c>
      <c r="J128" s="118" t="n">
        <f aca="false">IF(MONTH($A128)=MONTH($A127),SUM(I128-I127),I128)</f>
        <v>3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-703200</v>
      </c>
      <c r="N128" s="118" t="n">
        <f aca="false">SUM(J$6:J128)</f>
        <v>-1471896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0.003</v>
      </c>
      <c r="T128" s="120" t="n">
        <f aca="false">L128/$R$3</f>
        <v>0</v>
      </c>
      <c r="U128" s="120" t="n">
        <f aca="false">I128/$R$3</f>
        <v>0.022</v>
      </c>
      <c r="V128" s="120" t="n">
        <f aca="false">M128/$R$3</f>
        <v>-703.2</v>
      </c>
      <c r="W128" s="120" t="n">
        <f aca="false">N128/$R$3</f>
        <v>-1471.896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Transport'!A129,3),'Master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22</v>
      </c>
      <c r="I129" s="118" t="n">
        <f aca="false">IF(MONTH($A129)=MONTH($A128),IF(G129=0,I128,G129),G129)</f>
        <v>22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-703200</v>
      </c>
      <c r="N129" s="118" t="n">
        <f aca="false">SUM(J$6:J129)</f>
        <v>-1471896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0.022</v>
      </c>
      <c r="V129" s="120" t="n">
        <f aca="false">M129/$R$3</f>
        <v>-703.2</v>
      </c>
      <c r="W129" s="120" t="n">
        <f aca="false">N129/$R$3</f>
        <v>-1471.896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Transport'!A130,3),'Master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22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-703200</v>
      </c>
      <c r="N130" s="118" t="n">
        <f aca="false">SUM(J$6:J130)</f>
        <v>-1471896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0.022</v>
      </c>
      <c r="V130" s="120" t="n">
        <f aca="false">M130/$R$3</f>
        <v>-703.2</v>
      </c>
      <c r="W130" s="120" t="n">
        <f aca="false">N130/$R$3</f>
        <v>-1471.896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Transport'!A131,3),'Master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22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-703200</v>
      </c>
      <c r="N131" s="118" t="n">
        <f aca="false">SUM(J$6:J131)</f>
        <v>-1471896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0.022</v>
      </c>
      <c r="V131" s="120" t="n">
        <f aca="false">M131/$R$3</f>
        <v>-703.2</v>
      </c>
      <c r="W131" s="120" t="n">
        <f aca="false">N131/$R$3</f>
        <v>-1471.896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Transport'!A132,3),'Master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24</v>
      </c>
      <c r="I132" s="118" t="n">
        <f aca="false">IF(MONTH($A132)=MONTH($A131),IF(G132=0,I131,G132),G132)</f>
        <v>24</v>
      </c>
      <c r="J132" s="118" t="n">
        <f aca="false">IF(MONTH($A132)=MONTH($A131),SUM(I132-I131),I132)</f>
        <v>2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-703198</v>
      </c>
      <c r="N132" s="118" t="n">
        <f aca="false">SUM(J$6:J132)</f>
        <v>-1471894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0.002</v>
      </c>
      <c r="T132" s="120" t="n">
        <f aca="false">L132/$R$3</f>
        <v>0</v>
      </c>
      <c r="U132" s="120" t="n">
        <f aca="false">I132/$R$3</f>
        <v>0.024</v>
      </c>
      <c r="V132" s="120" t="n">
        <f aca="false">M132/$R$3</f>
        <v>-703.198</v>
      </c>
      <c r="W132" s="120" t="n">
        <f aca="false">N132/$R$3</f>
        <v>-1471.894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Transport'!A133,3),'Master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25</v>
      </c>
      <c r="I133" s="118" t="n">
        <f aca="false">IF(MONTH($A133)=MONTH($A132),IF(G133=0,I132,G133),G133)</f>
        <v>25</v>
      </c>
      <c r="J133" s="118" t="n">
        <f aca="false">IF(MONTH($A133)=MONTH($A132),SUM(I133-I132),I133)</f>
        <v>1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-703197</v>
      </c>
      <c r="N133" s="118" t="n">
        <f aca="false">SUM(J$6:J133)</f>
        <v>-1471893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0.001</v>
      </c>
      <c r="T133" s="120" t="n">
        <f aca="false">L133/$R$3</f>
        <v>0</v>
      </c>
      <c r="U133" s="120" t="n">
        <f aca="false">I133/$R$3</f>
        <v>0.025</v>
      </c>
      <c r="V133" s="120" t="n">
        <f aca="false">M133/$R$3</f>
        <v>-703.197</v>
      </c>
      <c r="W133" s="120" t="n">
        <f aca="false">N133/$R$3</f>
        <v>-1471.893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Transport'!A134,3),'Master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25</v>
      </c>
      <c r="I134" s="118" t="n">
        <f aca="false">IF(MONTH($A134)=MONTH($A133),IF(G134=0,I133,G134),G134)</f>
        <v>25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-703197</v>
      </c>
      <c r="N134" s="118" t="n">
        <f aca="false">SUM(J$6:J134)</f>
        <v>-1471893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0.025</v>
      </c>
      <c r="V134" s="120" t="n">
        <f aca="false">M134/$R$3</f>
        <v>-703.197</v>
      </c>
      <c r="W134" s="120" t="n">
        <f aca="false">N134/$R$3</f>
        <v>-1471.893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Transport'!A135,3),'Master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24</v>
      </c>
      <c r="I135" s="118" t="n">
        <f aca="false">IF(MONTH($A135)=MONTH($A134),IF(G135=0,I134,G135),G135)</f>
        <v>24</v>
      </c>
      <c r="J135" s="118" t="n">
        <f aca="false">IF(MONTH($A135)=MONTH($A134),SUM(I135-I134),I135)</f>
        <v>-1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-703198</v>
      </c>
      <c r="N135" s="118" t="n">
        <f aca="false">SUM(J$6:J135)</f>
        <v>-1471894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-0.001</v>
      </c>
      <c r="T135" s="120" t="n">
        <f aca="false">L135/$R$3</f>
        <v>-0</v>
      </c>
      <c r="U135" s="120" t="n">
        <f aca="false">I135/$R$3</f>
        <v>0.024</v>
      </c>
      <c r="V135" s="120" t="n">
        <f aca="false">M135/$R$3</f>
        <v>-703.198</v>
      </c>
      <c r="W135" s="120" t="n">
        <f aca="false">N135/$R$3</f>
        <v>-1471.894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Transport'!A136,3),'Master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22</v>
      </c>
      <c r="I136" s="118" t="n">
        <f aca="false">IF(MONTH($A136)=MONTH($A135),IF(G136=0,I135,G136),G136)</f>
        <v>22</v>
      </c>
      <c r="J136" s="118" t="n">
        <f aca="false">IF(MONTH($A136)=MONTH($A135),SUM(I136-I135),I136)</f>
        <v>-2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-703200</v>
      </c>
      <c r="N136" s="118" t="n">
        <f aca="false">SUM(J$6:J136)</f>
        <v>-1471896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-0.002</v>
      </c>
      <c r="T136" s="120" t="n">
        <f aca="false">L136/$R$3</f>
        <v>-0</v>
      </c>
      <c r="U136" s="120" t="n">
        <f aca="false">I136/$R$3</f>
        <v>0.022</v>
      </c>
      <c r="V136" s="120" t="n">
        <f aca="false">M136/$R$3</f>
        <v>-703.2</v>
      </c>
      <c r="W136" s="120" t="n">
        <f aca="false">N136/$R$3</f>
        <v>-1471.896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Transport'!A137,3),'Master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22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-703200</v>
      </c>
      <c r="N137" s="118" t="n">
        <f aca="false">SUM(J$6:J137)</f>
        <v>-1471896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0.022</v>
      </c>
      <c r="V137" s="120" t="n">
        <f aca="false">M137/$R$3</f>
        <v>-703.2</v>
      </c>
      <c r="W137" s="120" t="n">
        <f aca="false">N137/$R$3</f>
        <v>-1471.896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Transport'!A138,3),'Master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22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-703200</v>
      </c>
      <c r="N138" s="118" t="n">
        <f aca="false">SUM(J$6:J138)</f>
        <v>-1471896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0.022</v>
      </c>
      <c r="V138" s="120" t="n">
        <f aca="false">M138/$R$3</f>
        <v>-703.2</v>
      </c>
      <c r="W138" s="120" t="n">
        <f aca="false">N138/$R$3</f>
        <v>-1471.896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Transport'!A139,3),'Master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26</v>
      </c>
      <c r="I139" s="118" t="n">
        <f aca="false">IF(MONTH($A139)=MONTH($A138),IF(G139=0,I138,G139),G139)</f>
        <v>26</v>
      </c>
      <c r="J139" s="118" t="n">
        <f aca="false">IF(MONTH($A139)=MONTH($A138),SUM(I139-I138),I139)</f>
        <v>4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-703196</v>
      </c>
      <c r="N139" s="118" t="n">
        <f aca="false">SUM(J$6:J139)</f>
        <v>-1471892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0.004</v>
      </c>
      <c r="T139" s="120" t="n">
        <f aca="false">L139/$R$3</f>
        <v>0</v>
      </c>
      <c r="U139" s="120" t="n">
        <f aca="false">I139/$R$3</f>
        <v>0.026</v>
      </c>
      <c r="V139" s="120" t="n">
        <f aca="false">M139/$R$3</f>
        <v>-703.196</v>
      </c>
      <c r="W139" s="120" t="n">
        <f aca="false">N139/$R$3</f>
        <v>-1471.892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Transport'!A140,3),'Master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27</v>
      </c>
      <c r="I140" s="118" t="n">
        <f aca="false">IF(MONTH($A140)=MONTH($A139),IF(G140=0,I139,G140),G140)</f>
        <v>27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-703195</v>
      </c>
      <c r="N140" s="118" t="n">
        <f aca="false">SUM(J$6:J140)</f>
        <v>-1471891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0.027</v>
      </c>
      <c r="V140" s="120" t="n">
        <f aca="false">M140/$R$3</f>
        <v>-703.195</v>
      </c>
      <c r="W140" s="120" t="n">
        <f aca="false">N140/$R$3</f>
        <v>-1471.891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Transport'!A141,3),'Master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27</v>
      </c>
      <c r="I141" s="118" t="n">
        <f aca="false">IF(MONTH($A141)=MONTH($A140),IF(G141=0,I140,G141),G141)</f>
        <v>27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-703195</v>
      </c>
      <c r="N141" s="118" t="n">
        <f aca="false">SUM(J$6:J141)</f>
        <v>-1471891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0.027</v>
      </c>
      <c r="V141" s="120" t="n">
        <f aca="false">M141/$R$3</f>
        <v>-703.195</v>
      </c>
      <c r="W141" s="120" t="n">
        <f aca="false">N141/$R$3</f>
        <v>-1471.891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Transport'!A142,3),'Master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26</v>
      </c>
      <c r="I142" s="118" t="n">
        <f aca="false">IF(MONTH($A142)=MONTH($A141),IF(G142=0,I141,G142),G142)</f>
        <v>26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-703196</v>
      </c>
      <c r="N142" s="118" t="n">
        <f aca="false">SUM(J$6:J142)</f>
        <v>-1471892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0.026</v>
      </c>
      <c r="V142" s="120" t="n">
        <f aca="false">M142/$R$3</f>
        <v>-703.196</v>
      </c>
      <c r="W142" s="120" t="n">
        <f aca="false">N142/$R$3</f>
        <v>-1471.892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Transport'!A143,3),'Master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-62011</v>
      </c>
      <c r="I143" s="118" t="n">
        <f aca="false">IF(MONTH($A143)=MONTH($A142),IF(G143=0,I142,G143),G143)</f>
        <v>-62011</v>
      </c>
      <c r="J143" s="118" t="n">
        <f aca="false">IF(MONTH($A143)=MONTH($A142),SUM(I143-I142),I143)</f>
        <v>-62037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-765233</v>
      </c>
      <c r="N143" s="118" t="n">
        <f aca="false">SUM(J$6:J143)</f>
        <v>-1533929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-62.037</v>
      </c>
      <c r="T143" s="120" t="n">
        <f aca="false">L143/$R$3</f>
        <v>-0</v>
      </c>
      <c r="U143" s="120" t="n">
        <f aca="false">I143/$R$3</f>
        <v>-62.011</v>
      </c>
      <c r="V143" s="120" t="n">
        <f aca="false">M143/$R$3</f>
        <v>-765.233</v>
      </c>
      <c r="W143" s="120" t="n">
        <f aca="false">N143/$R$3</f>
        <v>-1533.929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Transport'!A144,3),'Master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-62011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-765233</v>
      </c>
      <c r="N144" s="118" t="n">
        <f aca="false">SUM(J$6:J144)</f>
        <v>-1533929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-62.011</v>
      </c>
      <c r="V144" s="120" t="n">
        <f aca="false">M144/$R$3</f>
        <v>-765.233</v>
      </c>
      <c r="W144" s="120" t="n">
        <f aca="false">N144/$R$3</f>
        <v>-1533.929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Transport'!A145,3),'Master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-62011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-765233</v>
      </c>
      <c r="N145" s="118" t="n">
        <f aca="false">SUM(J$6:J145)</f>
        <v>-1533929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-62.011</v>
      </c>
      <c r="V145" s="120" t="n">
        <f aca="false">M145/$R$3</f>
        <v>-765.233</v>
      </c>
      <c r="W145" s="120" t="n">
        <f aca="false">N145/$R$3</f>
        <v>-1533.929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Transport'!A146,3),'Master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-62011</v>
      </c>
      <c r="I146" s="118" t="n">
        <f aca="false">IF(MONTH($A146)=MONTH($A145),IF(G146=0,I145,G146),G146)</f>
        <v>-62011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-765233</v>
      </c>
      <c r="N146" s="118" t="n">
        <f aca="false">SUM(J$6:J146)</f>
        <v>-1533929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-62.011</v>
      </c>
      <c r="V146" s="120" t="n">
        <f aca="false">M146/$R$3</f>
        <v>-765.233</v>
      </c>
      <c r="W146" s="120" t="n">
        <f aca="false">N146/$R$3</f>
        <v>-1533.929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Transport'!A147,3),'Master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-62011</v>
      </c>
      <c r="I147" s="118" t="n">
        <f aca="false">IF(MONTH($A147)=MONTH($A146),IF(G147=0,I146,G147),G147)</f>
        <v>-62011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-765233</v>
      </c>
      <c r="N147" s="118" t="n">
        <f aca="false">SUM(J$6:J147)</f>
        <v>-1533929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-62.011</v>
      </c>
      <c r="V147" s="120" t="n">
        <f aca="false">M147/$R$3</f>
        <v>-765.233</v>
      </c>
      <c r="W147" s="120" t="n">
        <f aca="false">N147/$R$3</f>
        <v>-1533.929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Transport'!A148,3),'Master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-62010</v>
      </c>
      <c r="I148" s="118" t="n">
        <f aca="false">IF(MONTH($A148)=MONTH($A147),IF(G148=0,I147,G148),G148)</f>
        <v>-62010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-765232</v>
      </c>
      <c r="N148" s="118" t="n">
        <f aca="false">SUM(J$6:J148)</f>
        <v>-1533928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-62.01</v>
      </c>
      <c r="V148" s="120" t="n">
        <f aca="false">M148/$R$3</f>
        <v>-765.232</v>
      </c>
      <c r="W148" s="120" t="n">
        <f aca="false">N148/$R$3</f>
        <v>-1533.928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Transport'!A149,3),'Master Data'!$A$2:$A$8,0),2)</f>
        <v>Th</v>
      </c>
      <c r="D149" s="118"/>
      <c r="E149" s="118"/>
      <c r="F149" s="118"/>
      <c r="G149" s="118" t="n">
        <v>-62011</v>
      </c>
      <c r="I149" s="118" t="n">
        <f aca="false">IF(MONTH($A149)=MONTH($A148),IF(G149=0,I148,G149),G149)</f>
        <v>-62011</v>
      </c>
      <c r="J149" s="118" t="n">
        <f aca="false">IF(MONTH($A149)=MONTH($A148),SUM(I149-I148),I149)</f>
        <v>-1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-765233</v>
      </c>
      <c r="N149" s="118" t="n">
        <f aca="false">SUM(J$6:J149)</f>
        <v>-1533929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-0.001</v>
      </c>
      <c r="T149" s="120" t="n">
        <f aca="false">L149/$R$3</f>
        <v>-0</v>
      </c>
      <c r="U149" s="120" t="n">
        <f aca="false">I149/$R$3</f>
        <v>-62.011</v>
      </c>
      <c r="V149" s="120" t="n">
        <f aca="false">M149/$R$3</f>
        <v>-765.233</v>
      </c>
      <c r="W149" s="120" t="n">
        <f aca="false">N149/$R$3</f>
        <v>-1533.929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Transport'!A150,3),'Master Data'!$A$2:$A$8,0),2)</f>
        <v>F</v>
      </c>
      <c r="D150" s="118"/>
      <c r="E150" s="118"/>
      <c r="F150" s="118"/>
      <c r="G150" s="118" t="n">
        <v>-62009</v>
      </c>
      <c r="I150" s="118" t="n">
        <f aca="false">IF(MONTH($A150)=MONTH($A149),IF(G150=0,I149,G150),G150)</f>
        <v>-62009</v>
      </c>
      <c r="J150" s="118" t="n">
        <f aca="false">IF(MONTH($A150)=MONTH($A149),SUM(I150-I149),I150)</f>
        <v>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-765231</v>
      </c>
      <c r="N150" s="118" t="n">
        <f aca="false">SUM(J$6:J150)</f>
        <v>-1533927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0.002</v>
      </c>
      <c r="T150" s="120" t="n">
        <f aca="false">L150/$R$3</f>
        <v>0</v>
      </c>
      <c r="U150" s="120" t="n">
        <f aca="false">I150/$R$3</f>
        <v>-62.009</v>
      </c>
      <c r="V150" s="120" t="n">
        <f aca="false">M150/$R$3</f>
        <v>-765.231</v>
      </c>
      <c r="W150" s="120" t="n">
        <f aca="false">N150/$R$3</f>
        <v>-1533.927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Transport'!A151,3),'Master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-62009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-765231</v>
      </c>
      <c r="N151" s="118" t="n">
        <f aca="false">SUM(J$6:J151)</f>
        <v>-1533927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-62.009</v>
      </c>
      <c r="V151" s="120" t="n">
        <f aca="false">M151/$R$3</f>
        <v>-765.231</v>
      </c>
      <c r="W151" s="120" t="n">
        <f aca="false">N151/$R$3</f>
        <v>-1533.927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Transport'!A152,3),'Master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-62009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-765231</v>
      </c>
      <c r="N152" s="118" t="n">
        <f aca="false">SUM(J$6:J152)</f>
        <v>-1533927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-62.009</v>
      </c>
      <c r="V152" s="120" t="n">
        <f aca="false">M152/$R$3</f>
        <v>-765.231</v>
      </c>
      <c r="W152" s="120" t="n">
        <f aca="false">N152/$R$3</f>
        <v>-1533.927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Transport'!A153,3),'Master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-62009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-765231</v>
      </c>
      <c r="N153" s="118" t="n">
        <f aca="false">SUM(J$6:J153)</f>
        <v>-1533927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-62.009</v>
      </c>
      <c r="V153" s="120" t="n">
        <f aca="false">M153/$R$3</f>
        <v>-765.231</v>
      </c>
      <c r="W153" s="120" t="n">
        <f aca="false">N153/$R$3</f>
        <v>-1533.927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Transport'!A154,3),'Master Data'!$A$2:$A$8,0),2)</f>
        <v>T</v>
      </c>
      <c r="D154" s="118"/>
      <c r="E154" s="118"/>
      <c r="F154" s="118"/>
      <c r="G154" s="118" t="n">
        <v>-62010</v>
      </c>
      <c r="I154" s="118" t="n">
        <f aca="false">IF(MONTH($A154)=MONTH($A153),IF(G154=0,I153,G154),G154)</f>
        <v>-62010</v>
      </c>
      <c r="J154" s="118" t="n">
        <f aca="false">IF(MONTH($A154)=MONTH($A153),SUM(I154-I153),I154)</f>
        <v>-1</v>
      </c>
      <c r="K154" s="118" t="n">
        <f aca="false">IF(WEEKDAY(A154,3)&gt;4,0,(IF(A154&lt;K$2,0,IF(A154&lt;=K$3,1,0))))</f>
        <v>0</v>
      </c>
      <c r="L154" s="118" t="n">
        <f aca="false">J154*K154</f>
        <v>-0</v>
      </c>
      <c r="M154" s="118" t="n">
        <f aca="false">SUM(J$97:J154)</f>
        <v>-765232</v>
      </c>
      <c r="N154" s="118" t="n">
        <f aca="false">SUM(J$6:J154)</f>
        <v>-1533928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-0.001</v>
      </c>
      <c r="T154" s="120" t="n">
        <f aca="false">L154/$R$3</f>
        <v>-0</v>
      </c>
      <c r="U154" s="120" t="n">
        <f aca="false">I154/$R$3</f>
        <v>-62.01</v>
      </c>
      <c r="V154" s="120" t="n">
        <f aca="false">M154/$R$3</f>
        <v>-765.232</v>
      </c>
      <c r="W154" s="120" t="n">
        <f aca="false">N154/$R$3</f>
        <v>-1533.928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Transport'!A155,3),'Master Data'!$A$2:$A$8,0),2)</f>
        <v>W</v>
      </c>
      <c r="D155" s="118"/>
      <c r="E155" s="118"/>
      <c r="F155" s="118"/>
      <c r="G155" s="118" t="n">
        <v>-62009</v>
      </c>
      <c r="I155" s="118" t="n">
        <f aca="false">IF(MONTH($A155)=MONTH($A154),IF(G155=0,I154,G155),G155)</f>
        <v>-62009</v>
      </c>
      <c r="J155" s="118" t="n">
        <f aca="false">IF(MONTH($A155)=MONTH($A154),SUM(I155-I154),I155)</f>
        <v>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-765231</v>
      </c>
      <c r="N155" s="118" t="n">
        <f aca="false">SUM(J$6:J155)</f>
        <v>-1533927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0.001</v>
      </c>
      <c r="T155" s="120" t="n">
        <f aca="false">L155/$R$3</f>
        <v>0</v>
      </c>
      <c r="U155" s="120" t="n">
        <f aca="false">I155/$R$3</f>
        <v>-62.009</v>
      </c>
      <c r="V155" s="120" t="n">
        <f aca="false">M155/$R$3</f>
        <v>-765.231</v>
      </c>
      <c r="W155" s="120" t="n">
        <f aca="false">N155/$R$3</f>
        <v>-1533.927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Transport'!A156,3),'Master Data'!$A$2:$A$8,0),2)</f>
        <v>Th</v>
      </c>
      <c r="D156" s="118"/>
      <c r="E156" s="118"/>
      <c r="F156" s="118"/>
      <c r="G156" s="118" t="n">
        <v>-62007</v>
      </c>
      <c r="I156" s="118" t="n">
        <f aca="false">IF(MONTH($A156)=MONTH($A155),IF(G156=0,I155,G156),G156)</f>
        <v>-62007</v>
      </c>
      <c r="J156" s="118" t="n">
        <f aca="false">IF(MONTH($A156)=MONTH($A155),SUM(I156-I155),I156)</f>
        <v>2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-765229</v>
      </c>
      <c r="N156" s="118" t="n">
        <f aca="false">SUM(J$6:J156)</f>
        <v>-1533925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0.002</v>
      </c>
      <c r="T156" s="120" t="n">
        <f aca="false">L156/$R$3</f>
        <v>0</v>
      </c>
      <c r="U156" s="120" t="n">
        <f aca="false">I156/$R$3</f>
        <v>-62.007</v>
      </c>
      <c r="V156" s="120" t="n">
        <f aca="false">M156/$R$3</f>
        <v>-765.229</v>
      </c>
      <c r="W156" s="120" t="n">
        <f aca="false">N156/$R$3</f>
        <v>-1533.925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Transport'!A157,3),'Master Data'!$A$2:$A$8,0),2)</f>
        <v>F</v>
      </c>
      <c r="D157" s="118"/>
      <c r="E157" s="118"/>
      <c r="F157" s="118"/>
      <c r="G157" s="118" t="n">
        <v>-2</v>
      </c>
      <c r="I157" s="118" t="n">
        <f aca="false">IF(MONTH($A157)=MONTH($A156),IF(G157=0,I156,G157),G157)</f>
        <v>-2</v>
      </c>
      <c r="J157" s="118" t="n">
        <f aca="false">IF(MONTH($A157)=MONTH($A156),SUM(I157-I156),I157)</f>
        <v>-2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-765231</v>
      </c>
      <c r="N157" s="118" t="n">
        <f aca="false">SUM(J$6:J157)</f>
        <v>-1533927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-0.002</v>
      </c>
      <c r="T157" s="120" t="n">
        <f aca="false">L157/$R$3</f>
        <v>-0</v>
      </c>
      <c r="U157" s="120" t="n">
        <f aca="false">I157/$R$3</f>
        <v>-0.002</v>
      </c>
      <c r="V157" s="120" t="n">
        <f aca="false">M157/$R$3</f>
        <v>-765.231</v>
      </c>
      <c r="W157" s="120" t="n">
        <f aca="false">N157/$R$3</f>
        <v>-1533.927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Transport'!A158,3),'Master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-765231</v>
      </c>
      <c r="N158" s="118" t="n">
        <f aca="false">SUM(J$6:J158)</f>
        <v>-1533927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-0.002</v>
      </c>
      <c r="V158" s="120" t="n">
        <f aca="false">M158/$R$3</f>
        <v>-765.231</v>
      </c>
      <c r="W158" s="120" t="n">
        <f aca="false">N158/$R$3</f>
        <v>-1533.927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Transport'!A159,3),'Master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-765231</v>
      </c>
      <c r="N159" s="118" t="n">
        <f aca="false">SUM(J$6:J159)</f>
        <v>-1533927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-0.002</v>
      </c>
      <c r="V159" s="120" t="n">
        <f aca="false">M159/$R$3</f>
        <v>-765.231</v>
      </c>
      <c r="W159" s="120" t="n">
        <f aca="false">N159/$R$3</f>
        <v>-1533.927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Transport'!A160,3),'Master Data'!$A$2:$A$8,0),2)</f>
        <v>M</v>
      </c>
      <c r="D160" s="118"/>
      <c r="E160" s="118"/>
      <c r="F160" s="118"/>
      <c r="G160" s="118" t="n">
        <v>-1</v>
      </c>
      <c r="I160" s="118" t="n">
        <f aca="false">IF(MONTH($A160)=MONTH($A159),IF(G160=0,I159,G160),G160)</f>
        <v>-1</v>
      </c>
      <c r="J160" s="118" t="n">
        <f aca="false">IF(MONTH($A160)=MONTH($A159),SUM(I160-I159),I160)</f>
        <v>1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-765230</v>
      </c>
      <c r="N160" s="118" t="n">
        <f aca="false">SUM(J$6:J160)</f>
        <v>-1533926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0.001</v>
      </c>
      <c r="T160" s="120" t="n">
        <f aca="false">L160/$R$3</f>
        <v>0</v>
      </c>
      <c r="U160" s="120" t="n">
        <f aca="false">I160/$R$3</f>
        <v>-0.001</v>
      </c>
      <c r="V160" s="120" t="n">
        <f aca="false">M160/$R$3</f>
        <v>-765.23</v>
      </c>
      <c r="W160" s="120" t="n">
        <f aca="false">N160/$R$3</f>
        <v>-1533.926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Transport'!A161,3),'Master Data'!$A$2:$A$8,0),2)</f>
        <v>T</v>
      </c>
      <c r="D161" s="118"/>
      <c r="E161" s="118"/>
      <c r="F161" s="118"/>
      <c r="G161" s="118" t="n">
        <v>-1</v>
      </c>
      <c r="I161" s="118" t="n">
        <f aca="false">IF(MONTH($A161)=MONTH($A160),IF(G161=0,I160,G161),G161)</f>
        <v>-1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-765230</v>
      </c>
      <c r="N161" s="118" t="n">
        <f aca="false">SUM(J$6:J161)</f>
        <v>-1533926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-0.001</v>
      </c>
      <c r="V161" s="120" t="n">
        <f aca="false">M161/$R$3</f>
        <v>-765.23</v>
      </c>
      <c r="W161" s="120" t="n">
        <f aca="false">N161/$R$3</f>
        <v>-1533.926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Transport'!A162,3),'Master Data'!$A$2:$A$8,0),2)</f>
        <v>W</v>
      </c>
      <c r="D162" s="118"/>
      <c r="E162" s="118"/>
      <c r="F162" s="118"/>
      <c r="G162" s="118" t="n">
        <v>-1</v>
      </c>
      <c r="I162" s="118" t="n">
        <f aca="false">IF(MONTH($A162)=MONTH($A161),IF(G162=0,I161,G162),G162)</f>
        <v>-1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-765230</v>
      </c>
      <c r="N162" s="118" t="n">
        <f aca="false">SUM(J$6:J162)</f>
        <v>-1533926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-0.001</v>
      </c>
      <c r="V162" s="120" t="n">
        <f aca="false">M162/$R$3</f>
        <v>-765.23</v>
      </c>
      <c r="W162" s="120" t="n">
        <f aca="false">N162/$R$3</f>
        <v>-1533.926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Transport'!A163,3),'Master Data'!$A$2:$A$8,0),2)</f>
        <v>Th</v>
      </c>
      <c r="D163" s="118"/>
      <c r="E163" s="118"/>
      <c r="F163" s="118"/>
      <c r="G163" s="118" t="n">
        <v>0</v>
      </c>
      <c r="I163" s="118" t="n">
        <f aca="false">IF(MONTH($A163)=MONTH($A162),IF(G163=0,I162,G163),G163)</f>
        <v>-1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-765230</v>
      </c>
      <c r="N163" s="118" t="n">
        <f aca="false">SUM(J$6:J163)</f>
        <v>-1533926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-0.001</v>
      </c>
      <c r="V163" s="120" t="n">
        <f aca="false">M163/$R$3</f>
        <v>-765.23</v>
      </c>
      <c r="W163" s="120" t="n">
        <f aca="false">N163/$R$3</f>
        <v>-1533.926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Transport'!A164,3),'Master Data'!$A$2:$A$8,0),2)</f>
        <v>F</v>
      </c>
      <c r="D164" s="118"/>
      <c r="E164" s="118"/>
      <c r="F164" s="118"/>
      <c r="G164" s="118" t="n">
        <v>-2</v>
      </c>
      <c r="I164" s="118" t="n">
        <f aca="false">IF(MONTH($A164)=MONTH($A163),IF(G164=0,I163,G164),G164)</f>
        <v>-2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-765231</v>
      </c>
      <c r="N164" s="118" t="n">
        <f aca="false">SUM(J$6:J164)</f>
        <v>-1533927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-0.002</v>
      </c>
      <c r="V164" s="120" t="n">
        <f aca="false">M164/$R$3</f>
        <v>-765.231</v>
      </c>
      <c r="W164" s="120" t="n">
        <f aca="false">N164/$R$3</f>
        <v>-1533.927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Transport'!A165,3),'Master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-2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-765231</v>
      </c>
      <c r="N165" s="118" t="n">
        <f aca="false">SUM(J$6:J165)</f>
        <v>-1533927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-0.002</v>
      </c>
      <c r="V165" s="120" t="n">
        <f aca="false">M165/$R$3</f>
        <v>-765.231</v>
      </c>
      <c r="W165" s="120" t="n">
        <f aca="false">N165/$R$3</f>
        <v>-1533.927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Transport'!A166,3),'Master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-2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-765231</v>
      </c>
      <c r="N166" s="118" t="n">
        <f aca="false">SUM(J$6:J166)</f>
        <v>-1533927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-0.002</v>
      </c>
      <c r="V166" s="120" t="n">
        <f aca="false">M166/$R$3</f>
        <v>-765.231</v>
      </c>
      <c r="W166" s="120" t="n">
        <f aca="false">N166/$R$3</f>
        <v>-1533.927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Transport'!A167,3),'Master Data'!$A$2:$A$8,0),2)</f>
        <v>M</v>
      </c>
      <c r="D167" s="118"/>
      <c r="E167" s="118"/>
      <c r="F167" s="118"/>
      <c r="G167" s="118" t="n">
        <v>1</v>
      </c>
      <c r="I167" s="118" t="n">
        <f aca="false">IF(MONTH($A167)=MONTH($A166),IF(G167=0,I166,G167),G167)</f>
        <v>1</v>
      </c>
      <c r="J167" s="118" t="n">
        <f aca="false">IF(MONTH($A167)=MONTH($A166),SUM(I167-I166),I167)</f>
        <v>3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-765228</v>
      </c>
      <c r="N167" s="118" t="n">
        <f aca="false">SUM(J$6:J167)</f>
        <v>-1533924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0.003</v>
      </c>
      <c r="T167" s="120" t="n">
        <f aca="false">L167/$R$3</f>
        <v>0</v>
      </c>
      <c r="U167" s="120" t="n">
        <f aca="false">I167/$R$3</f>
        <v>0.001</v>
      </c>
      <c r="V167" s="120" t="n">
        <f aca="false">M167/$R$3</f>
        <v>-765.228</v>
      </c>
      <c r="W167" s="120" t="n">
        <f aca="false">N167/$R$3</f>
        <v>-1533.924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Transport'!A168,3),'Master Data'!$A$2:$A$8,0),2)</f>
        <v>T</v>
      </c>
      <c r="D168" s="118"/>
      <c r="E168" s="118"/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1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-765227</v>
      </c>
      <c r="N168" s="118" t="n">
        <f aca="false">SUM(J$6:J168)</f>
        <v>-1533923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0.001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-765.227</v>
      </c>
      <c r="W168" s="120" t="n">
        <f aca="false">N168/$R$3</f>
        <v>-1533.923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Transport'!A169,3),'Master Data'!$A$2:$A$8,0),2)</f>
        <v>W</v>
      </c>
      <c r="D169" s="118"/>
      <c r="E169" s="118"/>
      <c r="F169" s="118"/>
      <c r="G169" s="118" t="n">
        <v>3</v>
      </c>
      <c r="I169" s="118" t="n">
        <f aca="false">IF(MONTH($A169)=MONTH($A168),IF(G169=0,I168,G169),G169)</f>
        <v>3</v>
      </c>
      <c r="J169" s="118" t="n">
        <f aca="false">IF(MONTH($A169)=MONTH($A168),SUM(I169-I168),I169)</f>
        <v>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-765226</v>
      </c>
      <c r="N169" s="118" t="n">
        <f aca="false">SUM(J$6:J169)</f>
        <v>-1533922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0.001</v>
      </c>
      <c r="T169" s="120" t="n">
        <f aca="false">L169/$R$3</f>
        <v>0</v>
      </c>
      <c r="U169" s="120" t="n">
        <f aca="false">I169/$R$3</f>
        <v>0.003</v>
      </c>
      <c r="V169" s="120" t="n">
        <f aca="false">M169/$R$3</f>
        <v>-765.226</v>
      </c>
      <c r="W169" s="120" t="n">
        <f aca="false">N169/$R$3</f>
        <v>-1533.922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Transport'!A170,3),'Master Data'!$A$2:$A$8,0),2)</f>
        <v>Th</v>
      </c>
      <c r="D170" s="118"/>
      <c r="E170" s="118"/>
      <c r="F170" s="118"/>
      <c r="G170" s="118" t="n">
        <v>3</v>
      </c>
      <c r="I170" s="118" t="n">
        <f aca="false">IF(MONTH($A170)=MONTH($A169),IF(G170=0,I169,G170),G170)</f>
        <v>3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-765226</v>
      </c>
      <c r="N170" s="118" t="n">
        <f aca="false">SUM(J$6:J170)</f>
        <v>-1533922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0.003</v>
      </c>
      <c r="V170" s="120" t="n">
        <f aca="false">M170/$R$3</f>
        <v>-765.226</v>
      </c>
      <c r="W170" s="120" t="n">
        <f aca="false">N170/$R$3</f>
        <v>-1533.922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Transport'!A171,3),'Master Data'!$A$2:$A$8,0),2)</f>
        <v>F</v>
      </c>
      <c r="D171" s="118"/>
      <c r="E171" s="118"/>
      <c r="F171" s="118"/>
      <c r="G171" s="118" t="n">
        <v>4</v>
      </c>
      <c r="I171" s="118" t="n">
        <f aca="false">IF(MONTH($A171)=MONTH($A170),IF(G171=0,I170,G171),G171)</f>
        <v>4</v>
      </c>
      <c r="J171" s="118" t="n">
        <f aca="false">IF(MONTH($A171)=MONTH($A170),SUM(I171-I170),I171)</f>
        <v>1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-765225</v>
      </c>
      <c r="N171" s="118" t="n">
        <f aca="false">SUM(J$6:J171)</f>
        <v>-1533921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0.001</v>
      </c>
      <c r="T171" s="120" t="n">
        <f aca="false">L171/$R$3</f>
        <v>0</v>
      </c>
      <c r="U171" s="120" t="n">
        <f aca="false">I171/$R$3</f>
        <v>0.004</v>
      </c>
      <c r="V171" s="120" t="n">
        <f aca="false">M171/$R$3</f>
        <v>-765.225</v>
      </c>
      <c r="W171" s="120" t="n">
        <f aca="false">N171/$R$3</f>
        <v>-1533.921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Transport'!A172,3),'Master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-765225</v>
      </c>
      <c r="N172" s="118" t="n">
        <f aca="false">SUM(J$6:J172)</f>
        <v>-1533921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0.004</v>
      </c>
      <c r="V172" s="120" t="n">
        <f aca="false">M172/$R$3</f>
        <v>-765.225</v>
      </c>
      <c r="W172" s="120" t="n">
        <f aca="false">N172/$R$3</f>
        <v>-1533.921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Transport'!A173,3),'Master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-765225</v>
      </c>
      <c r="N173" s="118" t="n">
        <f aca="false">SUM(J$6:J173)</f>
        <v>-1533921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0.004</v>
      </c>
      <c r="V173" s="120" t="n">
        <f aca="false">M173/$R$3</f>
        <v>-765.225</v>
      </c>
      <c r="W173" s="120" t="n">
        <f aca="false">N173/$R$3</f>
        <v>-1533.921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Transport'!A174,3),'Master Data'!$A$2:$A$8,0),2)</f>
        <v>M</v>
      </c>
      <c r="D174" s="118"/>
      <c r="E174" s="118"/>
      <c r="F174" s="118"/>
      <c r="G174" s="118" t="n">
        <v>8</v>
      </c>
      <c r="I174" s="118" t="n">
        <f aca="false">IF(MONTH($A174)=MONTH($A173),IF(G174=0,I173,G174),G174)</f>
        <v>8</v>
      </c>
      <c r="J174" s="118" t="n">
        <f aca="false">IF(MONTH($A174)=MONTH($A173),SUM(I174-I173),I174)</f>
        <v>4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-765221</v>
      </c>
      <c r="N174" s="118" t="n">
        <f aca="false">SUM(J$6:J174)</f>
        <v>-1533917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0.004</v>
      </c>
      <c r="T174" s="120" t="n">
        <f aca="false">L174/$R$3</f>
        <v>0</v>
      </c>
      <c r="U174" s="120" t="n">
        <f aca="false">I174/$R$3</f>
        <v>0.008</v>
      </c>
      <c r="V174" s="120" t="n">
        <f aca="false">M174/$R$3</f>
        <v>-765.221</v>
      </c>
      <c r="W174" s="120" t="n">
        <f aca="false">N174/$R$3</f>
        <v>-1533.917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Transport'!A175,3),'Master Data'!$A$2:$A$8,0),2)</f>
        <v>T</v>
      </c>
      <c r="D175" s="118"/>
      <c r="E175" s="118"/>
      <c r="F175" s="118"/>
      <c r="G175" s="118" t="n">
        <v>8</v>
      </c>
      <c r="I175" s="118" t="n">
        <f aca="false">IF(MONTH($A175)=MONTH($A174),IF(G175=0,I174,G175),G175)</f>
        <v>8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-765221</v>
      </c>
      <c r="N175" s="118" t="n">
        <f aca="false">SUM(J$6:J175)</f>
        <v>-1533917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0.008</v>
      </c>
      <c r="V175" s="120" t="n">
        <f aca="false">M175/$R$3</f>
        <v>-765.221</v>
      </c>
      <c r="W175" s="120" t="n">
        <f aca="false">N175/$R$3</f>
        <v>-1533.917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Transport'!A176,3),'Master Data'!$A$2:$A$8,0),2)</f>
        <v>W</v>
      </c>
      <c r="D176" s="118"/>
      <c r="E176" s="118"/>
      <c r="F176" s="118"/>
      <c r="G176" s="118" t="n">
        <v>9</v>
      </c>
      <c r="I176" s="118" t="n">
        <f aca="false">IF(MONTH($A176)=MONTH($A175),IF(G176=0,I175,G176),G176)</f>
        <v>9</v>
      </c>
      <c r="J176" s="118" t="n">
        <f aca="false">IF(MONTH($A176)=MONTH($A175),SUM(I176-I175),I176)</f>
        <v>1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-765220</v>
      </c>
      <c r="N176" s="118" t="n">
        <f aca="false">SUM(J$6:J176)</f>
        <v>-1533916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0.001</v>
      </c>
      <c r="T176" s="120" t="n">
        <f aca="false">L176/$R$3</f>
        <v>0</v>
      </c>
      <c r="U176" s="120" t="n">
        <f aca="false">I176/$R$3</f>
        <v>0.009</v>
      </c>
      <c r="V176" s="120" t="n">
        <f aca="false">M176/$R$3</f>
        <v>-765.22</v>
      </c>
      <c r="W176" s="120" t="n">
        <f aca="false">N176/$R$3</f>
        <v>-1533.916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Transport'!A177,3),'Master Data'!$A$2:$A$8,0),2)</f>
        <v>Th</v>
      </c>
      <c r="D177" s="118"/>
      <c r="E177" s="118"/>
      <c r="F177" s="118"/>
      <c r="G177" s="118" t="n">
        <v>8</v>
      </c>
      <c r="I177" s="118" t="n">
        <f aca="false">IF(MONTH($A177)=MONTH($A176),IF(G177=0,I176,G177),G177)</f>
        <v>8</v>
      </c>
      <c r="J177" s="118" t="n">
        <f aca="false">IF(MONTH($A177)=MONTH($A176),SUM(I177-I176),I177)</f>
        <v>-1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-765221</v>
      </c>
      <c r="N177" s="118" t="n">
        <f aca="false">SUM(J$6:J177)</f>
        <v>-1533917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-0.001</v>
      </c>
      <c r="T177" s="120" t="n">
        <f aca="false">L177/$R$3</f>
        <v>-0</v>
      </c>
      <c r="U177" s="120" t="n">
        <f aca="false">I177/$R$3</f>
        <v>0.008</v>
      </c>
      <c r="V177" s="120" t="n">
        <f aca="false">M177/$R$3</f>
        <v>-765.221</v>
      </c>
      <c r="W177" s="120" t="n">
        <f aca="false">N177/$R$3</f>
        <v>-1533.917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Transport'!A178,3),'Master Data'!$A$2:$A$8,0),2)</f>
        <v>F</v>
      </c>
      <c r="D178" s="118"/>
      <c r="E178" s="118"/>
      <c r="F178" s="118"/>
      <c r="G178" s="118" t="n">
        <v>9</v>
      </c>
      <c r="I178" s="118" t="n">
        <f aca="false">IF(MONTH($A178)=MONTH($A177),IF(G178=0,I177,G178),G178)</f>
        <v>9</v>
      </c>
      <c r="J178" s="118" t="n">
        <f aca="false">IF(MONTH($A178)=MONTH($A177),SUM(I178-I177),I178)</f>
        <v>1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-765220</v>
      </c>
      <c r="N178" s="118" t="n">
        <f aca="false">SUM(J$6:J178)</f>
        <v>-1533916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0.001</v>
      </c>
      <c r="T178" s="120" t="n">
        <f aca="false">L178/$R$3</f>
        <v>0</v>
      </c>
      <c r="U178" s="120" t="n">
        <f aca="false">I178/$R$3</f>
        <v>0.009</v>
      </c>
      <c r="V178" s="120" t="n">
        <f aca="false">M178/$R$3</f>
        <v>-765.22</v>
      </c>
      <c r="W178" s="120" t="n">
        <f aca="false">N178/$R$3</f>
        <v>-1533.916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Transport'!A179,3),'Master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-765220</v>
      </c>
      <c r="N179" s="118" t="n">
        <f aca="false">SUM(J$6:J179)</f>
        <v>-1533916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0.009</v>
      </c>
      <c r="V179" s="120" t="n">
        <f aca="false">M179/$R$3</f>
        <v>-765.22</v>
      </c>
      <c r="W179" s="120" t="n">
        <f aca="false">N179/$R$3</f>
        <v>-1533.916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Transport'!A180,3),'Master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-765220</v>
      </c>
      <c r="N180" s="118" t="n">
        <f aca="false">SUM(J$6:J180)</f>
        <v>-1533916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0.009</v>
      </c>
      <c r="V180" s="120" t="n">
        <f aca="false">M180/$R$3</f>
        <v>-765.22</v>
      </c>
      <c r="W180" s="120" t="n">
        <f aca="false">N180/$R$3</f>
        <v>-1533.916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Transport'!A181,3),'Master Data'!$A$2:$A$8,0),2)</f>
        <v>M</v>
      </c>
      <c r="D181" s="118"/>
      <c r="E181" s="118"/>
      <c r="F181" s="118"/>
      <c r="G181" s="118" t="n">
        <v>10</v>
      </c>
      <c r="I181" s="118" t="n">
        <f aca="false">IF(MONTH($A181)=MONTH($A180),IF(G181=0,I180,G181),G181)</f>
        <v>10</v>
      </c>
      <c r="J181" s="118" t="n">
        <f aca="false">IF(MONTH($A181)=MONTH($A180),SUM(I181-I180),I181)</f>
        <v>1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-765219</v>
      </c>
      <c r="N181" s="118" t="n">
        <f aca="false">SUM(J$6:J181)</f>
        <v>-1533915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0.001</v>
      </c>
      <c r="T181" s="120" t="n">
        <f aca="false">L181/$R$3</f>
        <v>0</v>
      </c>
      <c r="U181" s="120" t="n">
        <f aca="false">I181/$R$3</f>
        <v>0.01</v>
      </c>
      <c r="V181" s="120" t="n">
        <f aca="false">M181/$R$3</f>
        <v>-765.219</v>
      </c>
      <c r="W181" s="120" t="n">
        <f aca="false">N181/$R$3</f>
        <v>-1533.915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Transport'!A182,3),'Master Data'!$A$2:$A$8,0),2)</f>
        <v>T</v>
      </c>
      <c r="D182" s="118"/>
      <c r="E182" s="118"/>
      <c r="F182" s="118"/>
      <c r="G182" s="118" t="n">
        <v>9</v>
      </c>
      <c r="I182" s="118" t="n">
        <f aca="false">IF(MONTH($A182)=MONTH($A181),IF(G182=0,I181,G182),G182)</f>
        <v>9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-765220</v>
      </c>
      <c r="N182" s="118" t="n">
        <f aca="false">SUM(J$6:J182)</f>
        <v>-1533916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0.009</v>
      </c>
      <c r="V182" s="120" t="n">
        <f aca="false">M182/$R$3</f>
        <v>-765.22</v>
      </c>
      <c r="W182" s="120" t="n">
        <f aca="false">N182/$R$3</f>
        <v>-1533.916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Transport'!A183,3),'Master Data'!$A$2:$A$8,0),2)</f>
        <v>W</v>
      </c>
      <c r="D183" s="118"/>
      <c r="E183" s="118"/>
      <c r="F183" s="118"/>
      <c r="G183" s="118" t="n">
        <v>9</v>
      </c>
      <c r="I183" s="118" t="n">
        <f aca="false">IF(MONTH($A183)=MONTH($A182),IF(G183=0,I182,G183),G183)</f>
        <v>9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-765220</v>
      </c>
      <c r="N183" s="118" t="n">
        <f aca="false">SUM(J$6:J183)</f>
        <v>-1533916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0.009</v>
      </c>
      <c r="V183" s="120" t="n">
        <f aca="false">M183/$R$3</f>
        <v>-765.22</v>
      </c>
      <c r="W183" s="120" t="n">
        <f aca="false">N183/$R$3</f>
        <v>-1533.916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Transport'!A184,3),'Master Data'!$A$2:$A$8,0),2)</f>
        <v>Th</v>
      </c>
      <c r="D184" s="118"/>
      <c r="E184" s="118"/>
      <c r="F184" s="118"/>
      <c r="G184" s="118" t="n">
        <v>7</v>
      </c>
      <c r="I184" s="118" t="n">
        <f aca="false">IF(MONTH($A184)=MONTH($A183),IF(G184=0,I183,G184),G184)</f>
        <v>7</v>
      </c>
      <c r="J184" s="118" t="n">
        <f aca="false">IF(MONTH($A184)=MONTH($A183),SUM(I184-I183),I184)</f>
        <v>-2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-765222</v>
      </c>
      <c r="N184" s="118" t="n">
        <f aca="false">SUM(J$6:J184)</f>
        <v>-1533918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-0.002</v>
      </c>
      <c r="T184" s="120" t="n">
        <f aca="false">L184/$R$3</f>
        <v>-0</v>
      </c>
      <c r="U184" s="120" t="n">
        <f aca="false">I184/$R$3</f>
        <v>0.007</v>
      </c>
      <c r="V184" s="120" t="n">
        <f aca="false">M184/$R$3</f>
        <v>-765.222</v>
      </c>
      <c r="W184" s="120" t="n">
        <f aca="false">N184/$R$3</f>
        <v>-1533.918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Transport'!A185,3),'Master Data'!$A$2:$A$8,0),2)</f>
        <v>F</v>
      </c>
      <c r="D185" s="118"/>
      <c r="E185" s="118"/>
      <c r="F185" s="118"/>
      <c r="G185" s="118" t="n">
        <v>-143</v>
      </c>
      <c r="I185" s="118" t="n">
        <f aca="false">IF(MONTH($A185)=MONTH($A184),IF(G185=0,I184,G185),G185)</f>
        <v>-143</v>
      </c>
      <c r="J185" s="118" t="n">
        <f aca="false">IF(MONTH($A185)=MONTH($A184),SUM(I185-I184),I185)</f>
        <v>-150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-765372</v>
      </c>
      <c r="N185" s="118" t="n">
        <f aca="false">SUM(J$6:J185)</f>
        <v>-1534068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-0.15</v>
      </c>
      <c r="T185" s="120" t="n">
        <f aca="false">L185/$R$3</f>
        <v>-0</v>
      </c>
      <c r="U185" s="120" t="n">
        <f aca="false">I185/$R$3</f>
        <v>-0.143</v>
      </c>
      <c r="V185" s="120" t="n">
        <f aca="false">M185/$R$3</f>
        <v>-765.372</v>
      </c>
      <c r="W185" s="120" t="n">
        <f aca="false">N185/$R$3</f>
        <v>-1534.068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Transport'!A186,3),'Master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-143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-765372</v>
      </c>
      <c r="N186" s="118" t="n">
        <f aca="false">SUM(J$6:J186)</f>
        <v>-1534068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-0.143</v>
      </c>
      <c r="V186" s="120" t="n">
        <f aca="false">M186/$R$3</f>
        <v>-765.372</v>
      </c>
      <c r="W186" s="120" t="n">
        <f aca="false">N186/$R$3</f>
        <v>-1534.068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Transport'!A187,3),'Master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-765372</v>
      </c>
      <c r="N187" s="118" t="n">
        <f aca="false">SUM(J$6:J187)</f>
        <v>-1534068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-765.372</v>
      </c>
      <c r="W187" s="120" t="n">
        <f aca="false">N187/$R$3</f>
        <v>-1534.068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Transport'!A188,3),'Master Data'!$A$2:$A$8,0),2)</f>
        <v>M</v>
      </c>
      <c r="D188" s="118"/>
      <c r="E188" s="118"/>
      <c r="F188" s="118"/>
      <c r="G188" s="118" t="n">
        <v>184</v>
      </c>
      <c r="I188" s="118" t="n">
        <f aca="false">IF(MONTH($A188)=MONTH($A187),IF(G188=0,I187,G188),G188)</f>
        <v>184</v>
      </c>
      <c r="J188" s="118" t="n">
        <f aca="false">IF(MONTH($A188)=MONTH($A187),SUM(I188-I187),I188)</f>
        <v>184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184</v>
      </c>
      <c r="N188" s="118" t="n">
        <f aca="false">SUM(J$6:J188)</f>
        <v>-1533884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0.184</v>
      </c>
      <c r="T188" s="120" t="n">
        <f aca="false">L188/$R$3</f>
        <v>0</v>
      </c>
      <c r="U188" s="120" t="n">
        <f aca="false">I188/$R$3</f>
        <v>0.184</v>
      </c>
      <c r="V188" s="120" t="n">
        <f aca="false">M188/$R$3</f>
        <v>0.184</v>
      </c>
      <c r="W188" s="120" t="n">
        <f aca="false">N188/$R$3</f>
        <v>-1533.884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Transport'!A189,3),'Master Data'!$A$2:$A$8,0),2)</f>
        <v>T</v>
      </c>
      <c r="D189" s="118"/>
      <c r="E189" s="118"/>
      <c r="F189" s="118"/>
      <c r="G189" s="118" t="n">
        <v>184</v>
      </c>
      <c r="I189" s="118" t="n">
        <f aca="false">IF(MONTH($A189)=MONTH($A188),IF(G189=0,I188,G189),G189)</f>
        <v>184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184</v>
      </c>
      <c r="N189" s="118" t="n">
        <f aca="false">SUM(J$6:J189)</f>
        <v>-1533884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0.184</v>
      </c>
      <c r="V189" s="120" t="n">
        <f aca="false">M189/$R$3</f>
        <v>0.184</v>
      </c>
      <c r="W189" s="120" t="n">
        <f aca="false">N189/$R$3</f>
        <v>-1533.884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Transport'!A190,3),'Master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184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184</v>
      </c>
      <c r="N190" s="118" t="n">
        <f aca="false">SUM(J$6:J190)</f>
        <v>-1533884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0.184</v>
      </c>
      <c r="V190" s="120" t="n">
        <f aca="false">M190/$R$3</f>
        <v>0.184</v>
      </c>
      <c r="W190" s="120" t="n">
        <f aca="false">N190/$R$3</f>
        <v>-1533.884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Transport'!A191,3),'Master Data'!$A$2:$A$8,0),2)</f>
        <v>Th</v>
      </c>
      <c r="D191" s="118"/>
      <c r="E191" s="118"/>
      <c r="F191" s="118"/>
      <c r="G191" s="118" t="n">
        <v>184</v>
      </c>
      <c r="I191" s="118" t="n">
        <f aca="false">IF(MONTH($A191)=MONTH($A190),IF(G191=0,I190,G191),G191)</f>
        <v>184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184</v>
      </c>
      <c r="N191" s="118" t="n">
        <f aca="false">SUM(J$6:J191)</f>
        <v>-1533884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0.184</v>
      </c>
      <c r="V191" s="120" t="n">
        <f aca="false">M191/$R$3</f>
        <v>0.184</v>
      </c>
      <c r="W191" s="120" t="n">
        <f aca="false">N191/$R$3</f>
        <v>-1533.884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Transport'!A192,3),'Master Data'!$A$2:$A$8,0),2)</f>
        <v>F</v>
      </c>
      <c r="D192" s="118"/>
      <c r="E192" s="118"/>
      <c r="F192" s="118"/>
      <c r="G192" s="118" t="n">
        <v>185</v>
      </c>
      <c r="I192" s="118" t="n">
        <f aca="false">IF(MONTH($A192)=MONTH($A191),IF(G192=0,I191,G192),G192)</f>
        <v>185</v>
      </c>
      <c r="J192" s="118" t="n">
        <f aca="false">IF(MONTH($A192)=MONTH($A191),SUM(I192-I191),I192)</f>
        <v>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185</v>
      </c>
      <c r="N192" s="118" t="n">
        <f aca="false">SUM(J$6:J192)</f>
        <v>-1533883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0.001</v>
      </c>
      <c r="T192" s="120" t="n">
        <f aca="false">L192/$R$3</f>
        <v>0</v>
      </c>
      <c r="U192" s="120" t="n">
        <f aca="false">I192/$R$3</f>
        <v>0.185</v>
      </c>
      <c r="V192" s="120" t="n">
        <f aca="false">M192/$R$3</f>
        <v>0.185</v>
      </c>
      <c r="W192" s="120" t="n">
        <f aca="false">N192/$R$3</f>
        <v>-1533.883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Transport'!A193,3),'Master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185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185</v>
      </c>
      <c r="N193" s="118" t="n">
        <f aca="false">SUM(J$6:J193)</f>
        <v>-1533883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0.185</v>
      </c>
      <c r="V193" s="120" t="n">
        <f aca="false">M193/$R$3</f>
        <v>0.185</v>
      </c>
      <c r="W193" s="120" t="n">
        <f aca="false">N193/$R$3</f>
        <v>-1533.883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Transport'!A194,3),'Master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185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185</v>
      </c>
      <c r="N194" s="118" t="n">
        <f aca="false">SUM(J$6:J194)</f>
        <v>-1533883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0.185</v>
      </c>
      <c r="V194" s="120" t="n">
        <f aca="false">M194/$R$3</f>
        <v>0.185</v>
      </c>
      <c r="W194" s="120" t="n">
        <f aca="false">N194/$R$3</f>
        <v>-1533.883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Transport'!A195,3),'Master Data'!$A$2:$A$8,0),2)</f>
        <v>M</v>
      </c>
      <c r="D195" s="118"/>
      <c r="E195" s="118"/>
      <c r="F195" s="118"/>
      <c r="G195" s="118" t="n">
        <v>186</v>
      </c>
      <c r="I195" s="118" t="n">
        <f aca="false">IF(MONTH($A195)=MONTH($A194),IF(G195=0,I194,G195),G195)</f>
        <v>186</v>
      </c>
      <c r="J195" s="118" t="n">
        <f aca="false">IF(MONTH($A195)=MONTH($A194),SUM(I195-I194),I195)</f>
        <v>1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186</v>
      </c>
      <c r="N195" s="118" t="n">
        <f aca="false">SUM(J$6:J195)</f>
        <v>-1533882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0.001</v>
      </c>
      <c r="T195" s="120" t="n">
        <f aca="false">L195/$R$3</f>
        <v>0</v>
      </c>
      <c r="U195" s="120" t="n">
        <f aca="false">I195/$R$3</f>
        <v>0.186</v>
      </c>
      <c r="V195" s="120" t="n">
        <f aca="false">M195/$R$3</f>
        <v>0.186</v>
      </c>
      <c r="W195" s="120" t="n">
        <f aca="false">N195/$R$3</f>
        <v>-1533.882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Transport'!A196,3),'Master Data'!$A$2:$A$8,0),2)</f>
        <v>T</v>
      </c>
      <c r="D196" s="118"/>
      <c r="E196" s="118"/>
      <c r="F196" s="118"/>
      <c r="G196" s="118" t="n">
        <v>187</v>
      </c>
      <c r="I196" s="118" t="n">
        <f aca="false">IF(MONTH($A196)=MONTH($A195),IF(G196=0,I195,G196),G196)</f>
        <v>187</v>
      </c>
      <c r="J196" s="118" t="n">
        <f aca="false">IF(MONTH($A196)=MONTH($A195),SUM(I196-I195),I196)</f>
        <v>1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187</v>
      </c>
      <c r="N196" s="118" t="n">
        <f aca="false">SUM(J$6:J196)</f>
        <v>-1533881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0.001</v>
      </c>
      <c r="T196" s="120" t="n">
        <f aca="false">L196/$R$3</f>
        <v>0</v>
      </c>
      <c r="U196" s="120" t="n">
        <f aca="false">I196/$R$3</f>
        <v>0.187</v>
      </c>
      <c r="V196" s="120" t="n">
        <f aca="false">M196/$R$3</f>
        <v>0.187</v>
      </c>
      <c r="W196" s="120" t="n">
        <f aca="false">N196/$R$3</f>
        <v>-1533.881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Transport'!A197,3),'Master Data'!$A$2:$A$8,0),2)</f>
        <v>W</v>
      </c>
      <c r="D197" s="118"/>
      <c r="E197" s="118"/>
      <c r="F197" s="118"/>
      <c r="G197" s="118" t="n">
        <v>187</v>
      </c>
      <c r="I197" s="118" t="n">
        <f aca="false">IF(MONTH($A197)=MONTH($A196),IF(G197=0,I196,G197),G197)</f>
        <v>187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187</v>
      </c>
      <c r="N197" s="118" t="n">
        <f aca="false">SUM(J$6:J197)</f>
        <v>-1533881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0.187</v>
      </c>
      <c r="V197" s="120" t="n">
        <f aca="false">M197/$R$3</f>
        <v>0.187</v>
      </c>
      <c r="W197" s="120" t="n">
        <f aca="false">N197/$R$3</f>
        <v>-1533.881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Transport'!A198,3),'Master Data'!$A$2:$A$8,0),2)</f>
        <v>Th</v>
      </c>
      <c r="D198" s="118"/>
      <c r="E198" s="118"/>
      <c r="F198" s="118"/>
      <c r="G198" s="118" t="n">
        <v>187</v>
      </c>
      <c r="I198" s="118" t="n">
        <f aca="false">IF(MONTH($A198)=MONTH($A197),IF(G198=0,I197,G198),G198)</f>
        <v>187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187</v>
      </c>
      <c r="N198" s="118" t="n">
        <f aca="false">SUM(J$6:J198)</f>
        <v>-1533881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0.187</v>
      </c>
      <c r="V198" s="120" t="n">
        <f aca="false">M198/$R$3</f>
        <v>0.187</v>
      </c>
      <c r="W198" s="120" t="n">
        <f aca="false">N198/$R$3</f>
        <v>-1533.881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Transport'!A199,3),'Master Data'!$A$2:$A$8,0),2)</f>
        <v>F</v>
      </c>
      <c r="D199" s="118"/>
      <c r="E199" s="118"/>
      <c r="F199" s="118"/>
      <c r="G199" s="118" t="n">
        <v>187</v>
      </c>
      <c r="I199" s="118" t="n">
        <f aca="false">IF(MONTH($A199)=MONTH($A198),IF(G199=0,I198,G199),G199)</f>
        <v>187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187</v>
      </c>
      <c r="N199" s="118" t="n">
        <f aca="false">SUM(J$6:J199)</f>
        <v>-1533881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0.187</v>
      </c>
      <c r="V199" s="120" t="n">
        <f aca="false">M199/$R$3</f>
        <v>0.187</v>
      </c>
      <c r="W199" s="120" t="n">
        <f aca="false">N199/$R$3</f>
        <v>-1533.881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Transport'!A200,3),'Master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187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187</v>
      </c>
      <c r="N200" s="118" t="n">
        <f aca="false">SUM(J$6:J200)</f>
        <v>-1533881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0.187</v>
      </c>
      <c r="V200" s="120" t="n">
        <f aca="false">M200/$R$3</f>
        <v>0.187</v>
      </c>
      <c r="W200" s="120" t="n">
        <f aca="false">N200/$R$3</f>
        <v>-1533.881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Transport'!A201,3),'Master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187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187</v>
      </c>
      <c r="N201" s="118" t="n">
        <f aca="false">SUM(J$6:J201)</f>
        <v>-1533881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0.187</v>
      </c>
      <c r="V201" s="120" t="n">
        <f aca="false">M201/$R$3</f>
        <v>0.187</v>
      </c>
      <c r="W201" s="120" t="n">
        <f aca="false">N201/$R$3</f>
        <v>-1533.881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Transport'!A202,3),'Master Data'!$A$2:$A$8,0),2)</f>
        <v>M</v>
      </c>
      <c r="D202" s="118"/>
      <c r="E202" s="118"/>
      <c r="F202" s="118"/>
      <c r="G202" s="118" t="n">
        <v>187</v>
      </c>
      <c r="I202" s="118" t="n">
        <f aca="false">IF(MONTH($A202)=MONTH($A201),IF(G202=0,I201,G202),G202)</f>
        <v>187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187</v>
      </c>
      <c r="N202" s="118" t="n">
        <f aca="false">SUM(J$6:J202)</f>
        <v>-1533881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0.187</v>
      </c>
      <c r="V202" s="120" t="n">
        <f aca="false">M202/$R$3</f>
        <v>0.187</v>
      </c>
      <c r="W202" s="120" t="n">
        <f aca="false">N202/$R$3</f>
        <v>-1533.881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Transport'!A203,3),'Master Data'!$A$2:$A$8,0),2)</f>
        <v>T</v>
      </c>
      <c r="D203" s="118"/>
      <c r="E203" s="118"/>
      <c r="F203" s="118"/>
      <c r="G203" s="118" t="n">
        <v>187</v>
      </c>
      <c r="I203" s="118" t="n">
        <f aca="false">IF(MONTH($A203)=MONTH($A202),IF(G203=0,I202,G203),G203)</f>
        <v>187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187</v>
      </c>
      <c r="N203" s="118" t="n">
        <f aca="false">SUM(J$6:J203)</f>
        <v>-1533881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0.187</v>
      </c>
      <c r="V203" s="120" t="n">
        <f aca="false">M203/$R$3</f>
        <v>0.187</v>
      </c>
      <c r="W203" s="120" t="n">
        <f aca="false">N203/$R$3</f>
        <v>-1533.881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Transport'!A204,3),'Master Data'!$A$2:$A$8,0),2)</f>
        <v>W</v>
      </c>
      <c r="D204" s="118"/>
      <c r="E204" s="118"/>
      <c r="F204" s="118"/>
      <c r="G204" s="118" t="n">
        <v>188</v>
      </c>
      <c r="I204" s="118" t="n">
        <f aca="false">IF(MONTH($A204)=MONTH($A203),IF(G204=0,I203,G204),G204)</f>
        <v>188</v>
      </c>
      <c r="J204" s="118" t="n">
        <f aca="false">IF(MONTH($A204)=MONTH($A203),SUM(I204-I203),I204)</f>
        <v>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188</v>
      </c>
      <c r="N204" s="118" t="n">
        <f aca="false">SUM(J$6:J204)</f>
        <v>-1533880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0.001</v>
      </c>
      <c r="T204" s="120" t="n">
        <f aca="false">L204/$R$3</f>
        <v>0</v>
      </c>
      <c r="U204" s="120" t="n">
        <f aca="false">I204/$R$3</f>
        <v>0.188</v>
      </c>
      <c r="V204" s="120" t="n">
        <f aca="false">M204/$R$3</f>
        <v>0.188</v>
      </c>
      <c r="W204" s="120" t="n">
        <f aca="false">N204/$R$3</f>
        <v>-1533.88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Transport'!A205,3),'Master Data'!$A$2:$A$8,0),2)</f>
        <v>Th</v>
      </c>
      <c r="D205" s="118"/>
      <c r="E205" s="118"/>
      <c r="F205" s="118"/>
      <c r="G205" s="118" t="n">
        <v>189</v>
      </c>
      <c r="I205" s="118" t="n">
        <f aca="false">IF(MONTH($A205)=MONTH($A204),IF(G205=0,I204,G205),G205)</f>
        <v>189</v>
      </c>
      <c r="J205" s="118" t="n">
        <f aca="false">IF(MONTH($A205)=MONTH($A204),SUM(I205-I204),I205)</f>
        <v>1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189</v>
      </c>
      <c r="N205" s="118" t="n">
        <f aca="false">SUM(J$6:J205)</f>
        <v>-1533879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0.001</v>
      </c>
      <c r="T205" s="120" t="n">
        <f aca="false">L205/$R$3</f>
        <v>0</v>
      </c>
      <c r="U205" s="120" t="n">
        <f aca="false">I205/$R$3</f>
        <v>0.189</v>
      </c>
      <c r="V205" s="120" t="n">
        <f aca="false">M205/$R$3</f>
        <v>0.189</v>
      </c>
      <c r="W205" s="120" t="n">
        <f aca="false">N205/$R$3</f>
        <v>-1533.879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Transport'!A206,3),'Master Data'!$A$2:$A$8,0),2)</f>
        <v>F</v>
      </c>
      <c r="D206" s="118"/>
      <c r="E206" s="118"/>
      <c r="F206" s="118"/>
      <c r="G206" s="118" t="n">
        <v>189</v>
      </c>
      <c r="I206" s="118" t="n">
        <f aca="false">IF(MONTH($A206)=MONTH($A205),IF(G206=0,I205,G206),G206)</f>
        <v>189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189</v>
      </c>
      <c r="N206" s="118" t="n">
        <f aca="false">SUM(J$6:J206)</f>
        <v>-1533879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0.189</v>
      </c>
      <c r="V206" s="120" t="n">
        <f aca="false">M206/$R$3</f>
        <v>0.189</v>
      </c>
      <c r="W206" s="120" t="n">
        <f aca="false">N206/$R$3</f>
        <v>-1533.879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Transport'!A207,3),'Master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189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189</v>
      </c>
      <c r="N207" s="118" t="n">
        <f aca="false">SUM(J$6:J207)</f>
        <v>-1533879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0.189</v>
      </c>
      <c r="V207" s="120" t="n">
        <f aca="false">M207/$R$3</f>
        <v>0.189</v>
      </c>
      <c r="W207" s="120" t="n">
        <f aca="false">N207/$R$3</f>
        <v>-1533.879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Transport'!A208,3),'Master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189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189</v>
      </c>
      <c r="N208" s="118" t="n">
        <f aca="false">SUM(J$6:J208)</f>
        <v>-1533879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0.189</v>
      </c>
      <c r="V208" s="120" t="n">
        <f aca="false">M208/$R$3</f>
        <v>0.189</v>
      </c>
      <c r="W208" s="120" t="n">
        <f aca="false">N208/$R$3</f>
        <v>-1533.879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Transport'!A209,3),'Master Data'!$A$2:$A$8,0),2)</f>
        <v>M</v>
      </c>
      <c r="D209" s="118"/>
      <c r="E209" s="118"/>
      <c r="F209" s="118"/>
      <c r="G209" s="118" t="n">
        <v>189</v>
      </c>
      <c r="I209" s="118" t="n">
        <f aca="false">IF(MONTH($A209)=MONTH($A208),IF(G209=0,I208,G209),G209)</f>
        <v>189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189</v>
      </c>
      <c r="N209" s="118" t="n">
        <f aca="false">SUM(J$6:J209)</f>
        <v>-1533879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0.189</v>
      </c>
      <c r="V209" s="120" t="n">
        <f aca="false">M209/$R$3</f>
        <v>0.189</v>
      </c>
      <c r="W209" s="120" t="n">
        <f aca="false">N209/$R$3</f>
        <v>-1533.879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Transport'!A210,3),'Master Data'!$A$2:$A$8,0),2)</f>
        <v>T</v>
      </c>
      <c r="D210" s="118"/>
      <c r="E210" s="118"/>
      <c r="F210" s="118"/>
      <c r="G210" s="118" t="n">
        <v>189</v>
      </c>
      <c r="I210" s="118" t="n">
        <f aca="false">IF(MONTH($A210)=MONTH($A209),IF(G210=0,I209,G210),G210)</f>
        <v>189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189</v>
      </c>
      <c r="N210" s="118" t="n">
        <f aca="false">SUM(J$6:J210)</f>
        <v>-1533879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0.189</v>
      </c>
      <c r="V210" s="120" t="n">
        <f aca="false">M210/$R$3</f>
        <v>0.189</v>
      </c>
      <c r="W210" s="120" t="n">
        <f aca="false">N210/$R$3</f>
        <v>-1533.879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Transport'!A211,3),'Master Data'!$A$2:$A$8,0),2)</f>
        <v>W</v>
      </c>
      <c r="D211" s="118"/>
      <c r="E211" s="118"/>
      <c r="F211" s="118"/>
      <c r="G211" s="118" t="n">
        <v>189</v>
      </c>
      <c r="I211" s="118" t="n">
        <f aca="false">IF(MONTH($A211)=MONTH($A210),IF(G211=0,I210,G211),G211)</f>
        <v>189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189</v>
      </c>
      <c r="N211" s="118" t="n">
        <f aca="false">SUM(J$6:J211)</f>
        <v>-1533879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0.189</v>
      </c>
      <c r="V211" s="120" t="n">
        <f aca="false">M211/$R$3</f>
        <v>0.189</v>
      </c>
      <c r="W211" s="120" t="n">
        <f aca="false">N211/$R$3</f>
        <v>-1533.879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Transport'!A212,3),'Master Data'!$A$2:$A$8,0),2)</f>
        <v>Th</v>
      </c>
      <c r="D212" s="118"/>
      <c r="E212" s="118"/>
      <c r="F212" s="118"/>
      <c r="G212" s="118" t="n">
        <v>189</v>
      </c>
      <c r="I212" s="118" t="n">
        <f aca="false">IF(MONTH($A212)=MONTH($A211),IF(G212=0,I211,G212),G212)</f>
        <v>189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189</v>
      </c>
      <c r="N212" s="118" t="n">
        <f aca="false">SUM(J$6:J212)</f>
        <v>-1533879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0.189</v>
      </c>
      <c r="V212" s="120" t="n">
        <f aca="false">M212/$R$3</f>
        <v>0.189</v>
      </c>
      <c r="W212" s="120" t="n">
        <f aca="false">N212/$R$3</f>
        <v>-1533.879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Transport'!A213,3),'Master Data'!$A$2:$A$8,0),2)</f>
        <v>F</v>
      </c>
      <c r="D213" s="118"/>
      <c r="E213" s="118"/>
      <c r="F213" s="118"/>
      <c r="G213" s="118" t="n">
        <v>190</v>
      </c>
      <c r="I213" s="118" t="n">
        <f aca="false">IF(MONTH($A213)=MONTH($A212),IF(G213=0,I212,G213),G213)</f>
        <v>190</v>
      </c>
      <c r="J213" s="118" t="n">
        <f aca="false">IF(MONTH($A213)=MONTH($A212),SUM(I213-I212),I213)</f>
        <v>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</v>
      </c>
      <c r="N213" s="118" t="n">
        <f aca="false">SUM(J$6:J213)</f>
        <v>-1533878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0.001</v>
      </c>
      <c r="T213" s="120" t="n">
        <f aca="false">L213/$R$3</f>
        <v>0</v>
      </c>
      <c r="U213" s="120" t="n">
        <f aca="false">I213/$R$3</f>
        <v>0.19</v>
      </c>
      <c r="V213" s="120" t="n">
        <f aca="false">M213/$R$3</f>
        <v>0.19</v>
      </c>
      <c r="W213" s="120" t="n">
        <f aca="false">N213/$R$3</f>
        <v>-1533.878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Transport'!A214,3),'Master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190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</v>
      </c>
      <c r="N214" s="118" t="n">
        <f aca="false">SUM(J$6:J214)</f>
        <v>-1533878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0.19</v>
      </c>
      <c r="V214" s="120" t="n">
        <f aca="false">M214/$R$3</f>
        <v>0.19</v>
      </c>
      <c r="W214" s="120" t="n">
        <f aca="false">N214/$R$3</f>
        <v>-1533.878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Transport'!A215,3),'Master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190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</v>
      </c>
      <c r="N215" s="118" t="n">
        <f aca="false">SUM(J$6:J215)</f>
        <v>-1533878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0.19</v>
      </c>
      <c r="V215" s="120" t="n">
        <f aca="false">M215/$R$3</f>
        <v>0.19</v>
      </c>
      <c r="W215" s="120" t="n">
        <f aca="false">N215/$R$3</f>
        <v>-1533.878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Transport'!A216,3),'Master Data'!$A$2:$A$8,0),2)</f>
        <v>M</v>
      </c>
      <c r="D216" s="118"/>
      <c r="E216" s="118"/>
      <c r="F216" s="118"/>
      <c r="G216" s="118" t="n">
        <v>190</v>
      </c>
      <c r="I216" s="118" t="n">
        <f aca="false">IF(MONTH($A216)=MONTH($A215),IF(G216=0,I215,G216),G216)</f>
        <v>190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190</v>
      </c>
      <c r="N216" s="118" t="n">
        <f aca="false">SUM(J$6:J216)</f>
        <v>-1533878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0.19</v>
      </c>
      <c r="V216" s="120" t="n">
        <f aca="false">M216/$R$3</f>
        <v>0.19</v>
      </c>
      <c r="W216" s="120" t="n">
        <f aca="false">N216/$R$3</f>
        <v>-1533.878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Transport'!A217,3),'Master Data'!$A$2:$A$8,0),2)</f>
        <v>T</v>
      </c>
      <c r="D217" s="118"/>
      <c r="E217" s="118"/>
      <c r="F217" s="118"/>
      <c r="G217" s="118" t="n">
        <v>191</v>
      </c>
      <c r="I217" s="118" t="n">
        <f aca="false">IF(MONTH($A217)=MONTH($A216),IF(G217=0,I216,G217),G217)</f>
        <v>191</v>
      </c>
      <c r="J217" s="118" t="n">
        <f aca="false">IF(MONTH($A217)=MONTH($A216),SUM(I217-I216),I217)</f>
        <v>1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191</v>
      </c>
      <c r="N217" s="118" t="n">
        <f aca="false">SUM(J$6:J217)</f>
        <v>-1533877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0.001</v>
      </c>
      <c r="T217" s="120" t="n">
        <f aca="false">L217/$R$3</f>
        <v>0</v>
      </c>
      <c r="U217" s="120" t="n">
        <f aca="false">I217/$R$3</f>
        <v>0.191</v>
      </c>
      <c r="V217" s="120" t="n">
        <f aca="false">M217/$R$3</f>
        <v>0.191</v>
      </c>
      <c r="W217" s="120" t="n">
        <f aca="false">N217/$R$3</f>
        <v>-1533.877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Transport'!A218,3),'Master Data'!$A$2:$A$8,0),2)</f>
        <v>W</v>
      </c>
      <c r="D218" s="118"/>
      <c r="E218" s="118"/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191</v>
      </c>
      <c r="N218" s="118" t="n">
        <f aca="false">SUM(J$6:J218)</f>
        <v>-1533877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0.191</v>
      </c>
      <c r="W218" s="120" t="n">
        <f aca="false">N218/$R$3</f>
        <v>-1533.877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Transport'!A219,3),'Master Data'!$A$2:$A$8,0),2)</f>
        <v>Th</v>
      </c>
      <c r="D219" s="118"/>
      <c r="E219" s="118"/>
      <c r="F219" s="118"/>
      <c r="G219" s="118" t="n">
        <v>14</v>
      </c>
      <c r="I219" s="118" t="n">
        <f aca="false">IF(MONTH($A219)=MONTH($A218),IF(G219=0,I218,G219),G219)</f>
        <v>14</v>
      </c>
      <c r="J219" s="118" t="n">
        <f aca="false">IF(MONTH($A219)=MONTH($A218),SUM(I219-I218),I219)</f>
        <v>14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205</v>
      </c>
      <c r="N219" s="118" t="n">
        <f aca="false">SUM(J$6:J219)</f>
        <v>-1533863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0.014</v>
      </c>
      <c r="T219" s="120" t="n">
        <f aca="false">L219/$R$3</f>
        <v>0</v>
      </c>
      <c r="U219" s="120" t="n">
        <f aca="false">I219/$R$3</f>
        <v>0.014</v>
      </c>
      <c r="V219" s="120" t="n">
        <f aca="false">M219/$R$3</f>
        <v>0.205</v>
      </c>
      <c r="W219" s="120" t="n">
        <f aca="false">N219/$R$3</f>
        <v>-1533.863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Transport'!A220,3),'Master Data'!$A$2:$A$8,0),2)</f>
        <v>F</v>
      </c>
      <c r="D220" s="118"/>
      <c r="E220" s="118"/>
      <c r="F220" s="118"/>
      <c r="G220" s="118" t="n">
        <v>14</v>
      </c>
      <c r="I220" s="118" t="n">
        <f aca="false">IF(MONTH($A220)=MONTH($A219),IF(G220=0,I219,G220),G220)</f>
        <v>14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205</v>
      </c>
      <c r="N220" s="118" t="n">
        <f aca="false">SUM(J$6:J220)</f>
        <v>-1533863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0.014</v>
      </c>
      <c r="V220" s="120" t="n">
        <f aca="false">M220/$R$3</f>
        <v>0.205</v>
      </c>
      <c r="W220" s="120" t="n">
        <f aca="false">N220/$R$3</f>
        <v>-1533.863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Transport'!A221,3),'Master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14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205</v>
      </c>
      <c r="N221" s="118" t="n">
        <f aca="false">SUM(J$6:J221)</f>
        <v>-1533863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0.014</v>
      </c>
      <c r="V221" s="120" t="n">
        <f aca="false">M221/$R$3</f>
        <v>0.205</v>
      </c>
      <c r="W221" s="120" t="n">
        <f aca="false">N221/$R$3</f>
        <v>-1533.863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Transport'!A222,3),'Master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14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205</v>
      </c>
      <c r="N222" s="118" t="n">
        <f aca="false">SUM(J$6:J222)</f>
        <v>-1533863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0.014</v>
      </c>
      <c r="V222" s="120" t="n">
        <f aca="false">M222/$R$3</f>
        <v>0.205</v>
      </c>
      <c r="W222" s="120" t="n">
        <f aca="false">N222/$R$3</f>
        <v>-1533.863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Transport'!A223,3),'Master Data'!$A$2:$A$8,0),2)</f>
        <v>M</v>
      </c>
      <c r="D223" s="118"/>
      <c r="E223" s="118"/>
      <c r="F223" s="118"/>
      <c r="G223" s="118" t="n">
        <v>14</v>
      </c>
      <c r="I223" s="118" t="n">
        <f aca="false">IF(MONTH($A223)=MONTH($A222),IF(G223=0,I222,G223),G223)</f>
        <v>14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205</v>
      </c>
      <c r="N223" s="118" t="n">
        <f aca="false">SUM(J$6:J223)</f>
        <v>-1533863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0.014</v>
      </c>
      <c r="V223" s="120" t="n">
        <f aca="false">M223/$R$3</f>
        <v>0.205</v>
      </c>
      <c r="W223" s="120" t="n">
        <f aca="false">N223/$R$3</f>
        <v>-1533.863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Transport'!A224,3),'Master Data'!$A$2:$A$8,0),2)</f>
        <v>T</v>
      </c>
      <c r="D224" s="118"/>
      <c r="E224" s="118"/>
      <c r="F224" s="118"/>
      <c r="G224" s="118" t="n">
        <v>14</v>
      </c>
      <c r="I224" s="118" t="n">
        <f aca="false">IF(MONTH($A224)=MONTH($A223),IF(G224=0,I223,G224),G224)</f>
        <v>14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205</v>
      </c>
      <c r="N224" s="118" t="n">
        <f aca="false">SUM(J$6:J224)</f>
        <v>-1533863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0.014</v>
      </c>
      <c r="V224" s="120" t="n">
        <f aca="false">M224/$R$3</f>
        <v>0.205</v>
      </c>
      <c r="W224" s="120" t="n">
        <f aca="false">N224/$R$3</f>
        <v>-1533.863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Transport'!A225,3),'Master Data'!$A$2:$A$8,0),2)</f>
        <v>W</v>
      </c>
      <c r="D225" s="118"/>
      <c r="E225" s="118"/>
      <c r="F225" s="118"/>
      <c r="G225" s="118" t="n">
        <v>15</v>
      </c>
      <c r="I225" s="118" t="n">
        <f aca="false">IF(MONTH($A225)=MONTH($A224),IF(G225=0,I224,G225),G225)</f>
        <v>15</v>
      </c>
      <c r="J225" s="118" t="n">
        <f aca="false">IF(MONTH($A225)=MONTH($A224),SUM(I225-I224),I225)</f>
        <v>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206</v>
      </c>
      <c r="N225" s="118" t="n">
        <f aca="false">SUM(J$6:J225)</f>
        <v>-1533862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0.001</v>
      </c>
      <c r="T225" s="120" t="n">
        <f aca="false">L225/$R$3</f>
        <v>0</v>
      </c>
      <c r="U225" s="120" t="n">
        <f aca="false">I225/$R$3</f>
        <v>0.015</v>
      </c>
      <c r="V225" s="120" t="n">
        <f aca="false">M225/$R$3</f>
        <v>0.206</v>
      </c>
      <c r="W225" s="120" t="n">
        <f aca="false">N225/$R$3</f>
        <v>-1533.862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Transport'!A226,3),'Master Data'!$A$2:$A$8,0),2)</f>
        <v>Th</v>
      </c>
      <c r="D226" s="118"/>
      <c r="E226" s="118"/>
      <c r="F226" s="118"/>
      <c r="G226" s="118" t="n">
        <v>15</v>
      </c>
      <c r="I226" s="118" t="n">
        <f aca="false">IF(MONTH($A226)=MONTH($A225),IF(G226=0,I225,G226),G226)</f>
        <v>15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206</v>
      </c>
      <c r="N226" s="118" t="n">
        <f aca="false">SUM(J$6:J226)</f>
        <v>-1533862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0.015</v>
      </c>
      <c r="V226" s="120" t="n">
        <f aca="false">M226/$R$3</f>
        <v>0.206</v>
      </c>
      <c r="W226" s="120" t="n">
        <f aca="false">N226/$R$3</f>
        <v>-1533.862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Transport'!A227,3),'Master Data'!$A$2:$A$8,0),2)</f>
        <v>F</v>
      </c>
      <c r="D227" s="118"/>
      <c r="E227" s="118"/>
      <c r="F227" s="118"/>
      <c r="G227" s="118" t="n">
        <v>14</v>
      </c>
      <c r="I227" s="118" t="n">
        <f aca="false">IF(MONTH($A227)=MONTH($A226),IF(G227=0,I226,G227),G227)</f>
        <v>14</v>
      </c>
      <c r="J227" s="118" t="n">
        <f aca="false">IF(MONTH($A227)=MONTH($A226),SUM(I227-I226),I227)</f>
        <v>-1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205</v>
      </c>
      <c r="N227" s="118" t="n">
        <f aca="false">SUM(J$6:J227)</f>
        <v>-1533863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-0.001</v>
      </c>
      <c r="T227" s="120" t="n">
        <f aca="false">L227/$R$3</f>
        <v>-0</v>
      </c>
      <c r="U227" s="120" t="n">
        <f aca="false">I227/$R$3</f>
        <v>0.014</v>
      </c>
      <c r="V227" s="120" t="n">
        <f aca="false">M227/$R$3</f>
        <v>0.205</v>
      </c>
      <c r="W227" s="120" t="n">
        <f aca="false">N227/$R$3</f>
        <v>-1533.863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Transport'!A228,3),'Master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14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205</v>
      </c>
      <c r="N228" s="118" t="n">
        <f aca="false">SUM(J$6:J228)</f>
        <v>-1533863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0.014</v>
      </c>
      <c r="V228" s="120" t="n">
        <f aca="false">M228/$R$3</f>
        <v>0.205</v>
      </c>
      <c r="W228" s="120" t="n">
        <f aca="false">N228/$R$3</f>
        <v>-1533.863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Transport'!A229,3),'Master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14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205</v>
      </c>
      <c r="N229" s="118" t="n">
        <f aca="false">SUM(J$6:J229)</f>
        <v>-1533863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0.014</v>
      </c>
      <c r="V229" s="120" t="n">
        <f aca="false">M229/$R$3</f>
        <v>0.205</v>
      </c>
      <c r="W229" s="120" t="n">
        <f aca="false">N229/$R$3</f>
        <v>-1533.863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Transport'!A230,3),'Master Data'!$A$2:$A$8,0),2)</f>
        <v>M</v>
      </c>
      <c r="D230" s="118"/>
      <c r="E230" s="118"/>
      <c r="F230" s="118"/>
      <c r="G230" s="118" t="n">
        <v>20</v>
      </c>
      <c r="I230" s="118" t="n">
        <f aca="false">IF(MONTH($A230)=MONTH($A229),IF(G230=0,I229,G230),G230)</f>
        <v>20</v>
      </c>
      <c r="J230" s="118" t="n">
        <f aca="false">IF(MONTH($A230)=MONTH($A229),SUM(I230-I229),I230)</f>
        <v>6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211</v>
      </c>
      <c r="N230" s="118" t="n">
        <f aca="false">SUM(J$6:J230)</f>
        <v>-1533857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0.006</v>
      </c>
      <c r="T230" s="120" t="n">
        <f aca="false">L230/$R$3</f>
        <v>0</v>
      </c>
      <c r="U230" s="120" t="n">
        <f aca="false">I230/$R$3</f>
        <v>0.02</v>
      </c>
      <c r="V230" s="120" t="n">
        <f aca="false">M230/$R$3</f>
        <v>0.211</v>
      </c>
      <c r="W230" s="120" t="n">
        <f aca="false">N230/$R$3</f>
        <v>-1533.857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Transport'!A231,3),'Master Data'!$A$2:$A$8,0),2)</f>
        <v>T</v>
      </c>
      <c r="D231" s="118"/>
      <c r="E231" s="118"/>
      <c r="F231" s="118"/>
      <c r="G231" s="118" t="n">
        <v>20</v>
      </c>
      <c r="I231" s="118" t="n">
        <f aca="false">IF(MONTH($A231)=MONTH($A230),IF(G231=0,I230,G231),G231)</f>
        <v>20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211</v>
      </c>
      <c r="N231" s="118" t="n">
        <f aca="false">SUM(J$6:J231)</f>
        <v>-1533857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0.02</v>
      </c>
      <c r="V231" s="120" t="n">
        <f aca="false">M231/$R$3</f>
        <v>0.211</v>
      </c>
      <c r="W231" s="120" t="n">
        <f aca="false">N231/$R$3</f>
        <v>-1533.857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Transport'!A232,3),'Master Data'!$A$2:$A$8,0),2)</f>
        <v>W</v>
      </c>
      <c r="D232" s="118"/>
      <c r="E232" s="118"/>
      <c r="F232" s="118"/>
      <c r="G232" s="118" t="n">
        <v>19</v>
      </c>
      <c r="I232" s="118" t="n">
        <f aca="false">IF(MONTH($A232)=MONTH($A231),IF(G232=0,I231,G232),G232)</f>
        <v>19</v>
      </c>
      <c r="J232" s="118" t="n">
        <f aca="false">IF(MONTH($A232)=MONTH($A231),SUM(I232-I231),I232)</f>
        <v>-1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210</v>
      </c>
      <c r="N232" s="118" t="n">
        <f aca="false">SUM(J$6:J232)</f>
        <v>-1533858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-0.001</v>
      </c>
      <c r="T232" s="120" t="n">
        <f aca="false">L232/$R$3</f>
        <v>-0</v>
      </c>
      <c r="U232" s="120" t="n">
        <f aca="false">I232/$R$3</f>
        <v>0.019</v>
      </c>
      <c r="V232" s="120" t="n">
        <f aca="false">M232/$R$3</f>
        <v>0.21</v>
      </c>
      <c r="W232" s="120" t="n">
        <f aca="false">N232/$R$3</f>
        <v>-1533.858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Transport'!A233,3),'Master Data'!$A$2:$A$8,0),2)</f>
        <v>Th</v>
      </c>
      <c r="D233" s="118"/>
      <c r="E233" s="118"/>
      <c r="F233" s="118"/>
      <c r="G233" s="118" t="n">
        <v>20</v>
      </c>
      <c r="I233" s="118" t="n">
        <f aca="false">IF(MONTH($A233)=MONTH($A232),IF(G233=0,I232,G233),G233)</f>
        <v>20</v>
      </c>
      <c r="J233" s="118" t="n">
        <f aca="false">IF(MONTH($A233)=MONTH($A232),SUM(I233-I232),I233)</f>
        <v>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211</v>
      </c>
      <c r="N233" s="118" t="n">
        <f aca="false">SUM(J$6:J233)</f>
        <v>-1533857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0.001</v>
      </c>
      <c r="T233" s="120" t="n">
        <f aca="false">L233/$R$3</f>
        <v>0</v>
      </c>
      <c r="U233" s="120" t="n">
        <f aca="false">I233/$R$3</f>
        <v>0.02</v>
      </c>
      <c r="V233" s="120" t="n">
        <f aca="false">M233/$R$3</f>
        <v>0.211</v>
      </c>
      <c r="W233" s="120" t="n">
        <f aca="false">N233/$R$3</f>
        <v>-1533.857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Transport'!A234,3),'Master Data'!$A$2:$A$8,0),2)</f>
        <v>F</v>
      </c>
      <c r="D234" s="118"/>
      <c r="E234" s="118"/>
      <c r="F234" s="118"/>
      <c r="G234" s="118" t="n">
        <v>20</v>
      </c>
      <c r="I234" s="118" t="n">
        <f aca="false">IF(MONTH($A234)=MONTH($A233),IF(G234=0,I233,G234),G234)</f>
        <v>20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211</v>
      </c>
      <c r="N234" s="118" t="n">
        <f aca="false">SUM(J$6:J234)</f>
        <v>-1533857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0.02</v>
      </c>
      <c r="V234" s="120" t="n">
        <f aca="false">M234/$R$3</f>
        <v>0.211</v>
      </c>
      <c r="W234" s="120" t="n">
        <f aca="false">N234/$R$3</f>
        <v>-1533.857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Transport'!A235,3),'Master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211</v>
      </c>
      <c r="N235" s="118" t="n">
        <f aca="false">SUM(J$6:J235)</f>
        <v>-1533857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0.02</v>
      </c>
      <c r="V235" s="120" t="n">
        <f aca="false">M235/$R$3</f>
        <v>0.211</v>
      </c>
      <c r="W235" s="120" t="n">
        <f aca="false">N235/$R$3</f>
        <v>-1533.857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Transport'!A236,3),'Master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211</v>
      </c>
      <c r="N236" s="118" t="n">
        <f aca="false">SUM(J$6:J236)</f>
        <v>-1533857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0.02</v>
      </c>
      <c r="V236" s="120" t="n">
        <f aca="false">M236/$R$3</f>
        <v>0.211</v>
      </c>
      <c r="W236" s="120" t="n">
        <f aca="false">N236/$R$3</f>
        <v>-1533.857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Transport'!A237,3),'Master Data'!$A$2:$A$8,0),2)</f>
        <v>M</v>
      </c>
      <c r="D237" s="118"/>
      <c r="E237" s="118"/>
      <c r="F237" s="118"/>
      <c r="G237" s="118" t="n">
        <v>21</v>
      </c>
      <c r="I237" s="118" t="n">
        <f aca="false">IF(MONTH($A237)=MONTH($A236),IF(G237=0,I236,G237),G237)</f>
        <v>21</v>
      </c>
      <c r="J237" s="118" t="n">
        <f aca="false">IF(MONTH($A237)=MONTH($A236),SUM(I237-I236),I237)</f>
        <v>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212</v>
      </c>
      <c r="N237" s="118" t="n">
        <f aca="false">SUM(J$6:J237)</f>
        <v>-1533856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0.001</v>
      </c>
      <c r="T237" s="120" t="n">
        <f aca="false">L237/$R$3</f>
        <v>0</v>
      </c>
      <c r="U237" s="120" t="n">
        <f aca="false">I237/$R$3</f>
        <v>0.021</v>
      </c>
      <c r="V237" s="120" t="n">
        <f aca="false">M237/$R$3</f>
        <v>0.212</v>
      </c>
      <c r="W237" s="120" t="n">
        <f aca="false">N237/$R$3</f>
        <v>-1533.856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Transport'!A238,3),'Master Data'!$A$2:$A$8,0),2)</f>
        <v>T</v>
      </c>
      <c r="D238" s="118"/>
      <c r="E238" s="118"/>
      <c r="F238" s="118"/>
      <c r="G238" s="118" t="n">
        <v>21</v>
      </c>
      <c r="I238" s="118" t="n">
        <f aca="false">IF(MONTH($A238)=MONTH($A237),IF(G238=0,I237,G238),G238)</f>
        <v>21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212</v>
      </c>
      <c r="N238" s="118" t="n">
        <f aca="false">SUM(J$6:J238)</f>
        <v>-1533856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0.021</v>
      </c>
      <c r="V238" s="120" t="n">
        <f aca="false">M238/$R$3</f>
        <v>0.212</v>
      </c>
      <c r="W238" s="120" t="n">
        <f aca="false">N238/$R$3</f>
        <v>-1533.856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Transport'!A239,3),'Master Data'!$A$2:$A$8,0),2)</f>
        <v>W</v>
      </c>
      <c r="D239" s="118"/>
      <c r="E239" s="118"/>
      <c r="F239" s="118"/>
      <c r="G239" s="118" t="n">
        <v>21</v>
      </c>
      <c r="I239" s="118" t="n">
        <f aca="false">IF(MONTH($A239)=MONTH($A238),IF(G239=0,I238,G239),G239)</f>
        <v>21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212</v>
      </c>
      <c r="N239" s="118" t="n">
        <f aca="false">SUM(J$6:J239)</f>
        <v>-1533856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0.021</v>
      </c>
      <c r="V239" s="120" t="n">
        <f aca="false">M239/$R$3</f>
        <v>0.212</v>
      </c>
      <c r="W239" s="120" t="n">
        <f aca="false">N239/$R$3</f>
        <v>-1533.856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Transport'!A240,3),'Master Data'!$A$2:$A$8,0),2)</f>
        <v>Th</v>
      </c>
      <c r="D240" s="118"/>
      <c r="E240" s="118"/>
      <c r="F240" s="118"/>
      <c r="G240" s="118" t="n">
        <v>21</v>
      </c>
      <c r="I240" s="118" t="n">
        <f aca="false">IF(MONTH($A240)=MONTH($A239),IF(G240=0,I239,G240),G240)</f>
        <v>21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212</v>
      </c>
      <c r="N240" s="118" t="n">
        <f aca="false">SUM(J$6:J240)</f>
        <v>-1533856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0.021</v>
      </c>
      <c r="V240" s="120" t="n">
        <f aca="false">M240/$R$3</f>
        <v>0.212</v>
      </c>
      <c r="W240" s="120" t="n">
        <f aca="false">N240/$R$3</f>
        <v>-1533.856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Transport'!A241,3),'Master Data'!$A$2:$A$8,0),2)</f>
        <v>F</v>
      </c>
      <c r="D241" s="118"/>
      <c r="E241" s="118"/>
      <c r="F241" s="118"/>
      <c r="G241" s="118" t="n">
        <v>21</v>
      </c>
      <c r="I241" s="118" t="n">
        <f aca="false">IF(MONTH($A241)=MONTH($A240),IF(G241=0,I240,G241),G241)</f>
        <v>21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212</v>
      </c>
      <c r="N241" s="118" t="n">
        <f aca="false">SUM(J$6:J241)</f>
        <v>-1533856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0.021</v>
      </c>
      <c r="V241" s="120" t="n">
        <f aca="false">M241/$R$3</f>
        <v>0.212</v>
      </c>
      <c r="W241" s="120" t="n">
        <f aca="false">N241/$R$3</f>
        <v>-1533.856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Transport'!A242,3),'Master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212</v>
      </c>
      <c r="N242" s="118" t="n">
        <f aca="false">SUM(J$6:J242)</f>
        <v>-1533856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0.021</v>
      </c>
      <c r="V242" s="120" t="n">
        <f aca="false">M242/$R$3</f>
        <v>0.212</v>
      </c>
      <c r="W242" s="120" t="n">
        <f aca="false">N242/$R$3</f>
        <v>-1533.856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Transport'!A243,3),'Master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212</v>
      </c>
      <c r="N243" s="118" t="n">
        <f aca="false">SUM(J$6:J243)</f>
        <v>-1533856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0.021</v>
      </c>
      <c r="V243" s="120" t="n">
        <f aca="false">M243/$R$3</f>
        <v>0.212</v>
      </c>
      <c r="W243" s="120" t="n">
        <f aca="false">N243/$R$3</f>
        <v>-1533.856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Transport'!A244,3),'Master Data'!$A$2:$A$8,0),2)</f>
        <v>M</v>
      </c>
      <c r="D244" s="118"/>
      <c r="E244" s="118"/>
      <c r="F244" s="118"/>
      <c r="G244" s="118" t="n">
        <v>21</v>
      </c>
      <c r="I244" s="118" t="n">
        <f aca="false">IF(MONTH($A244)=MONTH($A243),IF(G244=0,I243,G244),G244)</f>
        <v>21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212</v>
      </c>
      <c r="N244" s="118" t="n">
        <f aca="false">SUM(J$6:J244)</f>
        <v>-1533856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0.021</v>
      </c>
      <c r="V244" s="120" t="n">
        <f aca="false">M244/$R$3</f>
        <v>0.212</v>
      </c>
      <c r="W244" s="120" t="n">
        <f aca="false">N244/$R$3</f>
        <v>-1533.856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Transport'!A245,3),'Master Data'!$A$2:$A$8,0),2)</f>
        <v>T</v>
      </c>
      <c r="D245" s="118"/>
      <c r="E245" s="118"/>
      <c r="F245" s="118"/>
      <c r="G245" s="118" t="n">
        <v>21</v>
      </c>
      <c r="I245" s="118" t="n">
        <f aca="false">IF(MONTH($A245)=MONTH($A244),IF(G245=0,I244,G245),G245)</f>
        <v>21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212</v>
      </c>
      <c r="N245" s="118" t="n">
        <f aca="false">SUM(J$6:J245)</f>
        <v>-1533856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0.021</v>
      </c>
      <c r="V245" s="120" t="n">
        <f aca="false">M245/$R$3</f>
        <v>0.212</v>
      </c>
      <c r="W245" s="120" t="n">
        <f aca="false">N245/$R$3</f>
        <v>-1533.856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Transport'!A246,3),'Master Data'!$A$2:$A$8,0),2)</f>
        <v>W</v>
      </c>
      <c r="D246" s="118"/>
      <c r="E246" s="118"/>
      <c r="F246" s="118"/>
      <c r="G246" s="118" t="n">
        <v>21</v>
      </c>
      <c r="I246" s="118" t="n">
        <f aca="false">IF(MONTH($A246)=MONTH($A245),IF(G246=0,I245,G246),G246)</f>
        <v>21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212</v>
      </c>
      <c r="N246" s="118" t="n">
        <f aca="false">SUM(J$6:J246)</f>
        <v>-1533856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0.021</v>
      </c>
      <c r="V246" s="120" t="n">
        <f aca="false">M246/$R$3</f>
        <v>0.212</v>
      </c>
      <c r="W246" s="120" t="n">
        <f aca="false">N246/$R$3</f>
        <v>-1533.856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Transport'!A247,3),'Master Data'!$A$2:$A$8,0),2)</f>
        <v>Th</v>
      </c>
      <c r="D247" s="118"/>
      <c r="E247" s="118"/>
      <c r="F247" s="118"/>
      <c r="G247" s="118" t="n">
        <v>22</v>
      </c>
      <c r="I247" s="118" t="n">
        <f aca="false">IF(MONTH($A247)=MONTH($A246),IF(G247=0,I246,G247),G247)</f>
        <v>22</v>
      </c>
      <c r="J247" s="118" t="n">
        <f aca="false">IF(MONTH($A247)=MONTH($A246),SUM(I247-I246),I247)</f>
        <v>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213</v>
      </c>
      <c r="N247" s="118" t="n">
        <f aca="false">SUM(J$6:J247)</f>
        <v>-1533855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0.001</v>
      </c>
      <c r="T247" s="120" t="n">
        <f aca="false">L247/$R$3</f>
        <v>0</v>
      </c>
      <c r="U247" s="120" t="n">
        <f aca="false">I247/$R$3</f>
        <v>0.022</v>
      </c>
      <c r="V247" s="120" t="n">
        <f aca="false">M247/$R$3</f>
        <v>0.213</v>
      </c>
      <c r="W247" s="120" t="n">
        <f aca="false">N247/$R$3</f>
        <v>-1533.855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Transport'!A248,3),'Master Data'!$A$2:$A$8,0),2)</f>
        <v>F</v>
      </c>
      <c r="D248" s="118"/>
      <c r="E248" s="118"/>
      <c r="F248" s="118"/>
      <c r="G248" s="118" t="n">
        <v>21</v>
      </c>
      <c r="I248" s="118" t="n">
        <f aca="false">IF(MONTH($A248)=MONTH($A247),IF(G248=0,I247,G248),G248)</f>
        <v>21</v>
      </c>
      <c r="J248" s="118" t="n">
        <f aca="false">IF(MONTH($A248)=MONTH($A247),SUM(I248-I247),I248)</f>
        <v>-1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212</v>
      </c>
      <c r="N248" s="118" t="n">
        <f aca="false">SUM(J$6:J248)</f>
        <v>-1533856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-0.001</v>
      </c>
      <c r="T248" s="120" t="n">
        <f aca="false">L248/$R$3</f>
        <v>-0</v>
      </c>
      <c r="U248" s="120" t="n">
        <f aca="false">I248/$R$3</f>
        <v>0.021</v>
      </c>
      <c r="V248" s="120" t="n">
        <f aca="false">M248/$R$3</f>
        <v>0.212</v>
      </c>
      <c r="W248" s="120" t="n">
        <f aca="false">N248/$R$3</f>
        <v>-1533.856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Transport'!A249,3),'Master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212</v>
      </c>
      <c r="N249" s="118" t="n">
        <f aca="false">SUM(J$6:J249)</f>
        <v>-1533856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0.212</v>
      </c>
      <c r="W249" s="120" t="n">
        <f aca="false">N249/$R$3</f>
        <v>-1533.856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Transport'!A250,3),'Master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212</v>
      </c>
      <c r="N250" s="118" t="n">
        <f aca="false">SUM(J$6:J250)</f>
        <v>-1533856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0.212</v>
      </c>
      <c r="W250" s="120" t="n">
        <f aca="false">N250/$R$3</f>
        <v>-1533.856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Transport'!A251,3),'Master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212</v>
      </c>
      <c r="N251" s="118" t="n">
        <f aca="false">SUM(J$6:J251)</f>
        <v>-1533856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0.212</v>
      </c>
      <c r="W251" s="120" t="n">
        <f aca="false">N251/$R$3</f>
        <v>-1533.856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Transport'!A252,3),'Master Data'!$A$2:$A$8,0),2)</f>
        <v>T</v>
      </c>
      <c r="D252" s="118"/>
      <c r="E252" s="118"/>
      <c r="F252" s="118"/>
      <c r="G252" s="118" t="n">
        <v>-4</v>
      </c>
      <c r="I252" s="118" t="n">
        <f aca="false">IF(MONTH($A252)=MONTH($A251),IF(G252=0,I251,G252),G252)</f>
        <v>-4</v>
      </c>
      <c r="J252" s="118" t="n">
        <f aca="false">IF(MONTH($A252)=MONTH($A251),SUM(I252-I251),I252)</f>
        <v>-4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208</v>
      </c>
      <c r="N252" s="118" t="n">
        <f aca="false">SUM(J$6:J252)</f>
        <v>-1533860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-0.004</v>
      </c>
      <c r="T252" s="120" t="n">
        <f aca="false">L252/$R$3</f>
        <v>-0</v>
      </c>
      <c r="U252" s="120" t="n">
        <f aca="false">I252/$R$3</f>
        <v>-0.004</v>
      </c>
      <c r="V252" s="120" t="n">
        <f aca="false">M252/$R$3</f>
        <v>0.208</v>
      </c>
      <c r="W252" s="120" t="n">
        <f aca="false">N252/$R$3</f>
        <v>-1533.86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Transport'!A253,3),'Master Data'!$A$2:$A$8,0),2)</f>
        <v>W</v>
      </c>
      <c r="D253" s="118"/>
      <c r="E253" s="118"/>
      <c r="F253" s="118"/>
      <c r="G253" s="118" t="n">
        <v>-4</v>
      </c>
      <c r="I253" s="118" t="n">
        <f aca="false">IF(MONTH($A253)=MONTH($A252),IF(G253=0,I252,G253),G253)</f>
        <v>-4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208</v>
      </c>
      <c r="N253" s="118" t="n">
        <f aca="false">SUM(J$6:J253)</f>
        <v>-1533860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-0.004</v>
      </c>
      <c r="V253" s="120" t="n">
        <f aca="false">M253/$R$3</f>
        <v>0.208</v>
      </c>
      <c r="W253" s="120" t="n">
        <f aca="false">N253/$R$3</f>
        <v>-1533.86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Transport'!A254,3),'Master Data'!$A$2:$A$8,0),2)</f>
        <v>Th</v>
      </c>
      <c r="D254" s="118"/>
      <c r="E254" s="118"/>
      <c r="F254" s="118"/>
      <c r="G254" s="118" t="n">
        <v>-3</v>
      </c>
      <c r="I254" s="118" t="n">
        <f aca="false">IF(MONTH($A254)=MONTH($A253),IF(G254=0,I253,G254),G254)</f>
        <v>-3</v>
      </c>
      <c r="J254" s="118" t="n">
        <f aca="false">IF(MONTH($A254)=MONTH($A253),SUM(I254-I253),I254)</f>
        <v>1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209</v>
      </c>
      <c r="N254" s="118" t="n">
        <f aca="false">SUM(J$6:J254)</f>
        <v>-1533859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0.001</v>
      </c>
      <c r="T254" s="120" t="n">
        <f aca="false">L254/$R$3</f>
        <v>0</v>
      </c>
      <c r="U254" s="120" t="n">
        <f aca="false">I254/$R$3</f>
        <v>-0.003</v>
      </c>
      <c r="V254" s="120" t="n">
        <f aca="false">M254/$R$3</f>
        <v>0.209</v>
      </c>
      <c r="W254" s="120" t="n">
        <f aca="false">N254/$R$3</f>
        <v>-1533.859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Transport'!A255,3),'Master Data'!$A$2:$A$8,0),2)</f>
        <v>F</v>
      </c>
      <c r="D255" s="118"/>
      <c r="E255" s="118"/>
      <c r="F255" s="118"/>
      <c r="G255" s="118" t="n">
        <v>2</v>
      </c>
      <c r="I255" s="118" t="n">
        <f aca="false">IF(MONTH($A255)=MONTH($A254),IF(G255=0,I254,G255),G255)</f>
        <v>2</v>
      </c>
      <c r="J255" s="118" t="n">
        <f aca="false">IF(MONTH($A255)=MONTH($A254),SUM(I255-I254),I255)</f>
        <v>5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214</v>
      </c>
      <c r="N255" s="118" t="n">
        <f aca="false">SUM(J$6:J255)</f>
        <v>-1533854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0.005</v>
      </c>
      <c r="T255" s="120" t="n">
        <f aca="false">L255/$R$3</f>
        <v>0</v>
      </c>
      <c r="U255" s="120" t="n">
        <f aca="false">I255/$R$3</f>
        <v>0.002</v>
      </c>
      <c r="V255" s="120" t="n">
        <f aca="false">M255/$R$3</f>
        <v>0.214</v>
      </c>
      <c r="W255" s="120" t="n">
        <f aca="false">N255/$R$3</f>
        <v>-1533.854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Transport'!A256,3),'Master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214</v>
      </c>
      <c r="N256" s="118" t="n">
        <f aca="false">SUM(J$6:J256)</f>
        <v>-1533854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0.002</v>
      </c>
      <c r="V256" s="120" t="n">
        <f aca="false">M256/$R$3</f>
        <v>0.214</v>
      </c>
      <c r="W256" s="120" t="n">
        <f aca="false">N256/$R$3</f>
        <v>-1533.854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Transport'!A257,3),'Master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214</v>
      </c>
      <c r="N257" s="118" t="n">
        <f aca="false">SUM(J$6:J257)</f>
        <v>-1533854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0.002</v>
      </c>
      <c r="V257" s="120" t="n">
        <f aca="false">M257/$R$3</f>
        <v>0.214</v>
      </c>
      <c r="W257" s="120" t="n">
        <f aca="false">N257/$R$3</f>
        <v>-1533.854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Transport'!A258,3),'Master Data'!$A$2:$A$8,0),2)</f>
        <v>M</v>
      </c>
      <c r="D258" s="118"/>
      <c r="E258" s="118"/>
      <c r="F258" s="118"/>
      <c r="G258" s="118" t="n">
        <v>1</v>
      </c>
      <c r="I258" s="118" t="n">
        <f aca="false">IF(MONTH($A258)=MONTH($A257),IF(G258=0,I257,G258),G258)</f>
        <v>1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213</v>
      </c>
      <c r="N258" s="118" t="n">
        <f aca="false">SUM(J$6:J258)</f>
        <v>-1533855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0.001</v>
      </c>
      <c r="V258" s="120" t="n">
        <f aca="false">M258/$R$3</f>
        <v>0.213</v>
      </c>
      <c r="W258" s="120" t="n">
        <f aca="false">N258/$R$3</f>
        <v>-1533.855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Transport'!A259,3),'Master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213</v>
      </c>
      <c r="N259" s="118" t="n">
        <f aca="false">SUM(J$6:J259)</f>
        <v>-1533855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0.001</v>
      </c>
      <c r="V259" s="120" t="n">
        <f aca="false">M259/$R$3</f>
        <v>0.213</v>
      </c>
      <c r="W259" s="120" t="n">
        <f aca="false">N259/$R$3</f>
        <v>-1533.855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Transport'!A260,3),'Master Data'!$A$2:$A$8,0),2)</f>
        <v>W</v>
      </c>
      <c r="D260" s="118"/>
      <c r="E260" s="118"/>
      <c r="F260" s="118"/>
      <c r="G260" s="118" t="n">
        <v>-114962.5</v>
      </c>
      <c r="I260" s="118" t="n">
        <f aca="false">IF(MONTH($A260)=MONTH($A259),IF(G260=0,I259,G260),G260)</f>
        <v>-114962.5</v>
      </c>
      <c r="J260" s="118" t="n">
        <f aca="false">IF(MONTH($A260)=MONTH($A259),SUM(I260-I259),I260)</f>
        <v>-114963.5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-114750.5</v>
      </c>
      <c r="N260" s="118" t="n">
        <f aca="false">SUM(J$6:J260)</f>
        <v>-1648818.5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-114.9635</v>
      </c>
      <c r="T260" s="120" t="n">
        <f aca="false">L260/$R$3</f>
        <v>-0</v>
      </c>
      <c r="U260" s="120" t="n">
        <f aca="false">I260/$R$3</f>
        <v>-114.9625</v>
      </c>
      <c r="V260" s="120" t="n">
        <f aca="false">M260/$R$3</f>
        <v>-114.7505</v>
      </c>
      <c r="W260" s="120" t="n">
        <f aca="false">N260/$R$3</f>
        <v>-1648.8185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Transport'!A261,3),'Master Data'!$A$2:$A$8,0),2)</f>
        <v>Th</v>
      </c>
      <c r="D261" s="118"/>
      <c r="E261" s="118"/>
      <c r="F261" s="118"/>
      <c r="G261" s="118" t="n">
        <v>-114960</v>
      </c>
      <c r="I261" s="118" t="n">
        <f aca="false">IF(MONTH($A261)=MONTH($A260),IF(G261=0,I260,G261),G261)</f>
        <v>-114960</v>
      </c>
      <c r="J261" s="118" t="n">
        <f aca="false">IF(MONTH($A261)=MONTH($A260),SUM(I261-I260),I261)</f>
        <v>2.5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-114748</v>
      </c>
      <c r="N261" s="118" t="n">
        <f aca="false">SUM(J$6:J261)</f>
        <v>-1648816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0.0025</v>
      </c>
      <c r="T261" s="120" t="n">
        <f aca="false">L261/$R$3</f>
        <v>0</v>
      </c>
      <c r="U261" s="120" t="n">
        <f aca="false">I261/$R$3</f>
        <v>-114.96</v>
      </c>
      <c r="V261" s="120" t="n">
        <f aca="false">M261/$R$3</f>
        <v>-114.748</v>
      </c>
      <c r="W261" s="120" t="n">
        <f aca="false">N261/$R$3</f>
        <v>-1648.816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Transport'!A262,3),'Master Data'!$A$2:$A$8,0),2)</f>
        <v>F</v>
      </c>
      <c r="D262" s="118"/>
      <c r="E262" s="118"/>
      <c r="F262" s="118"/>
      <c r="G262" s="118" t="n">
        <v>-114960</v>
      </c>
      <c r="I262" s="118" t="n">
        <f aca="false">IF(MONTH($A262)=MONTH($A261),IF(G262=0,I261,G262),G262)</f>
        <v>-114960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-114748</v>
      </c>
      <c r="N262" s="118" t="n">
        <f aca="false">SUM(J$6:J262)</f>
        <v>-1648816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-114.96</v>
      </c>
      <c r="V262" s="120" t="n">
        <f aca="false">M262/$R$3</f>
        <v>-114.748</v>
      </c>
      <c r="W262" s="120" t="n">
        <f aca="false">N262/$R$3</f>
        <v>-1648.816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Transport'!A263,3),'Master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-114960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-114748</v>
      </c>
      <c r="N263" s="118" t="n">
        <f aca="false">SUM(J$6:J263)</f>
        <v>-1648816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-114.96</v>
      </c>
      <c r="V263" s="120" t="n">
        <f aca="false">M263/$R$3</f>
        <v>-114.748</v>
      </c>
      <c r="W263" s="120" t="n">
        <f aca="false">N263/$R$3</f>
        <v>-1648.816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Transport'!A264,3),'Master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-114960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-114748</v>
      </c>
      <c r="N264" s="118" t="n">
        <f aca="false">SUM(J$6:J264)</f>
        <v>-1648816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-114.96</v>
      </c>
      <c r="V264" s="120" t="n">
        <f aca="false">M264/$R$3</f>
        <v>-114.748</v>
      </c>
      <c r="W264" s="120" t="n">
        <f aca="false">N264/$R$3</f>
        <v>-1648.816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Transport'!A265,3),'Master Data'!$A$2:$A$8,0),2)</f>
        <v>M</v>
      </c>
      <c r="D265" s="118"/>
      <c r="E265" s="118"/>
      <c r="F265" s="118"/>
      <c r="G265" s="118" t="n">
        <v>-114956</v>
      </c>
      <c r="I265" s="118" t="n">
        <f aca="false">IF(MONTH($A265)=MONTH($A264),IF(G265=0,I264,G265),G265)</f>
        <v>-114956</v>
      </c>
      <c r="J265" s="118" t="n">
        <f aca="false">IF(MONTH($A265)=MONTH($A264),SUM(I265-I264),I265)</f>
        <v>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-114744</v>
      </c>
      <c r="N265" s="118" t="n">
        <f aca="false">SUM(J$6:J265)</f>
        <v>-1648812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0.004</v>
      </c>
      <c r="T265" s="120" t="n">
        <f aca="false">L265/$R$3</f>
        <v>0</v>
      </c>
      <c r="U265" s="120" t="n">
        <f aca="false">I265/$R$3</f>
        <v>-114.956</v>
      </c>
      <c r="V265" s="120" t="n">
        <f aca="false">M265/$R$3</f>
        <v>-114.744</v>
      </c>
      <c r="W265" s="120" t="n">
        <f aca="false">N265/$R$3</f>
        <v>-1648.812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Transport'!A266,3),'Master Data'!$A$2:$A$8,0),2)</f>
        <v>T</v>
      </c>
      <c r="D266" s="118"/>
      <c r="E266" s="118"/>
      <c r="F266" s="118"/>
      <c r="G266" s="118" t="n">
        <v>-114953</v>
      </c>
      <c r="I266" s="118" t="n">
        <f aca="false">IF(MONTH($A266)=MONTH($A265),IF(G266=0,I265,G266),G266)</f>
        <v>-114953</v>
      </c>
      <c r="J266" s="118" t="n">
        <f aca="false">IF(MONTH($A266)=MONTH($A265),SUM(I266-I265),I266)</f>
        <v>3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-114741</v>
      </c>
      <c r="N266" s="118" t="n">
        <f aca="false">SUM(J$6:J266)</f>
        <v>-1648809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0.003</v>
      </c>
      <c r="T266" s="120" t="n">
        <f aca="false">L266/$R$3</f>
        <v>0</v>
      </c>
      <c r="U266" s="120" t="n">
        <f aca="false">I266/$R$3</f>
        <v>-114.953</v>
      </c>
      <c r="V266" s="120" t="n">
        <f aca="false">M266/$R$3</f>
        <v>-114.741</v>
      </c>
      <c r="W266" s="120" t="n">
        <f aca="false">N266/$R$3</f>
        <v>-1648.809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Transport'!A267,3),'Master Data'!$A$2:$A$8,0),2)</f>
        <v>W</v>
      </c>
      <c r="D267" s="118"/>
      <c r="E267" s="118"/>
      <c r="F267" s="118"/>
      <c r="G267" s="118" t="n">
        <v>-114950</v>
      </c>
      <c r="I267" s="118" t="n">
        <f aca="false">IF(MONTH($A267)=MONTH($A266),IF(G267=0,I266,G267),G267)</f>
        <v>-114950</v>
      </c>
      <c r="J267" s="118" t="n">
        <f aca="false">IF(MONTH($A267)=MONTH($A266),SUM(I267-I266),I267)</f>
        <v>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-114738</v>
      </c>
      <c r="N267" s="118" t="n">
        <f aca="false">SUM(J$6:J267)</f>
        <v>-1648806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0.003</v>
      </c>
      <c r="T267" s="120" t="n">
        <f aca="false">L267/$R$3</f>
        <v>0</v>
      </c>
      <c r="U267" s="120" t="n">
        <f aca="false">I267/$R$3</f>
        <v>-114.95</v>
      </c>
      <c r="V267" s="120" t="n">
        <f aca="false">M267/$R$3</f>
        <v>-114.738</v>
      </c>
      <c r="W267" s="120" t="n">
        <f aca="false">N267/$R$3</f>
        <v>-1648.806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Transport'!A268,3),'Master Data'!$A$2:$A$8,0),2)</f>
        <v>Th</v>
      </c>
      <c r="D268" s="118"/>
      <c r="E268" s="118"/>
      <c r="F268" s="118"/>
      <c r="G268" s="118" t="n">
        <v>-114941</v>
      </c>
      <c r="I268" s="118" t="n">
        <f aca="false">IF(MONTH($A268)=MONTH($A267),IF(G268=0,I267,G268),G268)</f>
        <v>-114941</v>
      </c>
      <c r="J268" s="118" t="n">
        <f aca="false">IF(MONTH($A268)=MONTH($A267),SUM(I268-I267),I268)</f>
        <v>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-114729</v>
      </c>
      <c r="N268" s="118" t="n">
        <f aca="false">SUM(J$6:J268)</f>
        <v>-1648797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0.009</v>
      </c>
      <c r="T268" s="120" t="n">
        <f aca="false">L268/$R$3</f>
        <v>0</v>
      </c>
      <c r="U268" s="120" t="n">
        <f aca="false">I268/$R$3</f>
        <v>-114.941</v>
      </c>
      <c r="V268" s="120" t="n">
        <f aca="false">M268/$R$3</f>
        <v>-114.729</v>
      </c>
      <c r="W268" s="120" t="n">
        <f aca="false">N268/$R$3</f>
        <v>-1648.797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Transport'!A269,3),'Master Data'!$A$2:$A$8,0),2)</f>
        <v>F</v>
      </c>
      <c r="D269" s="118"/>
      <c r="E269" s="118"/>
      <c r="F269" s="118"/>
      <c r="G269" s="118" t="n">
        <v>-114942</v>
      </c>
      <c r="I269" s="118" t="n">
        <f aca="false">IF(MONTH($A269)=MONTH($A268),IF(G269=0,I268,G269),G269)</f>
        <v>-114942</v>
      </c>
      <c r="J269" s="118" t="n">
        <f aca="false">IF(MONTH($A269)=MONTH($A268),SUM(I269-I268),I269)</f>
        <v>-1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-114730</v>
      </c>
      <c r="N269" s="118" t="n">
        <f aca="false">SUM(J$6:J269)</f>
        <v>-1648798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-0.001</v>
      </c>
      <c r="T269" s="120" t="n">
        <f aca="false">L269/$R$3</f>
        <v>-0</v>
      </c>
      <c r="U269" s="120" t="n">
        <f aca="false">I269/$R$3</f>
        <v>-114.942</v>
      </c>
      <c r="V269" s="120" t="n">
        <f aca="false">M269/$R$3</f>
        <v>-114.73</v>
      </c>
      <c r="W269" s="120" t="n">
        <f aca="false">N269/$R$3</f>
        <v>-1648.798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Transport'!A270,3),'Master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-114942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-114730</v>
      </c>
      <c r="N270" s="118" t="n">
        <f aca="false">SUM(J$6:J270)</f>
        <v>-1648798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-114.942</v>
      </c>
      <c r="V270" s="120" t="n">
        <f aca="false">M270/$R$3</f>
        <v>-114.73</v>
      </c>
      <c r="W270" s="120" t="n">
        <f aca="false">N270/$R$3</f>
        <v>-1648.798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Transport'!A271,3),'Master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-114942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-114730</v>
      </c>
      <c r="N271" s="118" t="n">
        <f aca="false">SUM(J$6:J271)</f>
        <v>-1648798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-114.942</v>
      </c>
      <c r="V271" s="120" t="n">
        <f aca="false">M271/$R$3</f>
        <v>-114.73</v>
      </c>
      <c r="W271" s="120" t="n">
        <f aca="false">N271/$R$3</f>
        <v>-1648.798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Transport'!A272,3),'Master Data'!$A$2:$A$8,0),2)</f>
        <v>M</v>
      </c>
      <c r="D272" s="118"/>
      <c r="E272" s="118"/>
      <c r="F272" s="118"/>
      <c r="G272" s="118" t="n">
        <v>-114945</v>
      </c>
      <c r="I272" s="118" t="n">
        <f aca="false">IF(MONTH($A272)=MONTH($A271),IF(G272=0,I271,G272),G272)</f>
        <v>-114945</v>
      </c>
      <c r="J272" s="118" t="n">
        <f aca="false">IF(MONTH($A272)=MONTH($A271),SUM(I272-I271),I272)</f>
        <v>-3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-114733</v>
      </c>
      <c r="N272" s="118" t="n">
        <f aca="false">SUM(J$6:J272)</f>
        <v>-1648801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-0.003</v>
      </c>
      <c r="T272" s="120" t="n">
        <f aca="false">L272/$R$3</f>
        <v>-0</v>
      </c>
      <c r="U272" s="120" t="n">
        <f aca="false">I272/$R$3</f>
        <v>-114.945</v>
      </c>
      <c r="V272" s="120" t="n">
        <f aca="false">M272/$R$3</f>
        <v>-114.733</v>
      </c>
      <c r="W272" s="120" t="n">
        <f aca="false">N272/$R$3</f>
        <v>-1648.801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Transport'!A273,3),'Master Data'!$A$2:$A$8,0),2)</f>
        <v>T</v>
      </c>
      <c r="D273" s="118"/>
      <c r="E273" s="118"/>
      <c r="F273" s="118"/>
      <c r="G273" s="118" t="n">
        <v>-114945.7955</v>
      </c>
      <c r="I273" s="118" t="n">
        <f aca="false">IF(MONTH($A273)=MONTH($A272),IF(G273=0,I272,G273),G273)</f>
        <v>-114945.7955</v>
      </c>
      <c r="J273" s="118" t="n">
        <f aca="false">IF(MONTH($A273)=MONTH($A272),SUM(I273-I272),I273)</f>
        <v>-0.795500000007451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-114733.7955</v>
      </c>
      <c r="N273" s="118" t="n">
        <f aca="false">SUM(J$6:J273)</f>
        <v>-1648801.7955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-0.000795500000007451</v>
      </c>
      <c r="T273" s="120" t="n">
        <f aca="false">L273/$R$3</f>
        <v>-0</v>
      </c>
      <c r="U273" s="120" t="n">
        <f aca="false">I273/$R$3</f>
        <v>-114.9457955</v>
      </c>
      <c r="V273" s="120" t="n">
        <f aca="false">M273/$R$3</f>
        <v>-114.7337955</v>
      </c>
      <c r="W273" s="120" t="n">
        <f aca="false">N273/$R$3</f>
        <v>-1648.8017955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Transport'!A274,3),'Master Data'!$A$2:$A$8,0),2)</f>
        <v>W</v>
      </c>
      <c r="D274" s="118"/>
      <c r="E274" s="118"/>
      <c r="F274" s="118"/>
      <c r="G274" s="118" t="n">
        <v>-114946</v>
      </c>
      <c r="I274" s="118" t="n">
        <f aca="false">IF(MONTH($A274)=MONTH($A273),IF(G274=0,I273,G274),G274)</f>
        <v>-114946</v>
      </c>
      <c r="J274" s="118" t="n">
        <f aca="false">IF(MONTH($A274)=MONTH($A273),SUM(I274-I273),I274)</f>
        <v>-0.204499999992549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-114734</v>
      </c>
      <c r="N274" s="118" t="n">
        <f aca="false">SUM(J$6:J274)</f>
        <v>-1648802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-0.000204499999992549</v>
      </c>
      <c r="T274" s="120" t="n">
        <f aca="false">L274/$R$3</f>
        <v>-0</v>
      </c>
      <c r="U274" s="120" t="n">
        <f aca="false">I274/$R$3</f>
        <v>-114.946</v>
      </c>
      <c r="V274" s="120" t="n">
        <f aca="false">M274/$R$3</f>
        <v>-114.734</v>
      </c>
      <c r="W274" s="120" t="n">
        <f aca="false">N274/$R$3</f>
        <v>-1648.802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Transport'!A275,3),'Master Data'!$A$2:$A$8,0),2)</f>
        <v>Th</v>
      </c>
      <c r="D275" s="118"/>
      <c r="E275" s="118"/>
      <c r="F275" s="118"/>
      <c r="G275" s="118" t="n">
        <v>-114946</v>
      </c>
      <c r="I275" s="118" t="n">
        <f aca="false">IF(MONTH($A275)=MONTH($A274),IF(G275=0,I274,G275),G275)</f>
        <v>-114946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-114734</v>
      </c>
      <c r="N275" s="118" t="n">
        <f aca="false">SUM(J$6:J275)</f>
        <v>-1648802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-114.946</v>
      </c>
      <c r="V275" s="120" t="n">
        <f aca="false">M275/$R$3</f>
        <v>-114.734</v>
      </c>
      <c r="W275" s="120" t="n">
        <f aca="false">N275/$R$3</f>
        <v>-1648.802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Transport'!A276,3),'Master Data'!$A$2:$A$8,0),2)</f>
        <v>F</v>
      </c>
      <c r="D276" s="118"/>
      <c r="E276" s="118"/>
      <c r="F276" s="118"/>
      <c r="G276" s="118" t="n">
        <v>-114948</v>
      </c>
      <c r="I276" s="118" t="n">
        <f aca="false">IF(MONTH($A276)=MONTH($A275),IF(G276=0,I275,G276),G276)</f>
        <v>-114948</v>
      </c>
      <c r="J276" s="118" t="n">
        <f aca="false">IF(MONTH($A276)=MONTH($A275),SUM(I276-I275),I276)</f>
        <v>-2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-114736</v>
      </c>
      <c r="N276" s="118" t="n">
        <f aca="false">SUM(J$6:J276)</f>
        <v>-1648804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-0.002</v>
      </c>
      <c r="T276" s="120" t="n">
        <f aca="false">L276/$R$3</f>
        <v>-0</v>
      </c>
      <c r="U276" s="120" t="n">
        <f aca="false">I276/$R$3</f>
        <v>-114.948</v>
      </c>
      <c r="V276" s="120" t="n">
        <f aca="false">M276/$R$3</f>
        <v>-114.736</v>
      </c>
      <c r="W276" s="120" t="n">
        <f aca="false">N276/$R$3</f>
        <v>-1648.804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Transport'!A277,3),'Master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-114948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-114736</v>
      </c>
      <c r="N277" s="118" t="n">
        <f aca="false">SUM(J$6:J277)</f>
        <v>-1648804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-114.948</v>
      </c>
      <c r="V277" s="120" t="n">
        <f aca="false">M277/$R$3</f>
        <v>-114.736</v>
      </c>
      <c r="W277" s="120" t="n">
        <f aca="false">N277/$R$3</f>
        <v>-1648.804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Transport'!A278,3),'Master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-114948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-114736</v>
      </c>
      <c r="N278" s="118" t="n">
        <f aca="false">SUM(J$6:J278)</f>
        <v>-1648804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-114.948</v>
      </c>
      <c r="V278" s="120" t="n">
        <f aca="false">M278/$R$3</f>
        <v>-114.736</v>
      </c>
      <c r="W278" s="120" t="n">
        <f aca="false">N278/$R$3</f>
        <v>-1648.804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Transport'!A279,3),'Master Data'!$A$2:$A$8,0),2)</f>
        <v>M</v>
      </c>
      <c r="D279" s="118"/>
      <c r="E279" s="118"/>
      <c r="F279" s="118"/>
      <c r="G279" s="118" t="n">
        <v>10</v>
      </c>
      <c r="I279" s="118" t="n">
        <f aca="false">IF(MONTH($A279)=MONTH($A278),IF(G279=0,I278,G279),G279)</f>
        <v>10</v>
      </c>
      <c r="J279" s="118" t="n">
        <f aca="false">IF(MONTH($A279)=MONTH($A278),SUM(I279-I278),I279)</f>
        <v>10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-114726</v>
      </c>
      <c r="N279" s="118" t="n">
        <f aca="false">SUM(J$6:J279)</f>
        <v>-1648794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0.01</v>
      </c>
      <c r="T279" s="120" t="n">
        <f aca="false">L279/$R$3</f>
        <v>0</v>
      </c>
      <c r="U279" s="120" t="n">
        <f aca="false">I279/$R$3</f>
        <v>0.01</v>
      </c>
      <c r="V279" s="120" t="n">
        <f aca="false">M279/$R$3</f>
        <v>-114.726</v>
      </c>
      <c r="W279" s="120" t="n">
        <f aca="false">N279/$R$3</f>
        <v>-1648.794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Transport'!A280,3),'Master Data'!$A$2:$A$8,0),2)</f>
        <v>T</v>
      </c>
      <c r="D280" s="118"/>
      <c r="E280" s="118"/>
      <c r="F280" s="118"/>
      <c r="G280" s="118" t="n">
        <v>9</v>
      </c>
      <c r="I280" s="118" t="n">
        <f aca="false">IF(MONTH($A280)=MONTH($A279),IF(G280=0,I279,G280),G280)</f>
        <v>9</v>
      </c>
      <c r="J280" s="118" t="n">
        <f aca="false">IF(MONTH($A280)=MONTH($A279),SUM(I280-I279),I280)</f>
        <v>-1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-114727</v>
      </c>
      <c r="N280" s="118" t="n">
        <f aca="false">SUM(J$6:J280)</f>
        <v>-1648795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-0.001</v>
      </c>
      <c r="T280" s="120" t="n">
        <f aca="false">L280/$R$3</f>
        <v>-0</v>
      </c>
      <c r="U280" s="120" t="n">
        <f aca="false">I280/$R$3</f>
        <v>0.009</v>
      </c>
      <c r="V280" s="120" t="n">
        <f aca="false">M280/$R$3</f>
        <v>-114.727</v>
      </c>
      <c r="W280" s="120" t="n">
        <f aca="false">N280/$R$3</f>
        <v>-1648.795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Transport'!A281,3),'Master Data'!$A$2:$A$8,0),2)</f>
        <v>W</v>
      </c>
      <c r="D281" s="118"/>
      <c r="E281" s="118"/>
      <c r="F281" s="118"/>
      <c r="G281" s="118" t="n">
        <v>11</v>
      </c>
      <c r="I281" s="118" t="n">
        <f aca="false">IF(MONTH($A281)=MONTH($A280),IF(G281=0,I280,G281),G281)</f>
        <v>11</v>
      </c>
      <c r="J281" s="118" t="n">
        <f aca="false">IF(MONTH($A281)=MONTH($A280),SUM(I281-I280),I281)</f>
        <v>2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SUM(J$188:J281)</f>
        <v>-114725</v>
      </c>
      <c r="N281" s="118" t="n">
        <f aca="false">SUM(J$6:J281)</f>
        <v>-1648793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0.002</v>
      </c>
      <c r="T281" s="120" t="n">
        <f aca="false">L281/$R$3</f>
        <v>0</v>
      </c>
      <c r="U281" s="120" t="n">
        <f aca="false">I281/$R$3</f>
        <v>0.011</v>
      </c>
      <c r="V281" s="120" t="n">
        <f aca="false">M281/$R$3</f>
        <v>-114.725</v>
      </c>
      <c r="W281" s="120" t="n">
        <f aca="false">N281/$R$3</f>
        <v>-1648.793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Transport'!A282,3),'Master Data'!$A$2:$A$8,0),2)</f>
        <v>Th</v>
      </c>
      <c r="D282" s="118"/>
      <c r="E282" s="118"/>
      <c r="F282" s="118"/>
      <c r="G282" s="118" t="n">
        <v>11</v>
      </c>
      <c r="I282" s="118" t="n">
        <f aca="false">IF(MONTH($A282)=MONTH($A281),IF(G282=0,I281,G282),G282)</f>
        <v>11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-114725</v>
      </c>
      <c r="N282" s="118" t="n">
        <f aca="false">SUM(J$6:J282)</f>
        <v>-1648793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0.011</v>
      </c>
      <c r="V282" s="120" t="n">
        <f aca="false">M282/$R$3</f>
        <v>-114.725</v>
      </c>
      <c r="W282" s="120" t="n">
        <f aca="false">N282/$R$3</f>
        <v>-1648.793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Transport'!A283,3),'Master Data'!$A$2:$A$8,0),2)</f>
        <v>F</v>
      </c>
      <c r="D283" s="118"/>
      <c r="E283" s="118"/>
      <c r="F283" s="118"/>
      <c r="G283" s="118" t="n">
        <v>11</v>
      </c>
      <c r="I283" s="118" t="n">
        <f aca="false">IF(MONTH($A283)=MONTH($A282),IF(G283=0,I282,G283),G283)</f>
        <v>11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SUM(J$188:J283)</f>
        <v>-114725</v>
      </c>
      <c r="N283" s="118" t="n">
        <f aca="false">SUM(J$6:J283)</f>
        <v>-1648793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0.011</v>
      </c>
      <c r="V283" s="120" t="n">
        <f aca="false">M283/$R$3</f>
        <v>-114.725</v>
      </c>
      <c r="W283" s="120" t="n">
        <f aca="false">N283/$R$3</f>
        <v>-1648.793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Transport'!A284,3),'Master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11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-114725</v>
      </c>
      <c r="N284" s="118" t="n">
        <f aca="false">SUM(J$6:J284)</f>
        <v>-1648793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0.011</v>
      </c>
      <c r="V284" s="120" t="n">
        <f aca="false">M284/$R$3</f>
        <v>-114.725</v>
      </c>
      <c r="W284" s="120" t="n">
        <f aca="false">N284/$R$3</f>
        <v>-1648.793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Transport'!A285,3),'Master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11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-114725</v>
      </c>
      <c r="N285" s="118" t="n">
        <f aca="false">SUM(J$6:J285)</f>
        <v>-1648793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0.011</v>
      </c>
      <c r="V285" s="120" t="n">
        <f aca="false">M285/$R$3</f>
        <v>-114.725</v>
      </c>
      <c r="W285" s="120" t="n">
        <f aca="false">N285/$R$3</f>
        <v>-1648.793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Transport'!A286,3),'Master Data'!$A$2:$A$8,0),2)</f>
        <v>M</v>
      </c>
      <c r="D286" s="118"/>
      <c r="E286" s="118"/>
      <c r="F286" s="118"/>
      <c r="G286" s="118" t="n">
        <v>11</v>
      </c>
      <c r="I286" s="118" t="n">
        <f aca="false">IF(MONTH($A286)=MONTH($A285),IF(G286=0,I285,G286),G286)</f>
        <v>11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-114725</v>
      </c>
      <c r="N286" s="118" t="n">
        <f aca="false">SUM(J$6:J286)</f>
        <v>-1648793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0.011</v>
      </c>
      <c r="V286" s="120" t="n">
        <f aca="false">M286/$R$3</f>
        <v>-114.725</v>
      </c>
      <c r="W286" s="120" t="n">
        <f aca="false">N286/$R$3</f>
        <v>-1648.793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Transport'!A287,3),'Master Data'!$A$2:$A$8,0),2)</f>
        <v>T</v>
      </c>
      <c r="D287" s="118"/>
      <c r="E287" s="118"/>
      <c r="F287" s="118"/>
      <c r="G287" s="118" t="n">
        <v>11</v>
      </c>
      <c r="I287" s="118" t="n">
        <f aca="false">IF(MONTH($A287)=MONTH($A286),IF(G287=0,I286,G287),G287)</f>
        <v>11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-114725</v>
      </c>
      <c r="N287" s="118" t="n">
        <f aca="false">SUM(J$6:J287)</f>
        <v>-1648793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0.011</v>
      </c>
      <c r="V287" s="120" t="n">
        <f aca="false">M287/$R$3</f>
        <v>-114.725</v>
      </c>
      <c r="W287" s="120" t="n">
        <f aca="false">N287/$R$3</f>
        <v>-1648.793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Transport'!A288,3),'Master Data'!$A$2:$A$8,0),2)</f>
        <v>W</v>
      </c>
      <c r="D288" s="118"/>
      <c r="E288" s="118"/>
      <c r="F288" s="118"/>
      <c r="G288" s="118" t="n">
        <v>12</v>
      </c>
      <c r="I288" s="118" t="n">
        <f aca="false">IF(MONTH($A288)=MONTH($A287),IF(G288=0,I287,G288),G288)</f>
        <v>12</v>
      </c>
      <c r="J288" s="118" t="n">
        <f aca="false">IF(MONTH($A288)=MONTH($A287),SUM(I288-I287),I288)</f>
        <v>1</v>
      </c>
      <c r="K288" s="118" t="n">
        <f aca="false">IF(WEEKDAY(A288,3)&gt;4,0,(IF(A288&lt;K$2,0,IF(A288&lt;=K$3,1,0))))</f>
        <v>1</v>
      </c>
      <c r="L288" s="118" t="n">
        <f aca="false">J288*K288</f>
        <v>1</v>
      </c>
      <c r="M288" s="118" t="n">
        <f aca="false">SUM(J$188:J288)</f>
        <v>-114724</v>
      </c>
      <c r="N288" s="118" t="n">
        <f aca="false">SUM(J$6:J288)</f>
        <v>-1648792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0.001</v>
      </c>
      <c r="T288" s="120" t="n">
        <f aca="false">L288/$R$3</f>
        <v>0.001</v>
      </c>
      <c r="U288" s="120" t="n">
        <f aca="false">I288/$R$3</f>
        <v>0.012</v>
      </c>
      <c r="V288" s="120" t="n">
        <f aca="false">M288/$R$3</f>
        <v>-114.724</v>
      </c>
      <c r="W288" s="120" t="n">
        <f aca="false">N288/$R$3</f>
        <v>-1648.792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Transport'!A289,3),'Master Data'!$A$2:$A$8,0),2)</f>
        <v>Th</v>
      </c>
      <c r="D289" s="118"/>
      <c r="E289" s="118"/>
      <c r="F289" s="118"/>
      <c r="G289" s="118" t="n">
        <v>11</v>
      </c>
      <c r="I289" s="118" t="n">
        <f aca="false">IF(MONTH($A289)=MONTH($A288),IF(G289=0,I288,G289),G289)</f>
        <v>11</v>
      </c>
      <c r="J289" s="118" t="n">
        <f aca="false">IF(MONTH($A289)=MONTH($A288),SUM(I289-I288),I289)</f>
        <v>-1</v>
      </c>
      <c r="K289" s="118" t="n">
        <f aca="false">IF(WEEKDAY(A289,3)&gt;4,0,(IF(A289&lt;K$2,0,IF(A289&lt;=K$3,1,0))))</f>
        <v>1</v>
      </c>
      <c r="L289" s="118" t="n">
        <f aca="false">J289*K289</f>
        <v>-1</v>
      </c>
      <c r="M289" s="118" t="n">
        <f aca="false">SUM(J$188:J289)</f>
        <v>-114725</v>
      </c>
      <c r="N289" s="118" t="n">
        <f aca="false">SUM(J$6:J289)</f>
        <v>-1648793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-0.001</v>
      </c>
      <c r="T289" s="120" t="n">
        <f aca="false">L289/$R$3</f>
        <v>-0.001</v>
      </c>
      <c r="U289" s="120" t="n">
        <f aca="false">I289/$R$3</f>
        <v>0.011</v>
      </c>
      <c r="V289" s="120" t="n">
        <f aca="false">M289/$R$3</f>
        <v>-114.725</v>
      </c>
      <c r="W289" s="120" t="n">
        <f aca="false">N289/$R$3</f>
        <v>-1648.793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Transport'!A290,3),'Master Data'!$A$2:$A$8,0),2)</f>
        <v>F</v>
      </c>
      <c r="D290" s="118"/>
      <c r="E290" s="118"/>
      <c r="F290" s="118"/>
      <c r="G290" s="118" t="n">
        <v>11</v>
      </c>
      <c r="I290" s="118" t="n">
        <f aca="false">IF(MONTH($A290)=MONTH($A289),IF(G290=0,I289,G290),G290)</f>
        <v>11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SUM(J$188:J290)</f>
        <v>-114725</v>
      </c>
      <c r="N290" s="118" t="n">
        <f aca="false">SUM(J$6:J290)</f>
        <v>-1648793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0.011</v>
      </c>
      <c r="V290" s="120" t="n">
        <f aca="false">M290/$R$3</f>
        <v>-114.725</v>
      </c>
      <c r="W290" s="120" t="n">
        <f aca="false">N290/$R$3</f>
        <v>-1648.793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Transport'!A291,3),'Master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11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-114725</v>
      </c>
      <c r="N291" s="118" t="n">
        <f aca="false">SUM(J$6:J291)</f>
        <v>-1648793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0.011</v>
      </c>
      <c r="V291" s="120" t="n">
        <f aca="false">M291/$R$3</f>
        <v>-114.725</v>
      </c>
      <c r="W291" s="120" t="n">
        <f aca="false">N291/$R$3</f>
        <v>-1648.793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Transport'!A292,3),'Master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11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-114725</v>
      </c>
      <c r="N292" s="118" t="n">
        <f aca="false">SUM(J$6:J292)</f>
        <v>-1648793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0.011</v>
      </c>
      <c r="V292" s="120" t="n">
        <f aca="false">M292/$R$3</f>
        <v>-114.725</v>
      </c>
      <c r="W292" s="120" t="n">
        <f aca="false">N292/$R$3</f>
        <v>-1648.793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Transport'!A293,3),'Master Data'!$A$2:$A$8,0),2)</f>
        <v>M</v>
      </c>
      <c r="D293" s="118"/>
      <c r="E293" s="118"/>
      <c r="F293" s="118"/>
      <c r="G293" s="118" t="n">
        <v>12</v>
      </c>
      <c r="I293" s="118" t="n">
        <f aca="false">IF(MONTH($A293)=MONTH($A292),IF(G293=0,I292,G293),G293)</f>
        <v>12</v>
      </c>
      <c r="J293" s="118" t="n">
        <f aca="false">IF(MONTH($A293)=MONTH($A292),SUM(I293-I292),I293)</f>
        <v>1</v>
      </c>
      <c r="K293" s="118" t="n">
        <f aca="false">IF(WEEKDAY(A293,3)&gt;4,0,(IF(A293&lt;K$2,0,IF(A293&lt;=K$3,1,0))))</f>
        <v>1</v>
      </c>
      <c r="L293" s="118" t="n">
        <f aca="false">J293*K293</f>
        <v>1</v>
      </c>
      <c r="M293" s="118" t="n">
        <f aca="false">SUM(J$188:J293)</f>
        <v>-114724</v>
      </c>
      <c r="N293" s="118" t="n">
        <f aca="false">SUM(J$6:J293)</f>
        <v>-1648792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0.001</v>
      </c>
      <c r="T293" s="120" t="n">
        <f aca="false">L293/$R$3</f>
        <v>0.001</v>
      </c>
      <c r="U293" s="120" t="n">
        <f aca="false">I293/$R$3</f>
        <v>0.012</v>
      </c>
      <c r="V293" s="120" t="n">
        <f aca="false">M293/$R$3</f>
        <v>-114.724</v>
      </c>
      <c r="W293" s="120" t="n">
        <f aca="false">N293/$R$3</f>
        <v>-1648.792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Transport'!A294,3),'Master Data'!$A$2:$A$8,0),2)</f>
        <v>T</v>
      </c>
      <c r="D294" s="118"/>
      <c r="E294" s="118"/>
      <c r="F294" s="118"/>
      <c r="G294" s="118" t="n">
        <v>12</v>
      </c>
      <c r="I294" s="118" t="n">
        <f aca="false">IF(MONTH($A294)=MONTH($A293),IF(G294=0,I293,G294),G294)</f>
        <v>12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-114724</v>
      </c>
      <c r="N294" s="118" t="n">
        <f aca="false">SUM(J$6:J294)</f>
        <v>-1648792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0.012</v>
      </c>
      <c r="V294" s="120" t="n">
        <f aca="false">M294/$R$3</f>
        <v>-114.724</v>
      </c>
      <c r="W294" s="120" t="n">
        <f aca="false">N294/$R$3</f>
        <v>-1648.792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Transport'!A295,3),'Master Data'!$A$2:$A$8,0),2)</f>
        <v>W</v>
      </c>
      <c r="D295" s="118"/>
      <c r="E295" s="118"/>
      <c r="F295" s="118"/>
      <c r="G295" s="118"/>
      <c r="I295" s="118" t="n">
        <f aca="false">IF(MONTH($A295)=MONTH($A294),IF(G295=0,I294,G295),G295)</f>
        <v>12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SUM(J$188:J295)</f>
        <v>-114724</v>
      </c>
      <c r="N295" s="118" t="n">
        <f aca="false">SUM(J$6:J295)</f>
        <v>-1648792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0.012</v>
      </c>
      <c r="V295" s="120" t="n">
        <f aca="false">M295/$R$3</f>
        <v>-114.724</v>
      </c>
      <c r="W295" s="120" t="n">
        <f aca="false">N295/$R$3</f>
        <v>-1648.792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Transport'!A296,3),'Master Data'!$A$2:$A$8,0),2)</f>
        <v>Th</v>
      </c>
      <c r="D296" s="118"/>
      <c r="E296" s="118"/>
      <c r="F296" s="118"/>
      <c r="G296" s="118"/>
      <c r="I296" s="118" t="n">
        <f aca="false">IF(MONTH($A296)=MONTH($A295),IF(G296=0,I295,G296),G296)</f>
        <v>12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SUM(J$188:J296)</f>
        <v>-114724</v>
      </c>
      <c r="N296" s="118" t="n">
        <f aca="false">SUM(J$6:J296)</f>
        <v>-1648792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0.012</v>
      </c>
      <c r="V296" s="120" t="n">
        <f aca="false">M296/$R$3</f>
        <v>-114.724</v>
      </c>
      <c r="W296" s="120" t="n">
        <f aca="false">N296/$R$3</f>
        <v>-1648.792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Transport'!A297,3),'Master Data'!$A$2:$A$8,0),2)</f>
        <v>F</v>
      </c>
      <c r="D297" s="118"/>
      <c r="E297" s="118"/>
      <c r="F297" s="118"/>
      <c r="G297" s="118"/>
      <c r="I297" s="118" t="n">
        <f aca="false">IF(MONTH($A297)=MONTH($A296),IF(G297=0,I296,G297),G297)</f>
        <v>12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SUM(J$188:J297)</f>
        <v>-114724</v>
      </c>
      <c r="N297" s="118" t="n">
        <f aca="false">SUM(J$6:J297)</f>
        <v>-1648792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0.012</v>
      </c>
      <c r="V297" s="120" t="n">
        <f aca="false">M297/$R$3</f>
        <v>-114.724</v>
      </c>
      <c r="W297" s="120" t="n">
        <f aca="false">N297/$R$3</f>
        <v>-1648.792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Transport'!A298,3),'Master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12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-114724</v>
      </c>
      <c r="N298" s="118" t="n">
        <f aca="false">SUM(J$6:J298)</f>
        <v>-1648792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0.012</v>
      </c>
      <c r="V298" s="120" t="n">
        <f aca="false">M298/$R$3</f>
        <v>-114.724</v>
      </c>
      <c r="W298" s="120" t="n">
        <f aca="false">N298/$R$3</f>
        <v>-1648.792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Transport'!A299,3),'Master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12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-114724</v>
      </c>
      <c r="N299" s="118" t="n">
        <f aca="false">SUM(J$6:J299)</f>
        <v>-1648792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0.012</v>
      </c>
      <c r="V299" s="120" t="n">
        <f aca="false">M299/$R$3</f>
        <v>-114.724</v>
      </c>
      <c r="W299" s="120" t="n">
        <f aca="false">N299/$R$3</f>
        <v>-1648.792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Transport'!A300,3),'Master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12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SUM(J$188:J300)</f>
        <v>-114724</v>
      </c>
      <c r="N300" s="118" t="n">
        <f aca="false">SUM(J$6:J300)</f>
        <v>-1648792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0.012</v>
      </c>
      <c r="V300" s="120" t="n">
        <f aca="false">M300/$R$3</f>
        <v>-114.724</v>
      </c>
      <c r="W300" s="120" t="n">
        <f aca="false">N300/$R$3</f>
        <v>-1648.792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Transport'!A301,3),'Master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12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-114724</v>
      </c>
      <c r="N301" s="118" t="n">
        <f aca="false">SUM(J$6:J301)</f>
        <v>-1648792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0.012</v>
      </c>
      <c r="V301" s="120" t="n">
        <f aca="false">M301/$R$3</f>
        <v>-114.724</v>
      </c>
      <c r="W301" s="120" t="n">
        <f aca="false">N301/$R$3</f>
        <v>-1648.792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Transport'!A302,3),'Master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12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-114724</v>
      </c>
      <c r="N302" s="118" t="n">
        <f aca="false">SUM(J$6:J302)</f>
        <v>-1648792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0.012</v>
      </c>
      <c r="V302" s="120" t="n">
        <f aca="false">M302/$R$3</f>
        <v>-114.724</v>
      </c>
      <c r="W302" s="120" t="n">
        <f aca="false">N302/$R$3</f>
        <v>-1648.792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Transport'!A303,3),'Master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12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-114724</v>
      </c>
      <c r="N303" s="118" t="n">
        <f aca="false">SUM(J$6:J303)</f>
        <v>-1648792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0.012</v>
      </c>
      <c r="V303" s="120" t="n">
        <f aca="false">M303/$R$3</f>
        <v>-114.724</v>
      </c>
      <c r="W303" s="120" t="n">
        <f aca="false">N303/$R$3</f>
        <v>-1648.792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Transport'!A304,3),'Master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12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-114724</v>
      </c>
      <c r="N304" s="118" t="n">
        <f aca="false">SUM(J$6:J304)</f>
        <v>-1648792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0.012</v>
      </c>
      <c r="V304" s="120" t="n">
        <f aca="false">M304/$R$3</f>
        <v>-114.724</v>
      </c>
      <c r="W304" s="120" t="n">
        <f aca="false">N304/$R$3</f>
        <v>-1648.792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Transport'!A305,3),'Master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12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-114724</v>
      </c>
      <c r="N305" s="118" t="n">
        <f aca="false">SUM(J$6:J305)</f>
        <v>-1648792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0.012</v>
      </c>
      <c r="V305" s="120" t="n">
        <f aca="false">M305/$R$3</f>
        <v>-114.724</v>
      </c>
      <c r="W305" s="120" t="n">
        <f aca="false">N305/$R$3</f>
        <v>-1648.792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Transport'!A306,3),'Master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12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-114724</v>
      </c>
      <c r="N306" s="118" t="n">
        <f aca="false">SUM(J$6:J306)</f>
        <v>-1648792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0.012</v>
      </c>
      <c r="V306" s="120" t="n">
        <f aca="false">M306/$R$3</f>
        <v>-114.724</v>
      </c>
      <c r="W306" s="120" t="n">
        <f aca="false">N306/$R$3</f>
        <v>-1648.792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Transport'!A307,3),'Master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12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-114724</v>
      </c>
      <c r="N307" s="118" t="n">
        <f aca="false">SUM(J$6:J307)</f>
        <v>-1648792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0.012</v>
      </c>
      <c r="V307" s="120" t="n">
        <f aca="false">M307/$R$3</f>
        <v>-114.724</v>
      </c>
      <c r="W307" s="120" t="n">
        <f aca="false">N307/$R$3</f>
        <v>-1648.792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Transport'!A308,3),'Master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12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-114724</v>
      </c>
      <c r="N308" s="118" t="n">
        <f aca="false">SUM(J$6:J308)</f>
        <v>-1648792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0.012</v>
      </c>
      <c r="V308" s="120" t="n">
        <f aca="false">M308/$R$3</f>
        <v>-114.724</v>
      </c>
      <c r="W308" s="120" t="n">
        <f aca="false">N308/$R$3</f>
        <v>-1648.792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Transport'!A309,3),'Master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12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-114724</v>
      </c>
      <c r="N309" s="118" t="n">
        <f aca="false">SUM(J$6:J309)</f>
        <v>-1648792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0.012</v>
      </c>
      <c r="V309" s="120" t="n">
        <f aca="false">M309/$R$3</f>
        <v>-114.724</v>
      </c>
      <c r="W309" s="120" t="n">
        <f aca="false">N309/$R$3</f>
        <v>-1648.792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Transport'!A310,3),'Master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-114724</v>
      </c>
      <c r="N310" s="118" t="n">
        <f aca="false">SUM(J$6:J310)</f>
        <v>-1648792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-114.724</v>
      </c>
      <c r="W310" s="120" t="n">
        <f aca="false">N310/$R$3</f>
        <v>-1648.792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Transport'!A311,3),'Master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-114724</v>
      </c>
      <c r="N311" s="118" t="n">
        <f aca="false">SUM(J$6:J311)</f>
        <v>-1648792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-114.724</v>
      </c>
      <c r="W311" s="120" t="n">
        <f aca="false">N311/$R$3</f>
        <v>-1648.792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Transport'!A312,3),'Master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-114724</v>
      </c>
      <c r="N312" s="118" t="n">
        <f aca="false">SUM(J$6:J312)</f>
        <v>-1648792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-114.724</v>
      </c>
      <c r="W312" s="120" t="n">
        <f aca="false">N312/$R$3</f>
        <v>-1648.792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Transport'!A313,3),'Master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-114724</v>
      </c>
      <c r="N313" s="118" t="n">
        <f aca="false">SUM(J$6:J313)</f>
        <v>-1648792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-114.724</v>
      </c>
      <c r="W313" s="120" t="n">
        <f aca="false">N313/$R$3</f>
        <v>-1648.792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Transport'!A314,3),'Master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-114724</v>
      </c>
      <c r="N314" s="118" t="n">
        <f aca="false">SUM(J$6:J314)</f>
        <v>-1648792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-114.724</v>
      </c>
      <c r="W314" s="120" t="n">
        <f aca="false">N314/$R$3</f>
        <v>-1648.792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Transport'!A315,3),'Master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-114724</v>
      </c>
      <c r="N315" s="118" t="n">
        <f aca="false">SUM(J$6:J315)</f>
        <v>-1648792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-114.724</v>
      </c>
      <c r="W315" s="120" t="n">
        <f aca="false">N315/$R$3</f>
        <v>-1648.792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Transport'!A316,3),'Master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-114724</v>
      </c>
      <c r="N316" s="118" t="n">
        <f aca="false">SUM(J$6:J316)</f>
        <v>-1648792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-114.724</v>
      </c>
      <c r="W316" s="120" t="n">
        <f aca="false">N316/$R$3</f>
        <v>-1648.792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Transport'!A317,3),'Master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-114724</v>
      </c>
      <c r="N317" s="118" t="n">
        <f aca="false">SUM(J$6:J317)</f>
        <v>-1648792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-114.724</v>
      </c>
      <c r="W317" s="120" t="n">
        <f aca="false">N317/$R$3</f>
        <v>-1648.792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Transport'!A318,3),'Master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-114724</v>
      </c>
      <c r="N318" s="118" t="n">
        <f aca="false">SUM(J$6:J318)</f>
        <v>-1648792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-114.724</v>
      </c>
      <c r="W318" s="120" t="n">
        <f aca="false">N318/$R$3</f>
        <v>-1648.792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Transport'!A319,3),'Master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-114724</v>
      </c>
      <c r="N319" s="118" t="n">
        <f aca="false">SUM(J$6:J319)</f>
        <v>-1648792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-114.724</v>
      </c>
      <c r="W319" s="120" t="n">
        <f aca="false">N319/$R$3</f>
        <v>-1648.792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Transport'!A320,3),'Master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-114724</v>
      </c>
      <c r="N320" s="118" t="n">
        <f aca="false">SUM(J$6:J320)</f>
        <v>-1648792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-114.724</v>
      </c>
      <c r="W320" s="120" t="n">
        <f aca="false">N320/$R$3</f>
        <v>-1648.792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Transport'!A321,3),'Master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-114724</v>
      </c>
      <c r="N321" s="118" t="n">
        <f aca="false">SUM(J$6:J321)</f>
        <v>-1648792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-114.724</v>
      </c>
      <c r="W321" s="120" t="n">
        <f aca="false">N321/$R$3</f>
        <v>-1648.792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Transport'!A322,3),'Master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-114724</v>
      </c>
      <c r="N322" s="118" t="n">
        <f aca="false">SUM(J$6:J322)</f>
        <v>-1648792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-114.724</v>
      </c>
      <c r="W322" s="120" t="n">
        <f aca="false">N322/$R$3</f>
        <v>-1648.792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Transport'!A323,3),'Master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-114724</v>
      </c>
      <c r="N323" s="118" t="n">
        <f aca="false">SUM(J$6:J323)</f>
        <v>-1648792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-114.724</v>
      </c>
      <c r="W323" s="120" t="n">
        <f aca="false">N323/$R$3</f>
        <v>-1648.792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Transport'!A324,3),'Master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-114724</v>
      </c>
      <c r="N324" s="118" t="n">
        <f aca="false">SUM(J$6:J324)</f>
        <v>-1648792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-114.724</v>
      </c>
      <c r="W324" s="120" t="n">
        <f aca="false">N324/$R$3</f>
        <v>-1648.792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Transport'!A325,3),'Master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-114724</v>
      </c>
      <c r="N325" s="118" t="n">
        <f aca="false">SUM(J$6:J325)</f>
        <v>-1648792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-114.724</v>
      </c>
      <c r="W325" s="120" t="n">
        <f aca="false">N325/$R$3</f>
        <v>-1648.792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Transport'!A326,3),'Master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-114724</v>
      </c>
      <c r="N326" s="118" t="n">
        <f aca="false">SUM(J$6:J326)</f>
        <v>-1648792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-114.724</v>
      </c>
      <c r="W326" s="120" t="n">
        <f aca="false">N326/$R$3</f>
        <v>-1648.792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Transport'!A327,3),'Master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-114724</v>
      </c>
      <c r="N327" s="118" t="n">
        <f aca="false">SUM(J$6:J327)</f>
        <v>-1648792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-114.724</v>
      </c>
      <c r="W327" s="120" t="n">
        <f aca="false">N327/$R$3</f>
        <v>-1648.792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Transport'!A328,3),'Master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-114724</v>
      </c>
      <c r="N328" s="118" t="n">
        <f aca="false">SUM(J$6:J328)</f>
        <v>-1648792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-114.724</v>
      </c>
      <c r="W328" s="120" t="n">
        <f aca="false">N328/$R$3</f>
        <v>-1648.792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Transport'!A329,3),'Master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-114724</v>
      </c>
      <c r="N329" s="118" t="n">
        <f aca="false">SUM(J$6:J329)</f>
        <v>-1648792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-114.724</v>
      </c>
      <c r="W329" s="120" t="n">
        <f aca="false">N329/$R$3</f>
        <v>-1648.792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Transport'!A330,3),'Master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-114724</v>
      </c>
      <c r="N330" s="118" t="n">
        <f aca="false">SUM(J$6:J330)</f>
        <v>-1648792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-114.724</v>
      </c>
      <c r="W330" s="120" t="n">
        <f aca="false">N330/$R$3</f>
        <v>-1648.792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Transport'!A331,3),'Master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-114724</v>
      </c>
      <c r="N331" s="118" t="n">
        <f aca="false">SUM(J$6:J331)</f>
        <v>-1648792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-114.724</v>
      </c>
      <c r="W331" s="120" t="n">
        <f aca="false">N331/$R$3</f>
        <v>-1648.792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Transport'!A332,3),'Master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-114724</v>
      </c>
      <c r="N332" s="118" t="n">
        <f aca="false">SUM(J$6:J332)</f>
        <v>-1648792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-114.724</v>
      </c>
      <c r="W332" s="120" t="n">
        <f aca="false">N332/$R$3</f>
        <v>-1648.792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Transport'!A333,3),'Master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-114724</v>
      </c>
      <c r="N333" s="118" t="n">
        <f aca="false">SUM(J$6:J333)</f>
        <v>-1648792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-114.724</v>
      </c>
      <c r="W333" s="120" t="n">
        <f aca="false">N333/$R$3</f>
        <v>-1648.792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Transport'!A334,3),'Master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-114724</v>
      </c>
      <c r="N334" s="118" t="n">
        <f aca="false">SUM(J$6:J334)</f>
        <v>-1648792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-114.724</v>
      </c>
      <c r="W334" s="120" t="n">
        <f aca="false">N334/$R$3</f>
        <v>-1648.792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Transport'!A335,3),'Master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-114724</v>
      </c>
      <c r="N335" s="118" t="n">
        <f aca="false">SUM(J$6:J335)</f>
        <v>-1648792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-114.724</v>
      </c>
      <c r="W335" s="120" t="n">
        <f aca="false">N335/$R$3</f>
        <v>-1648.792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Transport'!A336,3),'Master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-114724</v>
      </c>
      <c r="N336" s="118" t="n">
        <f aca="false">SUM(J$6:J336)</f>
        <v>-1648792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-114.724</v>
      </c>
      <c r="W336" s="120" t="n">
        <f aca="false">N336/$R$3</f>
        <v>-1648.792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Transport'!A337,3),'Master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-114724</v>
      </c>
      <c r="N337" s="118" t="n">
        <f aca="false">SUM(J$6:J337)</f>
        <v>-1648792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-114.724</v>
      </c>
      <c r="W337" s="120" t="n">
        <f aca="false">N337/$R$3</f>
        <v>-1648.792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Transport'!A338,3),'Master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-114724</v>
      </c>
      <c r="N338" s="118" t="n">
        <f aca="false">SUM(J$6:J338)</f>
        <v>-1648792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-114.724</v>
      </c>
      <c r="W338" s="120" t="n">
        <f aca="false">N338/$R$3</f>
        <v>-1648.792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Transport'!A339,3),'Master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-114724</v>
      </c>
      <c r="N339" s="118" t="n">
        <f aca="false">SUM(J$6:J339)</f>
        <v>-1648792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-114.724</v>
      </c>
      <c r="W339" s="120" t="n">
        <f aca="false">N339/$R$3</f>
        <v>-1648.792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Transport'!A340,3),'Master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-114724</v>
      </c>
      <c r="N340" s="118" t="n">
        <f aca="false">SUM(J$6:J340)</f>
        <v>-1648792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-114.724</v>
      </c>
      <c r="W340" s="120" t="n">
        <f aca="false">N340/$R$3</f>
        <v>-1648.792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Transport'!A341,3),'Master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-114724</v>
      </c>
      <c r="N341" s="118" t="n">
        <f aca="false">SUM(J$6:J341)</f>
        <v>-1648792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-114.724</v>
      </c>
      <c r="W341" s="120" t="n">
        <f aca="false">N341/$R$3</f>
        <v>-1648.792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Transport'!A342,3),'Master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-114724</v>
      </c>
      <c r="N342" s="118" t="n">
        <f aca="false">SUM(J$6:J342)</f>
        <v>-1648792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-114.724</v>
      </c>
      <c r="W342" s="120" t="n">
        <f aca="false">N342/$R$3</f>
        <v>-1648.792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Transport'!A343,3),'Master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-114724</v>
      </c>
      <c r="N343" s="118" t="n">
        <f aca="false">SUM(J$6:J343)</f>
        <v>-1648792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-114.724</v>
      </c>
      <c r="W343" s="120" t="n">
        <f aca="false">N343/$R$3</f>
        <v>-1648.792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Transport'!A344,3),'Master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-114724</v>
      </c>
      <c r="N344" s="118" t="n">
        <f aca="false">SUM(J$6:J344)</f>
        <v>-1648792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-114.724</v>
      </c>
      <c r="W344" s="120" t="n">
        <f aca="false">N344/$R$3</f>
        <v>-1648.792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Transport'!A345,3),'Master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-114724</v>
      </c>
      <c r="N345" s="118" t="n">
        <f aca="false">SUM(J$6:J345)</f>
        <v>-1648792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-114.724</v>
      </c>
      <c r="W345" s="120" t="n">
        <f aca="false">N345/$R$3</f>
        <v>-1648.792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Transport'!A346,3),'Master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-114724</v>
      </c>
      <c r="N346" s="118" t="n">
        <f aca="false">SUM(J$6:J346)</f>
        <v>-1648792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-114.724</v>
      </c>
      <c r="W346" s="120" t="n">
        <f aca="false">N346/$R$3</f>
        <v>-1648.792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Transport'!A347,3),'Master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-114724</v>
      </c>
      <c r="N347" s="118" t="n">
        <f aca="false">SUM(J$6:J347)</f>
        <v>-1648792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-114.724</v>
      </c>
      <c r="W347" s="120" t="n">
        <f aca="false">N347/$R$3</f>
        <v>-1648.792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Transport'!A348,3),'Master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-114724</v>
      </c>
      <c r="N348" s="118" t="n">
        <f aca="false">SUM(J$6:J348)</f>
        <v>-1648792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-114.724</v>
      </c>
      <c r="W348" s="120" t="n">
        <f aca="false">N348/$R$3</f>
        <v>-1648.792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Transport'!A349,3),'Master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-114724</v>
      </c>
      <c r="N349" s="118" t="n">
        <f aca="false">SUM(J$6:J349)</f>
        <v>-1648792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-114.724</v>
      </c>
      <c r="W349" s="120" t="n">
        <f aca="false">N349/$R$3</f>
        <v>-1648.792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Transport'!A350,3),'Master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-114724</v>
      </c>
      <c r="N350" s="118" t="n">
        <f aca="false">SUM(J$6:J350)</f>
        <v>-1648792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-114.724</v>
      </c>
      <c r="W350" s="120" t="n">
        <f aca="false">N350/$R$3</f>
        <v>-1648.792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Transport'!A351,3),'Master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-114724</v>
      </c>
      <c r="N351" s="118" t="n">
        <f aca="false">SUM(J$6:J351)</f>
        <v>-1648792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-114.724</v>
      </c>
      <c r="W351" s="120" t="n">
        <f aca="false">N351/$R$3</f>
        <v>-1648.792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Transport'!A352,3),'Master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-114724</v>
      </c>
      <c r="N352" s="118" t="n">
        <f aca="false">SUM(J$6:J352)</f>
        <v>-1648792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-114.724</v>
      </c>
      <c r="W352" s="120" t="n">
        <f aca="false">N352/$R$3</f>
        <v>-1648.792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Transport'!A353,3),'Master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-114724</v>
      </c>
      <c r="N353" s="118" t="n">
        <f aca="false">SUM(J$6:J353)</f>
        <v>-1648792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-114.724</v>
      </c>
      <c r="W353" s="120" t="n">
        <f aca="false">N353/$R$3</f>
        <v>-1648.792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Transport'!A354,3),'Master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-114724</v>
      </c>
      <c r="N354" s="118" t="n">
        <f aca="false">SUM(J$6:J354)</f>
        <v>-1648792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-114.724</v>
      </c>
      <c r="W354" s="120" t="n">
        <f aca="false">N354/$R$3</f>
        <v>-1648.792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Transport'!A355,3),'Master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-114724</v>
      </c>
      <c r="N355" s="118" t="n">
        <f aca="false">SUM(J$6:J355)</f>
        <v>-1648792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-114.724</v>
      </c>
      <c r="W355" s="120" t="n">
        <f aca="false">N355/$R$3</f>
        <v>-1648.792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Transport'!A356,3),'Master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-114724</v>
      </c>
      <c r="N356" s="118" t="n">
        <f aca="false">SUM(J$6:J356)</f>
        <v>-1648792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-114.724</v>
      </c>
      <c r="W356" s="120" t="n">
        <f aca="false">N356/$R$3</f>
        <v>-1648.792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Transport'!A357,3),'Master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-114724</v>
      </c>
      <c r="N357" s="118" t="n">
        <f aca="false">SUM(J$6:J357)</f>
        <v>-1648792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-114.724</v>
      </c>
      <c r="W357" s="120" t="n">
        <f aca="false">N357/$R$3</f>
        <v>-1648.792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Transport'!A358,3),'Master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-114724</v>
      </c>
      <c r="N358" s="118" t="n">
        <f aca="false">SUM(J$6:J358)</f>
        <v>-1648792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-114.724</v>
      </c>
      <c r="W358" s="120" t="n">
        <f aca="false">N358/$R$3</f>
        <v>-1648.792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Transport'!A359,3),'Master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-114724</v>
      </c>
      <c r="N359" s="118" t="n">
        <f aca="false">SUM(J$6:J359)</f>
        <v>-1648792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-114.724</v>
      </c>
      <c r="W359" s="120" t="n">
        <f aca="false">N359/$R$3</f>
        <v>-1648.792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Transport'!A360,3),'Master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-114724</v>
      </c>
      <c r="N360" s="118" t="n">
        <f aca="false">SUM(J$6:J360)</f>
        <v>-1648792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-114.724</v>
      </c>
      <c r="W360" s="120" t="n">
        <f aca="false">N360/$R$3</f>
        <v>-1648.792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Transport'!A361,3),'Master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-114724</v>
      </c>
      <c r="N361" s="118" t="n">
        <f aca="false">SUM(J$6:J361)</f>
        <v>-1648792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-114.724</v>
      </c>
      <c r="W361" s="120" t="n">
        <f aca="false">N361/$R$3</f>
        <v>-1648.792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Transport'!A362,3),'Master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-114724</v>
      </c>
      <c r="N362" s="118" t="n">
        <f aca="false">SUM(J$6:J362)</f>
        <v>-1648792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-114.724</v>
      </c>
      <c r="W362" s="120" t="n">
        <f aca="false">N362/$R$3</f>
        <v>-1648.792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Transport'!A363,3),'Master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-114724</v>
      </c>
      <c r="N363" s="118" t="n">
        <f aca="false">SUM(J$6:J363)</f>
        <v>-1648792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-114.724</v>
      </c>
      <c r="W363" s="120" t="n">
        <f aca="false">N363/$R$3</f>
        <v>-1648.792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Transport'!A364,3),'Master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-114724</v>
      </c>
      <c r="N364" s="118" t="n">
        <f aca="false">SUM(J$6:J364)</f>
        <v>-1648792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-114.724</v>
      </c>
      <c r="W364" s="120" t="n">
        <f aca="false">N364/$R$3</f>
        <v>-1648.792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Transport'!A365,3),'Master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-114724</v>
      </c>
      <c r="N365" s="118" t="n">
        <f aca="false">SUM(J$6:J365)</f>
        <v>-1648792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-114.724</v>
      </c>
      <c r="W365" s="120" t="n">
        <f aca="false">N365/$R$3</f>
        <v>-1648.792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Transport'!A366,3),'Master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-114724</v>
      </c>
      <c r="N366" s="118" t="n">
        <f aca="false">SUM(J$6:J366)</f>
        <v>-1648792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-114.724</v>
      </c>
      <c r="W366" s="120" t="n">
        <f aca="false">N366/$R$3</f>
        <v>-1648.792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Transport'!A367,3),'Master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-114724</v>
      </c>
      <c r="N367" s="118" t="n">
        <f aca="false">SUM(J$6:J367)</f>
        <v>-1648792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-114.724</v>
      </c>
      <c r="W367" s="120" t="n">
        <f aca="false">N367/$R$3</f>
        <v>-1648.792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Transport'!A368,3),'Master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-114724</v>
      </c>
      <c r="N368" s="118" t="n">
        <f aca="false">SUM(J$6:J368)</f>
        <v>-1648792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-114.724</v>
      </c>
      <c r="W368" s="120" t="n">
        <f aca="false">N368/$R$3</f>
        <v>-1648.792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Transport'!A369,3),'Master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-114724</v>
      </c>
      <c r="N369" s="118" t="n">
        <f aca="false">SUM(J$6:J369)</f>
        <v>-1648792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-114.724</v>
      </c>
      <c r="W369" s="120" t="n">
        <f aca="false">N369/$R$3</f>
        <v>-1648.792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Transport'!A370,3),'Master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-114724</v>
      </c>
      <c r="N370" s="118" t="n">
        <f aca="false">SUM(J$6:J370)</f>
        <v>-1648792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-114.724</v>
      </c>
      <c r="W370" s="120" t="n">
        <f aca="false">N370/$R$3</f>
        <v>-1648.792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Transport'!A371,3),'Master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-114724</v>
      </c>
      <c r="N371" s="118" t="n">
        <f aca="false">SUM(J$6:J371)</f>
        <v>-1648792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-114.724</v>
      </c>
      <c r="W371" s="120" t="n">
        <f aca="false">N371/$R$3</f>
        <v>-1648.792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37174</v>
      </c>
    </row>
    <row r="3" customFormat="false" ht="12.75" hidden="false" customHeight="false" outlineLevel="0" collapsed="false">
      <c r="K3" s="122" t="n">
        <f aca="false">Summary!B8</f>
        <v>37180</v>
      </c>
      <c r="L3" s="123" t="n">
        <f aca="false">SUM(L6:L371)</f>
        <v>16525</v>
      </c>
      <c r="P3" s="118" t="n">
        <v>1000000</v>
      </c>
      <c r="Q3" s="118"/>
      <c r="R3" s="118" t="n">
        <v>1000</v>
      </c>
      <c r="S3" s="115"/>
      <c r="T3" s="124" t="n">
        <f aca="false">SUM(T6:T371)</f>
        <v>16.525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IM'!A6,3),'Master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IM'!A7,3),'Master Data'!$A$2:$A$8,0),2)</f>
        <v>T</v>
      </c>
      <c r="D7" s="118" t="n">
        <v>-7355.46919690142</v>
      </c>
      <c r="E7" s="118" t="n">
        <v>0</v>
      </c>
      <c r="F7" s="118" t="n">
        <v>0</v>
      </c>
      <c r="G7" s="118" t="n">
        <v>-262393.44</v>
      </c>
      <c r="I7" s="118" t="n">
        <f aca="false">IF(MONTH($A7)=MONTH($A6),IF(G7=0,I6,G7),0)</f>
        <v>-262393.44</v>
      </c>
      <c r="J7" s="118" t="n">
        <f aca="false">IF(MONTH($A7)=MONTH($A6),SUM(I7-I6),I7)</f>
        <v>-262393.44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-262393.44</v>
      </c>
      <c r="N7" s="118" t="n">
        <f aca="false">SUM(J$6:J7)</f>
        <v>-262393.44</v>
      </c>
      <c r="P7" s="118" t="n">
        <f aca="false">D7/P$3</f>
        <v>-0.00735546919690142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-262.39344</v>
      </c>
      <c r="T7" s="120" t="n">
        <f aca="false">L7/$R$3</f>
        <v>-0</v>
      </c>
      <c r="U7" s="120" t="n">
        <f aca="false">I7/$R$3</f>
        <v>-262.39344</v>
      </c>
      <c r="V7" s="120" t="n">
        <f aca="false">M7/$R$3</f>
        <v>-262.39344</v>
      </c>
      <c r="W7" s="120" t="n">
        <f aca="false">N7/$R$3</f>
        <v>-262.39344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IM'!A8,3),'Master Data'!$A$2:$A$8,0),2)</f>
        <v>W</v>
      </c>
      <c r="D8" s="118" t="n">
        <f aca="false">-298959/27.0963</f>
        <v>-11033.2037953521</v>
      </c>
      <c r="E8" s="118" t="n">
        <v>0</v>
      </c>
      <c r="F8" s="118" t="n">
        <v>0</v>
      </c>
      <c r="G8" s="118" t="n">
        <v>-260545.82</v>
      </c>
      <c r="I8" s="118" t="n">
        <f aca="false">IF(MONTH($A8)=MONTH($A7),IF(G8=0,I7,G8),0)</f>
        <v>-260545.82</v>
      </c>
      <c r="J8" s="118" t="n">
        <f aca="false">IF(MONTH($A8)=MONTH($A7),SUM(I8-I7),I8)</f>
        <v>1847.62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-260545.82</v>
      </c>
      <c r="N8" s="118" t="n">
        <f aca="false">SUM(J$6:J8)</f>
        <v>-260545.82</v>
      </c>
      <c r="P8" s="118" t="n">
        <f aca="false">D8/P$3</f>
        <v>-0.0110332037953521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1.84762</v>
      </c>
      <c r="T8" s="120" t="n">
        <f aca="false">L8/$R$3</f>
        <v>0</v>
      </c>
      <c r="U8" s="120" t="n">
        <f aca="false">I8/$R$3</f>
        <v>-260.54582</v>
      </c>
      <c r="V8" s="120" t="n">
        <f aca="false">M8/$R$3</f>
        <v>-260.54582</v>
      </c>
      <c r="W8" s="120" t="n">
        <f aca="false">N8/$R$3</f>
        <v>-260.54582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IM'!A9,3),'Master Data'!$A$2:$A$8,0),2)</f>
        <v>Th</v>
      </c>
      <c r="D9" s="118" t="n">
        <f aca="false">53712/27.0963</f>
        <v>1982.26326103564</v>
      </c>
      <c r="E9" s="118" t="n">
        <v>0</v>
      </c>
      <c r="F9" s="118" t="n">
        <v>0</v>
      </c>
      <c r="G9" s="118" t="n">
        <v>-208776.06</v>
      </c>
      <c r="I9" s="118" t="n">
        <f aca="false">IF(MONTH($A9)=MONTH($A8),IF(G9=0,I8,G9),0)</f>
        <v>-208776.06</v>
      </c>
      <c r="J9" s="118" t="n">
        <f aca="false">IF(MONTH($A9)=MONTH($A8),SUM(I9-I8),I9)</f>
        <v>51769.76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-208776.06</v>
      </c>
      <c r="N9" s="118" t="n">
        <f aca="false">SUM(J$6:J9)</f>
        <v>-208776.06</v>
      </c>
      <c r="P9" s="118" t="n">
        <f aca="false">D9/P$3</f>
        <v>0.00198226326103564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51.76976</v>
      </c>
      <c r="T9" s="120" t="n">
        <f aca="false">L9/$R$3</f>
        <v>0</v>
      </c>
      <c r="U9" s="120" t="n">
        <f aca="false">I9/$R$3</f>
        <v>-208.77606</v>
      </c>
      <c r="V9" s="120" t="n">
        <f aca="false">M9/$R$3</f>
        <v>-208.77606</v>
      </c>
      <c r="W9" s="120" t="n">
        <f aca="false">N9/$R$3</f>
        <v>-208.77606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IM'!A10,3),'Master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-190287.74</v>
      </c>
      <c r="I10" s="118" t="n">
        <f aca="false">IF(MONTH($A10)=MONTH($A9),IF(G10=0,I9,G10),0)</f>
        <v>-190287.74</v>
      </c>
      <c r="J10" s="118" t="n">
        <f aca="false">IF(MONTH($A10)=MONTH($A9),SUM(I10-I9),I10)</f>
        <v>18488.32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-190287.74</v>
      </c>
      <c r="N10" s="118" t="n">
        <f aca="false">SUM(J$6:J10)</f>
        <v>-190287.74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18.48832</v>
      </c>
      <c r="T10" s="120" t="n">
        <f aca="false">L10/$R$3</f>
        <v>0</v>
      </c>
      <c r="U10" s="120" t="n">
        <f aca="false">I10/$R$3</f>
        <v>-190.28774</v>
      </c>
      <c r="V10" s="120" t="n">
        <f aca="false">M10/$R$3</f>
        <v>-190.28774</v>
      </c>
      <c r="W10" s="120" t="n">
        <f aca="false">N10/$R$3</f>
        <v>-190.28774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IM'!A11,3),'Master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-190287.74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-190287.74</v>
      </c>
      <c r="N11" s="118" t="n">
        <f aca="false">SUM(J$6:J11)</f>
        <v>-190287.74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-190.28774</v>
      </c>
      <c r="V11" s="120" t="n">
        <f aca="false">M11/$R$3</f>
        <v>-190.28774</v>
      </c>
      <c r="W11" s="120" t="n">
        <f aca="false">N11/$R$3</f>
        <v>-190.28774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IM'!A12,3),'Master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-190287.74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-190287.74</v>
      </c>
      <c r="N12" s="118" t="n">
        <f aca="false">SUM(J$6:J12)</f>
        <v>-190287.74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-190.28774</v>
      </c>
      <c r="V12" s="120" t="n">
        <f aca="false">M12/$R$3</f>
        <v>-190.28774</v>
      </c>
      <c r="W12" s="120" t="n">
        <f aca="false">N12/$R$3</f>
        <v>-190.28774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IM'!A13,3),'Master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-195194.19</v>
      </c>
      <c r="I13" s="118" t="n">
        <f aca="false">IF(MONTH($A13)=MONTH($A12),IF(G13=0,I12,G13),0)</f>
        <v>-195194.19</v>
      </c>
      <c r="J13" s="118" t="n">
        <f aca="false">IF(MONTH($A13)=MONTH($A12),SUM(I13-I12),I13)</f>
        <v>-4906.45000000001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-195194.19</v>
      </c>
      <c r="N13" s="118" t="n">
        <f aca="false">SUM(J$6:J13)</f>
        <v>-195194.19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-4.90645000000001</v>
      </c>
      <c r="T13" s="120" t="n">
        <f aca="false">L13/$R$3</f>
        <v>-0</v>
      </c>
      <c r="U13" s="120" t="n">
        <f aca="false">I13/$R$3</f>
        <v>-195.19419</v>
      </c>
      <c r="V13" s="120" t="n">
        <f aca="false">M13/$R$3</f>
        <v>-195.19419</v>
      </c>
      <c r="W13" s="120" t="n">
        <f aca="false">N13/$R$3</f>
        <v>-195.19419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IM'!A14,3),'Master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-196831.34</v>
      </c>
      <c r="I14" s="118" t="n">
        <f aca="false">IF(MONTH($A14)=MONTH($A13),IF(G14=0,I13,G14),0)</f>
        <v>-196831.34</v>
      </c>
      <c r="J14" s="118" t="n">
        <f aca="false">IF(MONTH($A14)=MONTH($A13),SUM(I14-I13),I14)</f>
        <v>-1637.14999999999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-196831.34</v>
      </c>
      <c r="N14" s="118" t="n">
        <f aca="false">SUM(J$6:J14)</f>
        <v>-196831.34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-1.63714999999999</v>
      </c>
      <c r="T14" s="120" t="n">
        <f aca="false">L14/$R$3</f>
        <v>-0</v>
      </c>
      <c r="U14" s="120" t="n">
        <f aca="false">I14/$R$3</f>
        <v>-196.83134</v>
      </c>
      <c r="V14" s="120" t="n">
        <f aca="false">M14/$R$3</f>
        <v>-196.83134</v>
      </c>
      <c r="W14" s="120" t="n">
        <f aca="false">N14/$R$3</f>
        <v>-196.83134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IM'!A15,3),'Master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-198477.49</v>
      </c>
      <c r="I15" s="118" t="n">
        <f aca="false">IF(MONTH($A15)=MONTH($A14),IF(G15=0,I14,G15),0)</f>
        <v>-198477.49</v>
      </c>
      <c r="J15" s="118" t="n">
        <f aca="false">IF(MONTH($A15)=MONTH($A14),SUM(I15-I14),I15)</f>
        <v>-1646.14999999999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-198477.49</v>
      </c>
      <c r="N15" s="118" t="n">
        <f aca="false">SUM(J$6:J15)</f>
        <v>-198477.49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-1.64614999999999</v>
      </c>
      <c r="T15" s="120" t="n">
        <f aca="false">L15/$R$3</f>
        <v>-0</v>
      </c>
      <c r="U15" s="120" t="n">
        <f aca="false">I15/$R$3</f>
        <v>-198.47749</v>
      </c>
      <c r="V15" s="120" t="n">
        <f aca="false">M15/$R$3</f>
        <v>-198.47749</v>
      </c>
      <c r="W15" s="120" t="n">
        <f aca="false">N15/$R$3</f>
        <v>-198.47749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IM'!A16,3),'Master Data'!$A$2:$A$8,0),2)</f>
        <v>Th</v>
      </c>
      <c r="D16" s="118" t="n">
        <f aca="false">3/27.0963</f>
        <v>0.110716223248193</v>
      </c>
      <c r="E16" s="118" t="n">
        <v>0</v>
      </c>
      <c r="F16" s="118" t="n">
        <v>0</v>
      </c>
      <c r="G16" s="118" t="n">
        <v>-197960.82</v>
      </c>
      <c r="I16" s="118" t="n">
        <f aca="false">IF(MONTH($A16)=MONTH($A15),IF(G16=0,I15,G16),0)</f>
        <v>-197960.82</v>
      </c>
      <c r="J16" s="118" t="n">
        <f aca="false">IF(MONTH($A16)=MONTH($A15),SUM(I16-I15),I16)</f>
        <v>516.669999999984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-197960.82</v>
      </c>
      <c r="N16" s="118" t="n">
        <f aca="false">SUM(J$6:J16)</f>
        <v>-197960.82</v>
      </c>
      <c r="P16" s="118" t="n">
        <f aca="false">D16/P$3</f>
        <v>1.10716223248193E-007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0.516669999999984</v>
      </c>
      <c r="T16" s="120" t="n">
        <f aca="false">L16/$R$3</f>
        <v>0</v>
      </c>
      <c r="U16" s="120" t="n">
        <f aca="false">I16/$R$3</f>
        <v>-197.96082</v>
      </c>
      <c r="V16" s="120" t="n">
        <f aca="false">M16/$R$3</f>
        <v>-197.96082</v>
      </c>
      <c r="W16" s="120" t="n">
        <f aca="false">N16/$R$3</f>
        <v>-197.96082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IM'!A17,3),'Master Data'!$A$2:$A$8,0),2)</f>
        <v>F</v>
      </c>
      <c r="D17" s="118" t="n">
        <f aca="false">79706/27.0963</f>
        <v>2941.58243007348</v>
      </c>
      <c r="E17" s="118" t="n">
        <v>0</v>
      </c>
      <c r="F17" s="118" t="n">
        <v>0</v>
      </c>
      <c r="G17" s="118" t="n">
        <v>-202791.49</v>
      </c>
      <c r="I17" s="118" t="n">
        <f aca="false">IF(MONTH($A17)=MONTH($A16),IF(G17=0,I16,G17),0)</f>
        <v>-202791.49</v>
      </c>
      <c r="J17" s="118" t="n">
        <f aca="false">IF(MONTH($A17)=MONTH($A16),SUM(I17-I16),I17)</f>
        <v>-4830.66999999998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-202791.49</v>
      </c>
      <c r="N17" s="118" t="n">
        <f aca="false">SUM(J$6:J17)</f>
        <v>-202791.49</v>
      </c>
      <c r="P17" s="118" t="n">
        <f aca="false">D17/P$3</f>
        <v>0.00294158243007348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-4.83066999999998</v>
      </c>
      <c r="T17" s="120" t="n">
        <f aca="false">L17/$R$3</f>
        <v>-0</v>
      </c>
      <c r="U17" s="120" t="n">
        <f aca="false">I17/$R$3</f>
        <v>-202.79149</v>
      </c>
      <c r="V17" s="120" t="n">
        <f aca="false">M17/$R$3</f>
        <v>-202.79149</v>
      </c>
      <c r="W17" s="120" t="n">
        <f aca="false">N17/$R$3</f>
        <v>-202.79149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IM'!A18,3),'Master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-202791.49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-202791.49</v>
      </c>
      <c r="N18" s="118" t="n">
        <f aca="false">SUM(J$6:J18)</f>
        <v>-202791.49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-202.79149</v>
      </c>
      <c r="V18" s="120" t="n">
        <f aca="false">M18/$R$3</f>
        <v>-202.79149</v>
      </c>
      <c r="W18" s="120" t="n">
        <f aca="false">N18/$R$3</f>
        <v>-202.79149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IM'!A19,3),'Master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-202791.49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-202791.49</v>
      </c>
      <c r="N19" s="118" t="n">
        <f aca="false">SUM(J$6:J19)</f>
        <v>-202791.49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-202.79149</v>
      </c>
      <c r="V19" s="120" t="n">
        <f aca="false">M19/$R$3</f>
        <v>-202.79149</v>
      </c>
      <c r="W19" s="120" t="n">
        <f aca="false">N19/$R$3</f>
        <v>-202.79149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IM'!A20,3),'Master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-202791.49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-202791.49</v>
      </c>
      <c r="N20" s="118" t="n">
        <f aca="false">SUM(J$6:J20)</f>
        <v>-202791.49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-202.79149</v>
      </c>
      <c r="V20" s="120" t="n">
        <f aca="false">M20/$R$3</f>
        <v>-202.79149</v>
      </c>
      <c r="W20" s="120" t="n">
        <f aca="false">N20/$R$3</f>
        <v>-202.79149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IM'!A21,3),'Master Data'!$A$2:$A$8,0),2)</f>
        <v>T</v>
      </c>
      <c r="D21" s="118" t="n">
        <f aca="false">20242/27.0963</f>
        <v>747.039263663305</v>
      </c>
      <c r="E21" s="118" t="n">
        <v>0</v>
      </c>
      <c r="F21" s="118" t="n">
        <v>0</v>
      </c>
      <c r="G21" s="118" t="n">
        <v>-224277.76</v>
      </c>
      <c r="I21" s="118" t="n">
        <f aca="false">IF(MONTH($A21)=MONTH($A20),IF(G21=0,I20,G21),0)</f>
        <v>-224277.76</v>
      </c>
      <c r="J21" s="118" t="n">
        <f aca="false">IF(MONTH($A21)=MONTH($A20),SUM(I21-I20),I21)</f>
        <v>-21486.27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-224277.76</v>
      </c>
      <c r="N21" s="118" t="n">
        <f aca="false">SUM(J$6:J21)</f>
        <v>-224277.76</v>
      </c>
      <c r="P21" s="118" t="n">
        <f aca="false">D21/P$3</f>
        <v>0.000747039263663305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-21.48627</v>
      </c>
      <c r="T21" s="120" t="n">
        <f aca="false">L21/$R$3</f>
        <v>-0</v>
      </c>
      <c r="U21" s="120" t="n">
        <f aca="false">I21/$R$3</f>
        <v>-224.27776</v>
      </c>
      <c r="V21" s="120" t="n">
        <f aca="false">M21/$R$3</f>
        <v>-224.27776</v>
      </c>
      <c r="W21" s="120" t="n">
        <f aca="false">N21/$R$3</f>
        <v>-224.27776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IM'!A22,3),'Master Data'!$A$2:$A$8,0),2)</f>
        <v>W</v>
      </c>
      <c r="D22" s="118" t="n">
        <f aca="false">17047/27.0963</f>
        <v>629.12648590398</v>
      </c>
      <c r="E22" s="118" t="n">
        <v>0</v>
      </c>
      <c r="F22" s="118" t="n">
        <v>0</v>
      </c>
      <c r="G22" s="118" t="n">
        <v>-224494.97</v>
      </c>
      <c r="I22" s="118" t="n">
        <f aca="false">IF(MONTH($A22)=MONTH($A21),IF(G22=0,I21,G22),0)</f>
        <v>-224494.97</v>
      </c>
      <c r="J22" s="118" t="n">
        <f aca="false">IF(MONTH($A22)=MONTH($A21),SUM(I22-I21),I22)</f>
        <v>-217.209999999992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-224494.97</v>
      </c>
      <c r="N22" s="118" t="n">
        <f aca="false">SUM(J$6:J22)</f>
        <v>-224494.97</v>
      </c>
      <c r="P22" s="118" t="n">
        <f aca="false">D22/P$3</f>
        <v>0.00062912648590398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-0.217209999999992</v>
      </c>
      <c r="T22" s="120" t="n">
        <f aca="false">L22/$R$3</f>
        <v>-0</v>
      </c>
      <c r="U22" s="120" t="n">
        <f aca="false">I22/$R$3</f>
        <v>-224.49497</v>
      </c>
      <c r="V22" s="120" t="n">
        <f aca="false">M22/$R$3</f>
        <v>-224.49497</v>
      </c>
      <c r="W22" s="120" t="n">
        <f aca="false">N22/$R$3</f>
        <v>-224.49497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IM'!A23,3),'Master Data'!$A$2:$A$8,0),2)</f>
        <v>Th</v>
      </c>
      <c r="D23" s="118" t="n">
        <f aca="false">13852/27.0963</f>
        <v>511.213708144654</v>
      </c>
      <c r="E23" s="118" t="n">
        <v>0</v>
      </c>
      <c r="F23" s="118" t="n">
        <v>0</v>
      </c>
      <c r="G23" s="118" t="n">
        <v>-224711.31</v>
      </c>
      <c r="I23" s="118" t="n">
        <f aca="false">IF(MONTH($A23)=MONTH($A22),IF(G23=0,I22,G23),0)</f>
        <v>-224711.31</v>
      </c>
      <c r="J23" s="118" t="n">
        <f aca="false">IF(MONTH($A23)=MONTH($A22),SUM(I23-I22),I23)</f>
        <v>-216.339999999997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-224711.31</v>
      </c>
      <c r="N23" s="118" t="n">
        <f aca="false">SUM(J$6:J23)</f>
        <v>-224711.31</v>
      </c>
      <c r="P23" s="118" t="n">
        <f aca="false">D23/P$3</f>
        <v>0.000511213708144654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-0.216339999999997</v>
      </c>
      <c r="T23" s="120" t="n">
        <f aca="false">L23/$R$3</f>
        <v>-0</v>
      </c>
      <c r="U23" s="120" t="n">
        <f aca="false">I23/$R$3</f>
        <v>-224.71131</v>
      </c>
      <c r="V23" s="120" t="n">
        <f aca="false">M23/$R$3</f>
        <v>-224.71131</v>
      </c>
      <c r="W23" s="120" t="n">
        <f aca="false">N23/$R$3</f>
        <v>-224.71131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IM'!A24,3),'Master Data'!$A$2:$A$8,0),2)</f>
        <v>F</v>
      </c>
      <c r="D24" s="118" t="n">
        <f aca="false">10657/27.0963</f>
        <v>393.300930385329</v>
      </c>
      <c r="E24" s="118" t="n">
        <v>0</v>
      </c>
      <c r="F24" s="118" t="n">
        <v>0</v>
      </c>
      <c r="G24" s="118" t="n">
        <v>-224928.76</v>
      </c>
      <c r="I24" s="118" t="n">
        <f aca="false">IF(MONTH($A24)=MONTH($A23),IF(G24=0,I23,G24),0)</f>
        <v>-224928.76</v>
      </c>
      <c r="J24" s="118" t="n">
        <f aca="false">IF(MONTH($A24)=MONTH($A23),SUM(I24-I23),I24)</f>
        <v>-217.450000000012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-224928.76</v>
      </c>
      <c r="N24" s="118" t="n">
        <f aca="false">SUM(J$6:J24)</f>
        <v>-224928.76</v>
      </c>
      <c r="P24" s="118" t="n">
        <f aca="false">D24/P$3</f>
        <v>0.000393300930385329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-0.217450000000012</v>
      </c>
      <c r="T24" s="120" t="n">
        <f aca="false">L24/$R$3</f>
        <v>-0</v>
      </c>
      <c r="U24" s="120" t="n">
        <f aca="false">I24/$R$3</f>
        <v>-224.92876</v>
      </c>
      <c r="V24" s="120" t="n">
        <f aca="false">M24/$R$3</f>
        <v>-224.92876</v>
      </c>
      <c r="W24" s="120" t="n">
        <f aca="false">N24/$R$3</f>
        <v>-224.92876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IM'!A25,3),'Master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-224928.76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-224928.76</v>
      </c>
      <c r="N25" s="118" t="n">
        <f aca="false">SUM(J$6:J25)</f>
        <v>-224928.76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-224.92876</v>
      </c>
      <c r="V25" s="120" t="n">
        <f aca="false">M25/$R$3</f>
        <v>-224.92876</v>
      </c>
      <c r="W25" s="120" t="n">
        <f aca="false">N25/$R$3</f>
        <v>-224.92876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IM'!A26,3),'Master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-224928.76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-224928.76</v>
      </c>
      <c r="N26" s="118" t="n">
        <f aca="false">SUM(J$6:J26)</f>
        <v>-224928.76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-224.92876</v>
      </c>
      <c r="V26" s="120" t="n">
        <f aca="false">M26/$R$3</f>
        <v>-224.92876</v>
      </c>
      <c r="W26" s="120" t="n">
        <f aca="false">N26/$R$3</f>
        <v>-224.92876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IM'!A27,3),'Master Data'!$A$2:$A$8,0),2)</f>
        <v>M</v>
      </c>
      <c r="D27" s="118" t="n">
        <f aca="false">1072/27.0963</f>
        <v>39.5625971073541</v>
      </c>
      <c r="E27" s="118" t="n">
        <v>0</v>
      </c>
      <c r="F27" s="118" t="n">
        <v>0</v>
      </c>
      <c r="G27" s="118" t="n">
        <v>-225588.61</v>
      </c>
      <c r="I27" s="118" t="n">
        <f aca="false">IF(MONTH($A27)=MONTH($A26),IF(G27=0,I26,G27),0)</f>
        <v>-225588.61</v>
      </c>
      <c r="J27" s="118" t="n">
        <f aca="false">IF(MONTH($A27)=MONTH($A26),SUM(I27-I26),I27)</f>
        <v>-659.849999999977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-225588.61</v>
      </c>
      <c r="N27" s="118" t="n">
        <f aca="false">SUM(J$6:J27)</f>
        <v>-225588.61</v>
      </c>
      <c r="P27" s="118" t="n">
        <f aca="false">D27/P$3</f>
        <v>3.95625971073541E-005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-0.659849999999977</v>
      </c>
      <c r="T27" s="120" t="n">
        <f aca="false">L27/$R$3</f>
        <v>-0</v>
      </c>
      <c r="U27" s="120" t="n">
        <f aca="false">I27/$R$3</f>
        <v>-225.58861</v>
      </c>
      <c r="V27" s="120" t="n">
        <f aca="false">M27/$R$3</f>
        <v>-225.58861</v>
      </c>
      <c r="W27" s="120" t="n">
        <f aca="false">N27/$R$3</f>
        <v>-225.58861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IM'!A28,3),'Master Data'!$A$2:$A$8,0),2)</f>
        <v>T</v>
      </c>
      <c r="D28" s="118" t="n">
        <f aca="false">-9429/27.0963</f>
        <v>-347.981089669069</v>
      </c>
      <c r="E28" s="118" t="n">
        <v>0</v>
      </c>
      <c r="F28" s="118" t="n">
        <v>0</v>
      </c>
      <c r="G28" s="118" t="n">
        <v>-227889.88</v>
      </c>
      <c r="I28" s="118" t="n">
        <f aca="false">IF(MONTH($A28)=MONTH($A27),IF(G28=0,I27,G28),0)</f>
        <v>-227889.88</v>
      </c>
      <c r="J28" s="118" t="n">
        <f aca="false">IF(MONTH($A28)=MONTH($A27),SUM(I28-I27),I28)</f>
        <v>-2301.27000000002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-227889.88</v>
      </c>
      <c r="N28" s="118" t="n">
        <f aca="false">SUM(J$6:J28)</f>
        <v>-227889.88</v>
      </c>
      <c r="P28" s="118" t="n">
        <f aca="false">D28/P$3</f>
        <v>-0.000347981089669069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-2.30127000000002</v>
      </c>
      <c r="T28" s="120" t="n">
        <f aca="false">L28/$R$3</f>
        <v>-0</v>
      </c>
      <c r="U28" s="120" t="n">
        <f aca="false">I28/$R$3</f>
        <v>-227.88988</v>
      </c>
      <c r="V28" s="120" t="n">
        <f aca="false">M28/$R$3</f>
        <v>-227.88988</v>
      </c>
      <c r="W28" s="120" t="n">
        <f aca="false">N28/$R$3</f>
        <v>-227.88988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IM'!A29,3),'Master Data'!$A$2:$A$8,0),2)</f>
        <v>W</v>
      </c>
      <c r="D29" s="118" t="n">
        <f aca="false">-12806/27.0963</f>
        <v>-472.610651638785</v>
      </c>
      <c r="E29" s="118" t="n">
        <v>0</v>
      </c>
      <c r="F29" s="118" t="n">
        <v>0</v>
      </c>
      <c r="G29" s="118" t="n">
        <v>-228134.2</v>
      </c>
      <c r="I29" s="118" t="n">
        <f aca="false">IF(MONTH($A29)=MONTH($A28),IF(G29=0,I28,G29),0)</f>
        <v>-228134.2</v>
      </c>
      <c r="J29" s="118" t="n">
        <f aca="false">IF(MONTH($A29)=MONTH($A28),SUM(I29-I28),I29)</f>
        <v>-244.320000000007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-228134.2</v>
      </c>
      <c r="N29" s="118" t="n">
        <f aca="false">SUM(J$6:J29)</f>
        <v>-228134.2</v>
      </c>
      <c r="P29" s="118" t="n">
        <f aca="false">D29/P$3</f>
        <v>-0.000472610651638785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-0.244320000000007</v>
      </c>
      <c r="T29" s="120" t="n">
        <f aca="false">L29/$R$3</f>
        <v>-0</v>
      </c>
      <c r="U29" s="120" t="n">
        <f aca="false">I29/$R$3</f>
        <v>-228.1342</v>
      </c>
      <c r="V29" s="120" t="n">
        <f aca="false">M29/$R$3</f>
        <v>-228.1342</v>
      </c>
      <c r="W29" s="120" t="n">
        <f aca="false">N29/$R$3</f>
        <v>-228.1342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IM'!A30,3),'Master Data'!$A$2:$A$8,0),2)</f>
        <v>Th</v>
      </c>
      <c r="D30" s="118" t="n">
        <f aca="false">3665/27.0963</f>
        <v>135.258319401542</v>
      </c>
      <c r="E30" s="118" t="n">
        <v>0</v>
      </c>
      <c r="F30" s="118" t="n">
        <v>0</v>
      </c>
      <c r="G30" s="118" t="n">
        <v>-223281.25</v>
      </c>
      <c r="I30" s="118" t="n">
        <f aca="false">IF(MONTH($A30)=MONTH($A29),IF(G30=0,I29,G30),0)</f>
        <v>-223281.25</v>
      </c>
      <c r="J30" s="118" t="n">
        <f aca="false">IF(MONTH($A30)=MONTH($A29),SUM(I30-I29),I30)</f>
        <v>4852.95000000001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-223281.25</v>
      </c>
      <c r="N30" s="118" t="n">
        <f aca="false">SUM(J$6:J30)</f>
        <v>-223281.25</v>
      </c>
      <c r="P30" s="118" t="n">
        <f aca="false">D30/P$3</f>
        <v>0.000135258319401542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4.85295000000001</v>
      </c>
      <c r="T30" s="120" t="n">
        <f aca="false">L30/$R$3</f>
        <v>0</v>
      </c>
      <c r="U30" s="120" t="n">
        <f aca="false">I30/$R$3</f>
        <v>-223.28125</v>
      </c>
      <c r="V30" s="120" t="n">
        <f aca="false">M30/$R$3</f>
        <v>-223.28125</v>
      </c>
      <c r="W30" s="120" t="n">
        <f aca="false">N30/$R$3</f>
        <v>-223.28125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IM'!A31,3),'Master Data'!$A$2:$A$8,0),2)</f>
        <v>F</v>
      </c>
      <c r="D31" s="118" t="n">
        <f aca="false">3627/27.0963</f>
        <v>133.855913907065</v>
      </c>
      <c r="E31" s="118" t="n">
        <v>0</v>
      </c>
      <c r="F31" s="118" t="n">
        <v>0</v>
      </c>
      <c r="G31" s="118" t="n">
        <v>-223486.99</v>
      </c>
      <c r="I31" s="118" t="n">
        <f aca="false">IF(MONTH($A31)=MONTH($A30),IF(G31=0,I30,G31),0)</f>
        <v>-223486.99</v>
      </c>
      <c r="J31" s="118" t="n">
        <f aca="false">IF(MONTH($A31)=MONTH($A30),SUM(I31-I30),I31)</f>
        <v>-205.739999999991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-223486.99</v>
      </c>
      <c r="N31" s="118" t="n">
        <f aca="false">SUM(J$6:J31)</f>
        <v>-223486.99</v>
      </c>
      <c r="P31" s="118" t="n">
        <f aca="false">D31/P$3</f>
        <v>0.000133855913907065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-0.205739999999991</v>
      </c>
      <c r="T31" s="120" t="n">
        <f aca="false">L31/$R$3</f>
        <v>-0</v>
      </c>
      <c r="U31" s="120" t="n">
        <f aca="false">I31/$R$3</f>
        <v>-223.48699</v>
      </c>
      <c r="V31" s="120" t="n">
        <f aca="false">M31/$R$3</f>
        <v>-223.48699</v>
      </c>
      <c r="W31" s="120" t="n">
        <f aca="false">N31/$R$3</f>
        <v>-223.48699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IM'!A32,3),'Master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-223486.99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-223486.99</v>
      </c>
      <c r="N32" s="118" t="n">
        <f aca="false">SUM(J$6:J32)</f>
        <v>-223486.99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-223.48699</v>
      </c>
      <c r="V32" s="120" t="n">
        <f aca="false">M32/$R$3</f>
        <v>-223.48699</v>
      </c>
      <c r="W32" s="120" t="n">
        <f aca="false">N32/$R$3</f>
        <v>-223.48699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IM'!A33,3),'Master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-223486.99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-223486.99</v>
      </c>
      <c r="N33" s="118" t="n">
        <f aca="false">SUM(J$6:J33)</f>
        <v>-223486.99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-223.48699</v>
      </c>
      <c r="V33" s="120" t="n">
        <f aca="false">M33/$R$3</f>
        <v>-223.48699</v>
      </c>
      <c r="W33" s="120" t="n">
        <f aca="false">N33/$R$3</f>
        <v>-223.48699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IM'!A34,3),'Master Data'!$A$2:$A$8,0),2)</f>
        <v>M</v>
      </c>
      <c r="D34" s="118" t="n">
        <f aca="false">3513/27.0963</f>
        <v>129.648697423633</v>
      </c>
      <c r="E34" s="118" t="n">
        <v>0</v>
      </c>
      <c r="F34" s="118" t="n">
        <v>0</v>
      </c>
      <c r="G34" s="118" t="n">
        <v>-224101.27</v>
      </c>
      <c r="I34" s="118" t="n">
        <f aca="false">IF(MONTH($A34)=MONTH($A33),IF(G34=0,I33,G34),0)</f>
        <v>-224101.27</v>
      </c>
      <c r="J34" s="118" t="n">
        <f aca="false">IF(MONTH($A34)=MONTH($A33),SUM(I34-I33),I34)</f>
        <v>-614.279999999999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-224101.27</v>
      </c>
      <c r="N34" s="118" t="n">
        <f aca="false">SUM(J$6:J34)</f>
        <v>-224101.27</v>
      </c>
      <c r="P34" s="118" t="n">
        <f aca="false">D34/P$3</f>
        <v>0.000129648697423633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-0.614279999999999</v>
      </c>
      <c r="T34" s="120" t="n">
        <f aca="false">L34/$R$3</f>
        <v>-0</v>
      </c>
      <c r="U34" s="120" t="n">
        <f aca="false">I34/$R$3</f>
        <v>-224.10127</v>
      </c>
      <c r="V34" s="120" t="n">
        <f aca="false">M34/$R$3</f>
        <v>-224.10127</v>
      </c>
      <c r="W34" s="120" t="n">
        <f aca="false">N34/$R$3</f>
        <v>-224.10127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IM'!A35,3),'Master Data'!$A$2:$A$8,0),2)</f>
        <v>T</v>
      </c>
      <c r="D35" s="118" t="n">
        <f aca="false">-324428/27.0963</f>
        <v>-11973.1476253215</v>
      </c>
      <c r="E35" s="118" t="n">
        <v>0</v>
      </c>
      <c r="F35" s="118" t="n">
        <v>0</v>
      </c>
      <c r="G35" s="118" t="n">
        <v>-225404.43</v>
      </c>
      <c r="I35" s="118" t="n">
        <f aca="false">IF(MONTH($A35)=MONTH($A34),IF(G35=0,I34,G35),0)</f>
        <v>-225404.43</v>
      </c>
      <c r="J35" s="118" t="n">
        <f aca="false">IF(MONTH($A35)=MONTH($A34),SUM(I35-I34),I35)</f>
        <v>-1303.16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-225404.43</v>
      </c>
      <c r="N35" s="118" t="n">
        <f aca="false">SUM(J$6:J35)</f>
        <v>-225404.43</v>
      </c>
      <c r="P35" s="118" t="n">
        <f aca="false">D35/P$3</f>
        <v>-0.0119731476253215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-1.30316</v>
      </c>
      <c r="T35" s="120" t="n">
        <f aca="false">L35/$R$3</f>
        <v>-0</v>
      </c>
      <c r="U35" s="120" t="n">
        <f aca="false">I35/$R$3</f>
        <v>-225.40443</v>
      </c>
      <c r="V35" s="120" t="n">
        <f aca="false">M35/$R$3</f>
        <v>-225.40443</v>
      </c>
      <c r="W35" s="120" t="n">
        <f aca="false">N35/$R$3</f>
        <v>-225.40443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IM'!A36,3),'Master Data'!$A$2:$A$8,0),2)</f>
        <v>W</v>
      </c>
      <c r="D36" s="118" t="n">
        <f aca="false">-578/27.0963</f>
        <v>-21.3313256791518</v>
      </c>
      <c r="E36" s="118" t="n">
        <v>0</v>
      </c>
      <c r="F36" s="118" t="n">
        <v>0</v>
      </c>
      <c r="G36" s="118" t="n">
        <f aca="false">-264912.75+256232</f>
        <v>-8680.75</v>
      </c>
      <c r="I36" s="118" t="n">
        <f aca="false">IF(MONTH($A36)=MONTH($A35),IF(G36=0,I35,G36),0)</f>
        <v>-8680.75</v>
      </c>
      <c r="J36" s="118" t="n">
        <f aca="false">IF(MONTH($A36)=MONTH($A35),SUM(I36-I35),I36)</f>
        <v>216723.68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-8680.75</v>
      </c>
      <c r="N36" s="118" t="n">
        <f aca="false">SUM(J$6:J36)</f>
        <v>-8680.75</v>
      </c>
      <c r="P36" s="118" t="n">
        <f aca="false">D36/P$3</f>
        <v>-2.13313256791518E-005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216.72368</v>
      </c>
      <c r="T36" s="120" t="n">
        <f aca="false">L36/$R$3</f>
        <v>0</v>
      </c>
      <c r="U36" s="120" t="n">
        <f aca="false">I36/$R$3</f>
        <v>-8.68075</v>
      </c>
      <c r="V36" s="120" t="n">
        <f aca="false">M36/$R$3</f>
        <v>-8.68075</v>
      </c>
      <c r="W36" s="120" t="n">
        <f aca="false">N36/$R$3</f>
        <v>-8.68075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IM'!A37,3),'Master Data'!$A$2:$A$8,0),2)</f>
        <v>Th</v>
      </c>
      <c r="D37" s="118" t="n">
        <f aca="false">-99653/27.0963</f>
        <v>-3677.73459845071</v>
      </c>
      <c r="E37" s="118" t="n">
        <v>0</v>
      </c>
      <c r="F37" s="118" t="n">
        <v>0</v>
      </c>
      <c r="G37" s="118" t="n">
        <v>-280755.08</v>
      </c>
      <c r="I37" s="118" t="n">
        <f aca="false">IF(MONTH($A37)=MONTH($A36),IF(G37=0,I36,G37),G37)</f>
        <v>-280755.08</v>
      </c>
      <c r="J37" s="118" t="n">
        <f aca="false">IF(MONTH($A37)=MONTH($A36),SUM(I37-I36),I37)</f>
        <v>-280755.08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-289435.83</v>
      </c>
      <c r="N37" s="118" t="n">
        <f aca="false">SUM(J$6:J37)</f>
        <v>-289435.83</v>
      </c>
      <c r="P37" s="118" t="n">
        <f aca="false">D37/P$3</f>
        <v>-0.00367773459845071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-280.75508</v>
      </c>
      <c r="T37" s="120" t="n">
        <f aca="false">L37/$R$3</f>
        <v>-0</v>
      </c>
      <c r="U37" s="120" t="n">
        <f aca="false">I37/$R$3</f>
        <v>-280.75508</v>
      </c>
      <c r="V37" s="120" t="n">
        <f aca="false">M37/$R$3</f>
        <v>-289.43583</v>
      </c>
      <c r="W37" s="120" t="n">
        <f aca="false">N37/$R$3</f>
        <v>-289.43583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IM'!A38,3),'Master Data'!$A$2:$A$8,0),2)</f>
        <v>F</v>
      </c>
      <c r="D38" s="118" t="n">
        <f aca="false">-199306/27.0963</f>
        <v>-7355.46919690142</v>
      </c>
      <c r="E38" s="118" t="n">
        <v>0</v>
      </c>
      <c r="F38" s="118" t="n">
        <v>0</v>
      </c>
      <c r="G38" s="118" t="n">
        <v>-278867.46</v>
      </c>
      <c r="I38" s="118" t="n">
        <f aca="false">IF(MONTH($A38)=MONTH($A37),IF(G38=0,I37,G38),G38)</f>
        <v>-278867.46</v>
      </c>
      <c r="J38" s="118" t="n">
        <f aca="false">IF(MONTH($A38)=MONTH($A37),SUM(I38-I37),I38)</f>
        <v>1887.62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-287548.21</v>
      </c>
      <c r="N38" s="118" t="n">
        <f aca="false">SUM(J$6:J38)</f>
        <v>-287548.21</v>
      </c>
      <c r="P38" s="118" t="n">
        <f aca="false">D38/P$3</f>
        <v>-0.00735546919690142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1.88762</v>
      </c>
      <c r="T38" s="120" t="n">
        <f aca="false">L38/$R$3</f>
        <v>0</v>
      </c>
      <c r="U38" s="120" t="n">
        <f aca="false">I38/$R$3</f>
        <v>-278.86746</v>
      </c>
      <c r="V38" s="120" t="n">
        <f aca="false">M38/$R$3</f>
        <v>-287.54821</v>
      </c>
      <c r="W38" s="120" t="n">
        <f aca="false">N38/$R$3</f>
        <v>-287.54821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IM'!A39,3),'Master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-278867.46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-287548.21</v>
      </c>
      <c r="N39" s="118" t="n">
        <f aca="false">SUM(J$6:J39)</f>
        <v>-287548.21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-278.86746</v>
      </c>
      <c r="V39" s="120" t="n">
        <f aca="false">M39/$R$3</f>
        <v>-287.54821</v>
      </c>
      <c r="W39" s="120" t="n">
        <f aca="false">N39/$R$3</f>
        <v>-287.54821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IM'!A40,3),'Master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-278867.46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-287548.21</v>
      </c>
      <c r="N40" s="118" t="n">
        <f aca="false">SUM(J$6:J40)</f>
        <v>-287548.21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-278.86746</v>
      </c>
      <c r="V40" s="120" t="n">
        <f aca="false">M40/$R$3</f>
        <v>-287.54821</v>
      </c>
      <c r="W40" s="120" t="n">
        <f aca="false">N40/$R$3</f>
        <v>-287.54821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IM'!A41,3),'Master Data'!$A$2:$A$8,0),2)</f>
        <v>M</v>
      </c>
      <c r="D41" s="118" t="n">
        <f aca="false">-498265/27.0963</f>
        <v>-18388.6729922536</v>
      </c>
      <c r="E41" s="118" t="n">
        <v>0</v>
      </c>
      <c r="F41" s="118" t="n">
        <v>0</v>
      </c>
      <c r="G41" s="118" t="n">
        <v>-273203.6</v>
      </c>
      <c r="I41" s="118" t="n">
        <f aca="false">IF(MONTH($A41)=MONTH($A40),IF(G41=0,I40,G41),G41)</f>
        <v>-273203.6</v>
      </c>
      <c r="J41" s="118" t="n">
        <f aca="false">IF(MONTH($A41)=MONTH($A40),SUM(I41-I40),I41)</f>
        <v>5663.86000000004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-281884.35</v>
      </c>
      <c r="N41" s="118" t="n">
        <f aca="false">SUM(J$6:J41)</f>
        <v>-281884.35</v>
      </c>
      <c r="P41" s="118" t="n">
        <f aca="false">D41/P$3</f>
        <v>-0.0183886729922536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5.66386000000004</v>
      </c>
      <c r="T41" s="120" t="n">
        <f aca="false">L41/$R$3</f>
        <v>0</v>
      </c>
      <c r="U41" s="120" t="n">
        <f aca="false">I41/$R$3</f>
        <v>-273.2036</v>
      </c>
      <c r="V41" s="120" t="n">
        <f aca="false">M41/$R$3</f>
        <v>-281.88435</v>
      </c>
      <c r="W41" s="120" t="n">
        <f aca="false">N41/$R$3</f>
        <v>-281.88435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IM'!A42,3),'Master Data'!$A$2:$A$8,0),2)</f>
        <v>T</v>
      </c>
      <c r="D42" s="118" t="n">
        <f aca="false">-597918/27.0963</f>
        <v>-22066.4075907043</v>
      </c>
      <c r="E42" s="118" t="n">
        <v>0</v>
      </c>
      <c r="F42" s="118" t="n">
        <v>0</v>
      </c>
      <c r="G42" s="118" t="n">
        <v>-271315.98</v>
      </c>
      <c r="I42" s="118" t="n">
        <f aca="false">IF(MONTH($A42)=MONTH($A41),IF(G42=0,I41,G42),G42)</f>
        <v>-271315.98</v>
      </c>
      <c r="J42" s="118" t="n">
        <f aca="false">IF(MONTH($A42)=MONTH($A41),SUM(I42-I41),I42)</f>
        <v>1887.62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-279996.73</v>
      </c>
      <c r="N42" s="118" t="n">
        <f aca="false">SUM(J$6:J42)</f>
        <v>-279996.73</v>
      </c>
      <c r="P42" s="118" t="n">
        <f aca="false">D42/P$3</f>
        <v>-0.0220664075907043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1.88762</v>
      </c>
      <c r="T42" s="120" t="n">
        <f aca="false">L42/$R$3</f>
        <v>0</v>
      </c>
      <c r="U42" s="120" t="n">
        <f aca="false">I42/$R$3</f>
        <v>-271.31598</v>
      </c>
      <c r="V42" s="120" t="n">
        <f aca="false">M42/$R$3</f>
        <v>-279.99673</v>
      </c>
      <c r="W42" s="120" t="n">
        <f aca="false">N42/$R$3</f>
        <v>-279.99673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IM'!A43,3),'Master Data'!$A$2:$A$8,0),2)</f>
        <v>W</v>
      </c>
      <c r="D43" s="118" t="n">
        <f aca="false">-697571/27.0963</f>
        <v>-25744.142189155</v>
      </c>
      <c r="E43" s="118" t="n">
        <v>0</v>
      </c>
      <c r="F43" s="118" t="n">
        <v>0</v>
      </c>
      <c r="G43" s="118" t="n">
        <v>-269428.36</v>
      </c>
      <c r="I43" s="118" t="n">
        <f aca="false">IF(MONTH($A43)=MONTH($A42),IF(G43=0,I42,G43),G43)</f>
        <v>-269428.36</v>
      </c>
      <c r="J43" s="118" t="n">
        <f aca="false">IF(MONTH($A43)=MONTH($A42),SUM(I43-I42),I43)</f>
        <v>1887.62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-278109.11</v>
      </c>
      <c r="N43" s="118" t="n">
        <f aca="false">SUM(J$6:J43)</f>
        <v>-278109.11</v>
      </c>
      <c r="P43" s="118" t="n">
        <f aca="false">D43/P$3</f>
        <v>-0.025744142189155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1.88762</v>
      </c>
      <c r="T43" s="120" t="n">
        <f aca="false">L43/$R$3</f>
        <v>0</v>
      </c>
      <c r="U43" s="120" t="n">
        <f aca="false">I43/$R$3</f>
        <v>-269.42836</v>
      </c>
      <c r="V43" s="120" t="n">
        <f aca="false">M43/$R$3</f>
        <v>-278.10911</v>
      </c>
      <c r="W43" s="120" t="n">
        <f aca="false">N43/$R$3</f>
        <v>-278.10911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IM'!A44,3),'Master Data'!$A$2:$A$8,0),2)</f>
        <v>Th</v>
      </c>
      <c r="D44" s="118" t="n">
        <f aca="false">-797224/27.0963</f>
        <v>-29421.8767876057</v>
      </c>
      <c r="E44" s="118" t="n">
        <v>0</v>
      </c>
      <c r="F44" s="118" t="n">
        <v>0</v>
      </c>
      <c r="G44" s="118" t="n">
        <v>-267539.74</v>
      </c>
      <c r="I44" s="118" t="n">
        <f aca="false">IF(MONTH($A44)=MONTH($A43),IF(G44=0,I43,G44),G44)</f>
        <v>-267539.74</v>
      </c>
      <c r="J44" s="118" t="n">
        <f aca="false">IF(MONTH($A44)=MONTH($A43),SUM(I44-I43),I44)</f>
        <v>1888.62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-276220.49</v>
      </c>
      <c r="N44" s="118" t="n">
        <f aca="false">SUM(J$6:J44)</f>
        <v>-276220.49</v>
      </c>
      <c r="P44" s="118" t="n">
        <f aca="false">D44/P$3</f>
        <v>-0.0294218767876057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1.88862</v>
      </c>
      <c r="T44" s="120" t="n">
        <f aca="false">L44/$R$3</f>
        <v>0</v>
      </c>
      <c r="U44" s="120" t="n">
        <f aca="false">I44/$R$3</f>
        <v>-267.53974</v>
      </c>
      <c r="V44" s="120" t="n">
        <f aca="false">M44/$R$3</f>
        <v>-276.22049</v>
      </c>
      <c r="W44" s="120" t="n">
        <f aca="false">N44/$R$3</f>
        <v>-276.22049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IM'!A45,3),'Master Data'!$A$2:$A$8,0),2)</f>
        <v>F</v>
      </c>
      <c r="D45" s="118" t="n">
        <f aca="false">-847511/27.0963</f>
        <v>-31277.7390270996</v>
      </c>
      <c r="E45" s="118" t="n">
        <v>0</v>
      </c>
      <c r="F45" s="118" t="n">
        <v>0</v>
      </c>
      <c r="G45" s="118" t="n">
        <v>-242308.87</v>
      </c>
      <c r="I45" s="118" t="n">
        <f aca="false">IF(MONTH($A45)=MONTH($A44),IF(G45=0,I44,G45),G45)</f>
        <v>-242308.87</v>
      </c>
      <c r="J45" s="118" t="n">
        <f aca="false">IF(MONTH($A45)=MONTH($A44),SUM(I45-I44),I45)</f>
        <v>25230.87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-250989.62</v>
      </c>
      <c r="N45" s="118" t="n">
        <f aca="false">SUM(J$6:J45)</f>
        <v>-250989.62</v>
      </c>
      <c r="P45" s="118" t="n">
        <f aca="false">D45/P$3</f>
        <v>-0.0312777390270996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25.23087</v>
      </c>
      <c r="T45" s="120" t="n">
        <f aca="false">L45/$R$3</f>
        <v>0</v>
      </c>
      <c r="U45" s="120" t="n">
        <f aca="false">I45/$R$3</f>
        <v>-242.30887</v>
      </c>
      <c r="V45" s="120" t="n">
        <f aca="false">M45/$R$3</f>
        <v>-250.98962</v>
      </c>
      <c r="W45" s="120" t="n">
        <f aca="false">N45/$R$3</f>
        <v>-250.98962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IM'!A46,3),'Master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-242308.87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-250989.62</v>
      </c>
      <c r="N46" s="118" t="n">
        <f aca="false">SUM(J$6:J46)</f>
        <v>-250989.62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-242.30887</v>
      </c>
      <c r="V46" s="120" t="n">
        <f aca="false">M46/$R$3</f>
        <v>-250.98962</v>
      </c>
      <c r="W46" s="120" t="n">
        <f aca="false">N46/$R$3</f>
        <v>-250.98962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IM'!A47,3),'Master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-242308.87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-250989.62</v>
      </c>
      <c r="N47" s="118" t="n">
        <f aca="false">SUM(J$6:J47)</f>
        <v>-250989.62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-242.30887</v>
      </c>
      <c r="V47" s="120" t="n">
        <f aca="false">M47/$R$3</f>
        <v>-250.98962</v>
      </c>
      <c r="W47" s="120" t="n">
        <f aca="false">N47/$R$3</f>
        <v>-250.98962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IM'!A48,3),'Master Data'!$A$2:$A$8,0),2)</f>
        <v>M</v>
      </c>
      <c r="D48" s="118" t="n">
        <f aca="false">-47752/27.0963</f>
        <v>-1762.30703084923</v>
      </c>
      <c r="E48" s="118" t="n">
        <v>0</v>
      </c>
      <c r="F48" s="118" t="n">
        <v>0</v>
      </c>
      <c r="G48" s="118" t="n">
        <v>-266126.61</v>
      </c>
      <c r="I48" s="118" t="n">
        <f aca="false">IF(MONTH($A48)=MONTH($A47),IF(G48=0,I47,G48),G48)</f>
        <v>-266126.61</v>
      </c>
      <c r="J48" s="118" t="n">
        <f aca="false">IF(MONTH($A48)=MONTH($A47),SUM(I48-I47),I48)</f>
        <v>-23817.74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-274807.36</v>
      </c>
      <c r="N48" s="118" t="n">
        <f aca="false">SUM(J$6:J48)</f>
        <v>-274807.36</v>
      </c>
      <c r="P48" s="118" t="n">
        <f aca="false">D48/P$3</f>
        <v>-0.00176230703084923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-23.81774</v>
      </c>
      <c r="T48" s="120" t="n">
        <f aca="false">L48/$R$3</f>
        <v>-0</v>
      </c>
      <c r="U48" s="120" t="n">
        <f aca="false">I48/$R$3</f>
        <v>-266.12661</v>
      </c>
      <c r="V48" s="120" t="n">
        <f aca="false">M48/$R$3</f>
        <v>-274.80736</v>
      </c>
      <c r="W48" s="120" t="n">
        <f aca="false">N48/$R$3</f>
        <v>-274.80736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IM'!A49,3),'Master Data'!$A$2:$A$8,0),2)</f>
        <v>T</v>
      </c>
      <c r="D49" s="118" t="n">
        <f aca="false">-47752/27.0963</f>
        <v>-1762.30703084923</v>
      </c>
      <c r="E49" s="118" t="n">
        <v>0</v>
      </c>
      <c r="F49" s="118" t="n">
        <v>0</v>
      </c>
      <c r="G49" s="118" t="n">
        <v>-266273.3</v>
      </c>
      <c r="I49" s="118" t="n">
        <f aca="false">IF(MONTH($A49)=MONTH($A48),IF(G49=0,I48,G49),G49)</f>
        <v>-266273.3</v>
      </c>
      <c r="J49" s="118" t="n">
        <f aca="false">IF(MONTH($A49)=MONTH($A48),SUM(I49-I48),I49)</f>
        <v>-146.690000000002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-274954.05</v>
      </c>
      <c r="N49" s="118" t="n">
        <f aca="false">SUM(J$6:J49)</f>
        <v>-274954.05</v>
      </c>
      <c r="P49" s="118" t="n">
        <f aca="false">D49/P$3</f>
        <v>-0.00176230703084923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-0.146690000000002</v>
      </c>
      <c r="T49" s="120" t="n">
        <f aca="false">L49/$R$3</f>
        <v>-0</v>
      </c>
      <c r="U49" s="120" t="n">
        <f aca="false">I49/$R$3</f>
        <v>-266.2733</v>
      </c>
      <c r="V49" s="120" t="n">
        <f aca="false">M49/$R$3</f>
        <v>-274.95405</v>
      </c>
      <c r="W49" s="120" t="n">
        <f aca="false">N49/$R$3</f>
        <v>-274.95405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IM'!A50,3),'Master Data'!$A$2:$A$8,0),2)</f>
        <v>W</v>
      </c>
      <c r="D50" s="118" t="n">
        <f aca="false">-47752/27.0963</f>
        <v>-1762.30703084923</v>
      </c>
      <c r="E50" s="118" t="n">
        <v>0</v>
      </c>
      <c r="F50" s="118" t="n">
        <v>0</v>
      </c>
      <c r="G50" s="118" t="n">
        <v>-266422.01</v>
      </c>
      <c r="I50" s="118" t="n">
        <f aca="false">IF(MONTH($A50)=MONTH($A49),IF(G50=0,I49,G50),G50)</f>
        <v>-266422.01</v>
      </c>
      <c r="J50" s="118" t="n">
        <f aca="false">IF(MONTH($A50)=MONTH($A49),SUM(I50-I49),I50)</f>
        <v>-148.710000000021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-275102.76</v>
      </c>
      <c r="N50" s="118" t="n">
        <f aca="false">SUM(J$6:J50)</f>
        <v>-275102.76</v>
      </c>
      <c r="P50" s="118" t="n">
        <f aca="false">D50/P$3</f>
        <v>-0.00176230703084923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-0.148710000000021</v>
      </c>
      <c r="T50" s="120" t="n">
        <f aca="false">L50/$R$3</f>
        <v>-0</v>
      </c>
      <c r="U50" s="120" t="n">
        <f aca="false">I50/$R$3</f>
        <v>-266.42201</v>
      </c>
      <c r="V50" s="120" t="n">
        <f aca="false">M50/$R$3</f>
        <v>-275.10276</v>
      </c>
      <c r="W50" s="120" t="n">
        <f aca="false">N50/$R$3</f>
        <v>-275.10276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IM'!A51,3),'Master Data'!$A$2:$A$8,0),2)</f>
        <v>Th</v>
      </c>
      <c r="D51" s="118" t="n">
        <f aca="false">-47752/27.0963</f>
        <v>-1762.30703084923</v>
      </c>
      <c r="E51" s="118" t="n">
        <v>0</v>
      </c>
      <c r="F51" s="118" t="n">
        <v>0</v>
      </c>
      <c r="G51" s="118" t="n">
        <v>-266569.66</v>
      </c>
      <c r="I51" s="118" t="n">
        <f aca="false">IF(MONTH($A51)=MONTH($A50),IF(G51=0,I50,G51),G51)</f>
        <v>-266569.66</v>
      </c>
      <c r="J51" s="118" t="n">
        <f aca="false">IF(MONTH($A51)=MONTH($A50),SUM(I51-I50),I51)</f>
        <v>-147.649999999965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-275250.41</v>
      </c>
      <c r="N51" s="118" t="n">
        <f aca="false">SUM(J$6:J51)</f>
        <v>-275250.41</v>
      </c>
      <c r="P51" s="118" t="n">
        <f aca="false">D51/P$3</f>
        <v>-0.00176230703084923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-0.147649999999965</v>
      </c>
      <c r="T51" s="120" t="n">
        <f aca="false">L51/$R$3</f>
        <v>-0</v>
      </c>
      <c r="U51" s="120" t="n">
        <f aca="false">I51/$R$3</f>
        <v>-266.56966</v>
      </c>
      <c r="V51" s="120" t="n">
        <f aca="false">M51/$R$3</f>
        <v>-275.25041</v>
      </c>
      <c r="W51" s="120" t="n">
        <f aca="false">N51/$R$3</f>
        <v>-275.25041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IM'!A52,3),'Master Data'!$A$2:$A$8,0),2)</f>
        <v>F</v>
      </c>
      <c r="D52" s="118" t="n">
        <f aca="false">-47752/27.0963</f>
        <v>-1762.30703084923</v>
      </c>
      <c r="E52" s="118" t="n">
        <v>0</v>
      </c>
      <c r="F52" s="118" t="n">
        <v>0</v>
      </c>
      <c r="G52" s="118" t="n">
        <v>-266717.32</v>
      </c>
      <c r="I52" s="118" t="n">
        <f aca="false">IF(MONTH($A52)=MONTH($A51),IF(G52=0,I51,G52),G52)</f>
        <v>-266717.32</v>
      </c>
      <c r="J52" s="118" t="n">
        <f aca="false">IF(MONTH($A52)=MONTH($A51),SUM(I52-I51),I52)</f>
        <v>-147.660000000033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-275398.07</v>
      </c>
      <c r="N52" s="118" t="n">
        <f aca="false">SUM(J$6:J52)</f>
        <v>-275398.07</v>
      </c>
      <c r="P52" s="118" t="n">
        <f aca="false">D52/P$3</f>
        <v>-0.00176230703084923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-0.147660000000033</v>
      </c>
      <c r="T52" s="120" t="n">
        <f aca="false">L52/$R$3</f>
        <v>-0</v>
      </c>
      <c r="U52" s="120" t="n">
        <f aca="false">I52/$R$3</f>
        <v>-266.71732</v>
      </c>
      <c r="V52" s="120" t="n">
        <f aca="false">M52/$R$3</f>
        <v>-275.39807</v>
      </c>
      <c r="W52" s="120" t="n">
        <f aca="false">N52/$R$3</f>
        <v>-275.39807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IM'!A53,3),'Master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-266717.32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-275398.07</v>
      </c>
      <c r="N53" s="118" t="n">
        <f aca="false">SUM(J$6:J53)</f>
        <v>-275398.07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-266.71732</v>
      </c>
      <c r="V53" s="120" t="n">
        <f aca="false">M53/$R$3</f>
        <v>-275.39807</v>
      </c>
      <c r="W53" s="120" t="n">
        <f aca="false">N53/$R$3</f>
        <v>-275.39807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IM'!A54,3),'Master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-266717.32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-275398.07</v>
      </c>
      <c r="N54" s="118" t="n">
        <f aca="false">SUM(J$6:J54)</f>
        <v>-275398.07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-266.71732</v>
      </c>
      <c r="V54" s="120" t="n">
        <f aca="false">M54/$R$3</f>
        <v>-275.39807</v>
      </c>
      <c r="W54" s="120" t="n">
        <f aca="false">N54/$R$3</f>
        <v>-275.39807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IM'!A55,3),'Master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-266717.32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-275398.07</v>
      </c>
      <c r="N55" s="118" t="n">
        <f aca="false">SUM(J$6:J55)</f>
        <v>-275398.07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-266.71732</v>
      </c>
      <c r="V55" s="120" t="n">
        <f aca="false">M55/$R$3</f>
        <v>-275.39807</v>
      </c>
      <c r="W55" s="120" t="n">
        <f aca="false">N55/$R$3</f>
        <v>-275.39807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IM'!A56,3),'Master Data'!$A$2:$A$8,0),2)</f>
        <v>T</v>
      </c>
      <c r="D56" s="118" t="n">
        <f aca="false">-47752/27.0963</f>
        <v>-1762.30703084923</v>
      </c>
      <c r="E56" s="118" t="n">
        <v>0</v>
      </c>
      <c r="F56" s="118" t="n">
        <v>0</v>
      </c>
      <c r="G56" s="118" t="n">
        <v>-267311.74</v>
      </c>
      <c r="I56" s="118" t="n">
        <f aca="false">IF(MONTH($A56)=MONTH($A55),IF(G56=0,I55,G56),G56)</f>
        <v>-267311.74</v>
      </c>
      <c r="J56" s="118" t="n">
        <f aca="false">IF(MONTH($A56)=MONTH($A55),SUM(I56-I55),I56)</f>
        <v>-594.419999999984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-275992.49</v>
      </c>
      <c r="N56" s="118" t="n">
        <f aca="false">SUM(J$6:J56)</f>
        <v>-275992.49</v>
      </c>
      <c r="P56" s="118" t="n">
        <f aca="false">D56/P$3</f>
        <v>-0.00176230703084923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-0.594419999999984</v>
      </c>
      <c r="T56" s="120" t="n">
        <f aca="false">L56/$R$3</f>
        <v>-0</v>
      </c>
      <c r="U56" s="120" t="n">
        <f aca="false">I56/$R$3</f>
        <v>-267.31174</v>
      </c>
      <c r="V56" s="120" t="n">
        <f aca="false">M56/$R$3</f>
        <v>-275.99249</v>
      </c>
      <c r="W56" s="120" t="n">
        <f aca="false">N56/$R$3</f>
        <v>-275.99249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IM'!A57,3),'Master Data'!$A$2:$A$8,0),2)</f>
        <v>W</v>
      </c>
      <c r="D57" s="118" t="n">
        <f aca="false">-47752/27.0963</f>
        <v>-1762.30703084923</v>
      </c>
      <c r="E57" s="118" t="n">
        <v>0</v>
      </c>
      <c r="F57" s="118" t="n">
        <v>0</v>
      </c>
      <c r="G57" s="118" t="n">
        <v>-267461.88</v>
      </c>
      <c r="I57" s="118" t="n">
        <f aca="false">IF(MONTH($A57)=MONTH($A56),IF(G57=0,I56,G57),G57)</f>
        <v>-267461.88</v>
      </c>
      <c r="J57" s="118" t="n">
        <f aca="false">IF(MONTH($A57)=MONTH($A56),SUM(I57-I56),I57)</f>
        <v>-150.140000000014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-276142.63</v>
      </c>
      <c r="N57" s="118" t="n">
        <f aca="false">SUM(J$6:J57)</f>
        <v>-276142.63</v>
      </c>
      <c r="P57" s="118" t="n">
        <f aca="false">D57/P$3</f>
        <v>-0.00176230703084923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-0.150140000000014</v>
      </c>
      <c r="T57" s="120" t="n">
        <f aca="false">L57/$R$3</f>
        <v>-0</v>
      </c>
      <c r="U57" s="120" t="n">
        <f aca="false">I57/$R$3</f>
        <v>-267.46188</v>
      </c>
      <c r="V57" s="120" t="n">
        <f aca="false">M57/$R$3</f>
        <v>-276.14263</v>
      </c>
      <c r="W57" s="120" t="n">
        <f aca="false">N57/$R$3</f>
        <v>-276.14263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IM'!A58,3),'Master Data'!$A$2:$A$8,0),2)</f>
        <v>Th</v>
      </c>
      <c r="D58" s="118" t="n">
        <f aca="false">46952/27.0963</f>
        <v>1732.78270464971</v>
      </c>
      <c r="E58" s="118" t="n">
        <v>0</v>
      </c>
      <c r="F58" s="118" t="n">
        <v>0</v>
      </c>
      <c r="G58" s="118" t="n">
        <v>-274514.68</v>
      </c>
      <c r="I58" s="118" t="n">
        <f aca="false">IF(MONTH($A58)=MONTH($A57),IF(G58=0,I57,G58),G58)</f>
        <v>-274514.68</v>
      </c>
      <c r="J58" s="118" t="n">
        <f aca="false">IF(MONTH($A58)=MONTH($A57),SUM(I58-I57),I58)</f>
        <v>-7052.79999999999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-283195.43</v>
      </c>
      <c r="N58" s="118" t="n">
        <f aca="false">SUM(J$6:J58)</f>
        <v>-283195.43</v>
      </c>
      <c r="P58" s="118" t="n">
        <f aca="false">D58/P$3</f>
        <v>0.00173278270464971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-7.05279999999999</v>
      </c>
      <c r="T58" s="120" t="n">
        <f aca="false">L58/$R$3</f>
        <v>-0</v>
      </c>
      <c r="U58" s="120" t="n">
        <f aca="false">I58/$R$3</f>
        <v>-274.51468</v>
      </c>
      <c r="V58" s="120" t="n">
        <f aca="false">M58/$R$3</f>
        <v>-283.19543</v>
      </c>
      <c r="W58" s="120" t="n">
        <f aca="false">N58/$R$3</f>
        <v>-283.19543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IM'!A59,3),'Master Data'!$A$2:$A$8,0),2)</f>
        <v>F</v>
      </c>
      <c r="D59" s="118" t="n">
        <f aca="false">41732/27.0963</f>
        <v>1540.13647619786</v>
      </c>
      <c r="E59" s="118" t="n">
        <v>0</v>
      </c>
      <c r="F59" s="118" t="n">
        <v>0</v>
      </c>
      <c r="G59" s="118" t="n">
        <v>-274555.25</v>
      </c>
      <c r="I59" s="118" t="n">
        <f aca="false">IF(MONTH($A59)=MONTH($A58),IF(G59=0,I58,G59),G59)</f>
        <v>-274555.25</v>
      </c>
      <c r="J59" s="118" t="n">
        <f aca="false">IF(MONTH($A59)=MONTH($A58),SUM(I59-I58),I59)</f>
        <v>-40.570000000007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-283236</v>
      </c>
      <c r="N59" s="118" t="n">
        <f aca="false">SUM(J$6:J59)</f>
        <v>-283236</v>
      </c>
      <c r="P59" s="118" t="n">
        <f aca="false">D59/P$3</f>
        <v>0.00154013647619786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-0.040570000000007</v>
      </c>
      <c r="T59" s="120" t="n">
        <f aca="false">L59/$R$3</f>
        <v>-0</v>
      </c>
      <c r="U59" s="120" t="n">
        <f aca="false">I59/$R$3</f>
        <v>-274.55525</v>
      </c>
      <c r="V59" s="120" t="n">
        <f aca="false">M59/$R$3</f>
        <v>-283.236</v>
      </c>
      <c r="W59" s="120" t="n">
        <f aca="false">N59/$R$3</f>
        <v>-283.236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IM'!A60,3),'Master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-274555.25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-283236</v>
      </c>
      <c r="N60" s="118" t="n">
        <f aca="false">SUM(J$6:J60)</f>
        <v>-283236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-274.55525</v>
      </c>
      <c r="V60" s="120" t="n">
        <f aca="false">M60/$R$3</f>
        <v>-283.236</v>
      </c>
      <c r="W60" s="120" t="n">
        <f aca="false">N60/$R$3</f>
        <v>-283.236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IM'!A61,3),'Master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-274555.25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-283236</v>
      </c>
      <c r="N61" s="118" t="n">
        <f aca="false">SUM(J$6:J61)</f>
        <v>-283236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-274.55525</v>
      </c>
      <c r="V61" s="120" t="n">
        <f aca="false">M61/$R$3</f>
        <v>-283.236</v>
      </c>
      <c r="W61" s="120" t="n">
        <f aca="false">N61/$R$3</f>
        <v>-283.236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IM'!A62,3),'Master Data'!$A$2:$A$8,0),2)</f>
        <v>M</v>
      </c>
      <c r="D62" s="118" t="n">
        <f aca="false">41732/27.0963</f>
        <v>1540.13647619786</v>
      </c>
      <c r="E62" s="118" t="n">
        <v>0</v>
      </c>
      <c r="F62" s="118" t="n">
        <v>0</v>
      </c>
      <c r="G62" s="118" t="n">
        <v>-274997.87</v>
      </c>
      <c r="I62" s="118" t="n">
        <f aca="false">IF(MONTH($A62)=MONTH($A61),IF(G62=0,I61,G62),G62)</f>
        <v>-274997.87</v>
      </c>
      <c r="J62" s="118" t="n">
        <f aca="false">IF(MONTH($A62)=MONTH($A61),SUM(I62-I61),I62)</f>
        <v>-442.619999999995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-283678.62</v>
      </c>
      <c r="N62" s="118" t="n">
        <f aca="false">SUM(J$6:J62)</f>
        <v>-283678.62</v>
      </c>
      <c r="P62" s="118" t="n">
        <f aca="false">D62/P$3</f>
        <v>0.00154013647619786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-0.442619999999995</v>
      </c>
      <c r="T62" s="120" t="n">
        <f aca="false">L62/$R$3</f>
        <v>-0</v>
      </c>
      <c r="U62" s="120" t="n">
        <f aca="false">I62/$R$3</f>
        <v>-274.99787</v>
      </c>
      <c r="V62" s="120" t="n">
        <f aca="false">M62/$R$3</f>
        <v>-283.67862</v>
      </c>
      <c r="W62" s="120" t="n">
        <f aca="false">N62/$R$3</f>
        <v>-283.67862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IM'!A63,3),'Master Data'!$A$2:$A$8,0),2)</f>
        <v>T</v>
      </c>
      <c r="D63" s="118" t="n">
        <f aca="false">-56025/27.0963</f>
        <v>-2067.62546916</v>
      </c>
      <c r="E63" s="118" t="n">
        <v>0</v>
      </c>
      <c r="F63" s="118" t="n">
        <v>0</v>
      </c>
      <c r="G63" s="118" t="n">
        <v>-278041.42</v>
      </c>
      <c r="I63" s="118" t="n">
        <f aca="false">IF(MONTH($A63)=MONTH($A62),IF(G63=0,I62,G63),G63)</f>
        <v>-278041.42</v>
      </c>
      <c r="J63" s="118" t="n">
        <f aca="false">IF(MONTH($A63)=MONTH($A62),SUM(I63-I62),I63)</f>
        <v>-3043.54999999999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-286722.17</v>
      </c>
      <c r="N63" s="118" t="n">
        <f aca="false">SUM(J$6:J63)</f>
        <v>-286722.17</v>
      </c>
      <c r="P63" s="118" t="n">
        <f aca="false">D63/P$3</f>
        <v>-0.00206762546916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-3.04354999999999</v>
      </c>
      <c r="T63" s="120" t="n">
        <f aca="false">L63/$R$3</f>
        <v>-0</v>
      </c>
      <c r="U63" s="120" t="n">
        <f aca="false">I63/$R$3</f>
        <v>-278.04142</v>
      </c>
      <c r="V63" s="120" t="n">
        <f aca="false">M63/$R$3</f>
        <v>-286.72217</v>
      </c>
      <c r="W63" s="120" t="n">
        <f aca="false">N63/$R$3</f>
        <v>-286.72217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IM'!A64,3),'Master Data'!$A$2:$A$8,0),2)</f>
        <v>W</v>
      </c>
      <c r="D64" s="118" t="n">
        <f aca="false">55253/27.0963</f>
        <v>2039.13449437746</v>
      </c>
      <c r="E64" s="118" t="n">
        <v>0</v>
      </c>
      <c r="F64" s="118" t="n">
        <v>0</v>
      </c>
      <c r="G64" s="118" t="n">
        <f aca="false">-337664.44+256232</f>
        <v>-81432.44</v>
      </c>
      <c r="I64" s="118" t="n">
        <f aca="false">IF(MONTH($A64)=MONTH($A63),IF(G64=0,I63,G64),G64)</f>
        <v>-81432.44</v>
      </c>
      <c r="J64" s="118" t="n">
        <f aca="false">IF(MONTH($A64)=MONTH($A63),SUM(I64-I63),I64)</f>
        <v>196608.98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-90113.19</v>
      </c>
      <c r="N64" s="118" t="n">
        <f aca="false">SUM(J$6:J64)</f>
        <v>-90113.19</v>
      </c>
      <c r="P64" s="118" t="n">
        <f aca="false">D64/P$3</f>
        <v>0.00203913449437746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196.60898</v>
      </c>
      <c r="T64" s="120" t="n">
        <f aca="false">L64/$R$3</f>
        <v>0</v>
      </c>
      <c r="U64" s="120" t="n">
        <f aca="false">I64/$R$3</f>
        <v>-81.43244</v>
      </c>
      <c r="V64" s="120" t="n">
        <f aca="false">M64/$R$3</f>
        <v>-90.11319</v>
      </c>
      <c r="W64" s="120" t="n">
        <f aca="false">N64/$R$3</f>
        <v>-90.11319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IM'!A65,3),'Master Data'!$A$2:$A$8,0),2)</f>
        <v>Th</v>
      </c>
      <c r="D65" s="118" t="n">
        <f aca="false">-99653/27.0963</f>
        <v>-3677.73459845071</v>
      </c>
      <c r="E65" s="118" t="n">
        <v>0</v>
      </c>
      <c r="F65" s="118" t="n">
        <v>0</v>
      </c>
      <c r="G65" s="118" t="n">
        <v>-306172.73</v>
      </c>
      <c r="I65" s="118" t="n">
        <f aca="false">IF(MONTH($A65)=MONTH($A64),IF(G65=0,I64,G65),G65)</f>
        <v>-306172.73</v>
      </c>
      <c r="J65" s="118" t="n">
        <f aca="false">IF(MONTH($A65)=MONTH($A64),SUM(I65-I64),I65)</f>
        <v>-306172.73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-396285.92</v>
      </c>
      <c r="N65" s="118" t="n">
        <f aca="false">SUM(J$6:J65)</f>
        <v>-396285.92</v>
      </c>
      <c r="P65" s="118" t="n">
        <f aca="false">D65/P$3</f>
        <v>-0.00367773459845071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-306.17273</v>
      </c>
      <c r="T65" s="120" t="n">
        <f aca="false">L65/$R$3</f>
        <v>-0</v>
      </c>
      <c r="U65" s="120" t="n">
        <f aca="false">I65/$R$3</f>
        <v>-306.17273</v>
      </c>
      <c r="V65" s="120" t="n">
        <f aca="false">M65/$R$3</f>
        <v>-396.28592</v>
      </c>
      <c r="W65" s="120" t="n">
        <f aca="false">N65/$R$3</f>
        <v>-396.28592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IM'!A66,3),'Master Data'!$A$2:$A$8,0),2)</f>
        <v>F</v>
      </c>
      <c r="D66" s="118" t="n">
        <f aca="false">-199306/27.0963</f>
        <v>-7355.46919690142</v>
      </c>
      <c r="E66" s="118" t="n">
        <v>0</v>
      </c>
      <c r="F66" s="118" t="n">
        <v>0</v>
      </c>
      <c r="G66" s="118" t="n">
        <v>-304122.11</v>
      </c>
      <c r="I66" s="118" t="n">
        <f aca="false">IF(MONTH($A66)=MONTH($A65),IF(G66=0,I65,G66),G66)</f>
        <v>-304122.11</v>
      </c>
      <c r="J66" s="118" t="n">
        <f aca="false">IF(MONTH($A66)=MONTH($A65),SUM(I66-I65),I66)</f>
        <v>2050.62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-394235.3</v>
      </c>
      <c r="N66" s="118" t="n">
        <f aca="false">SUM(J$6:J66)</f>
        <v>-394235.3</v>
      </c>
      <c r="P66" s="118" t="n">
        <f aca="false">D66/P$3</f>
        <v>-0.00735546919690142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2.05062</v>
      </c>
      <c r="T66" s="120" t="n">
        <f aca="false">L66/$R$3</f>
        <v>0</v>
      </c>
      <c r="U66" s="120" t="n">
        <f aca="false">I66/$R$3</f>
        <v>-304.12211</v>
      </c>
      <c r="V66" s="120" t="n">
        <f aca="false">M66/$R$3</f>
        <v>-394.2353</v>
      </c>
      <c r="W66" s="120" t="n">
        <f aca="false">N66/$R$3</f>
        <v>-394.2353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IM'!A67,3),'Master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-304122.11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-394235.3</v>
      </c>
      <c r="N67" s="118" t="n">
        <f aca="false">SUM(J$6:J67)</f>
        <v>-394235.3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-304.12211</v>
      </c>
      <c r="V67" s="120" t="n">
        <f aca="false">M67/$R$3</f>
        <v>-394.2353</v>
      </c>
      <c r="W67" s="120" t="n">
        <f aca="false">N67/$R$3</f>
        <v>-394.2353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IM'!A68,3),'Master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-304122.11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-394235.3</v>
      </c>
      <c r="N68" s="118" t="n">
        <f aca="false">SUM(J$6:J68)</f>
        <v>-394235.3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-304.12211</v>
      </c>
      <c r="V68" s="120" t="n">
        <f aca="false">M68/$R$3</f>
        <v>-394.2353</v>
      </c>
      <c r="W68" s="120" t="n">
        <f aca="false">N68/$R$3</f>
        <v>-394.2353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IM'!A69,3),'Master Data'!$A$2:$A$8,0),2)</f>
        <v>M</v>
      </c>
      <c r="D69" s="118" t="n">
        <f aca="false">-98265/27.0963</f>
        <v>-3626.50989249455</v>
      </c>
      <c r="E69" s="118" t="n">
        <v>0</v>
      </c>
      <c r="F69" s="118" t="n">
        <v>0</v>
      </c>
      <c r="G69" s="118" t="n">
        <v>-293072.25</v>
      </c>
      <c r="I69" s="118" t="n">
        <f aca="false">IF(MONTH($A69)=MONTH($A68),IF(G69=0,I68,G69),G69)</f>
        <v>-293072.25</v>
      </c>
      <c r="J69" s="118" t="n">
        <f aca="false">IF(MONTH($A69)=MONTH($A68),SUM(I69-I68),I69)</f>
        <v>11049.86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-383185.44</v>
      </c>
      <c r="N69" s="118" t="n">
        <f aca="false">SUM(J$6:J69)</f>
        <v>-383185.44</v>
      </c>
      <c r="P69" s="118" t="n">
        <f aca="false">D69/P$3</f>
        <v>-0.00362650989249455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11.04986</v>
      </c>
      <c r="T69" s="120" t="n">
        <f aca="false">L69/$R$3</f>
        <v>0</v>
      </c>
      <c r="U69" s="120" t="n">
        <f aca="false">I69/$R$3</f>
        <v>-293.07225</v>
      </c>
      <c r="V69" s="120" t="n">
        <f aca="false">M69/$R$3</f>
        <v>-383.18544</v>
      </c>
      <c r="W69" s="120" t="n">
        <f aca="false">N69/$R$3</f>
        <v>-383.18544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IM'!A70,3),'Master Data'!$A$2:$A$8,0),2)</f>
        <v>T</v>
      </c>
      <c r="D70" s="118" t="n">
        <f aca="false">-117918/27.0963</f>
        <v>-4351.81187099346</v>
      </c>
      <c r="E70" s="118" t="n">
        <v>0</v>
      </c>
      <c r="F70" s="118" t="n">
        <v>0</v>
      </c>
      <c r="G70" s="118" t="n">
        <v>-270724.22</v>
      </c>
      <c r="I70" s="118" t="n">
        <f aca="false">IF(MONTH($A70)=MONTH($A69),IF(G70=0,I69,G70),G70)</f>
        <v>-270724.22</v>
      </c>
      <c r="J70" s="118" t="n">
        <f aca="false">IF(MONTH($A70)=MONTH($A69),SUM(I70-I69),I70)</f>
        <v>22348.03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-360837.41</v>
      </c>
      <c r="N70" s="118" t="n">
        <f aca="false">SUM(J$6:J70)</f>
        <v>-360837.41</v>
      </c>
      <c r="P70" s="118" t="n">
        <f aca="false">D70/P$3</f>
        <v>-0.00435181187099346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22.34803</v>
      </c>
      <c r="T70" s="120" t="n">
        <f aca="false">L70/$R$3</f>
        <v>0</v>
      </c>
      <c r="U70" s="120" t="n">
        <f aca="false">I70/$R$3</f>
        <v>-270.72422</v>
      </c>
      <c r="V70" s="120" t="n">
        <f aca="false">M70/$R$3</f>
        <v>-360.83741</v>
      </c>
      <c r="W70" s="120" t="n">
        <f aca="false">N70/$R$3</f>
        <v>-360.83741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IM'!A71,3),'Master Data'!$A$2:$A$8,0),2)</f>
        <v>W</v>
      </c>
      <c r="D71" s="118" t="n">
        <f aca="false">-137571/27.0963</f>
        <v>-5077.11384949237</v>
      </c>
      <c r="E71" s="118" t="n">
        <v>0</v>
      </c>
      <c r="F71" s="118" t="n">
        <v>0</v>
      </c>
      <c r="G71" s="118" t="n">
        <v>-269946.6</v>
      </c>
      <c r="I71" s="118" t="n">
        <f aca="false">IF(MONTH($A71)=MONTH($A70),IF(G71=0,I70,G71),G71)</f>
        <v>-269946.6</v>
      </c>
      <c r="J71" s="118" t="n">
        <f aca="false">IF(MONTH($A71)=MONTH($A70),SUM(I71-I70),I71)</f>
        <v>777.619999999995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-360059.79</v>
      </c>
      <c r="N71" s="118" t="n">
        <f aca="false">SUM(J$6:J71)</f>
        <v>-360059.79</v>
      </c>
      <c r="P71" s="118" t="n">
        <f aca="false">D71/P$3</f>
        <v>-0.00507711384949237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0.777619999999995</v>
      </c>
      <c r="T71" s="120" t="n">
        <f aca="false">L71/$R$3</f>
        <v>0</v>
      </c>
      <c r="U71" s="120" t="n">
        <f aca="false">I71/$R$3</f>
        <v>-269.9466</v>
      </c>
      <c r="V71" s="120" t="n">
        <f aca="false">M71/$R$3</f>
        <v>-360.05979</v>
      </c>
      <c r="W71" s="120" t="n">
        <f aca="false">N71/$R$3</f>
        <v>-360.05979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IM'!A72,3),'Master Data'!$A$2:$A$8,0),2)</f>
        <v>Th</v>
      </c>
      <c r="D72" s="118" t="n">
        <f aca="false">-30370/27.0963</f>
        <v>-1120.8172333492</v>
      </c>
      <c r="E72" s="118" t="n">
        <v>0</v>
      </c>
      <c r="F72" s="118" t="n">
        <v>0</v>
      </c>
      <c r="G72" s="118" t="n">
        <v>-265756.86</v>
      </c>
      <c r="I72" s="118" t="n">
        <f aca="false">IF(MONTH($A72)=MONTH($A71),IF(G72=0,I71,G72),G72)</f>
        <v>-265756.86</v>
      </c>
      <c r="J72" s="118" t="n">
        <f aca="false">IF(MONTH($A72)=MONTH($A71),SUM(I72-I71),I72)</f>
        <v>4189.73999999999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-355870.05</v>
      </c>
      <c r="N72" s="118" t="n">
        <f aca="false">SUM(J$6:J72)</f>
        <v>-355870.05</v>
      </c>
      <c r="P72" s="118" t="n">
        <f aca="false">D72/P$3</f>
        <v>-0.0011208172333492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4.18973999999999</v>
      </c>
      <c r="T72" s="120" t="n">
        <f aca="false">L72/$R$3</f>
        <v>0</v>
      </c>
      <c r="U72" s="120" t="n">
        <f aca="false">I72/$R$3</f>
        <v>-265.75686</v>
      </c>
      <c r="V72" s="120" t="n">
        <f aca="false">M72/$R$3</f>
        <v>-355.87005</v>
      </c>
      <c r="W72" s="120" t="n">
        <f aca="false">N72/$R$3</f>
        <v>-355.87005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IM'!A73,3),'Master Data'!$A$2:$A$8,0),2)</f>
        <v>F</v>
      </c>
      <c r="D73" s="118" t="n">
        <f aca="false">-44171/27.0963</f>
        <v>-1630.14876569864</v>
      </c>
      <c r="E73" s="118" t="n">
        <v>0</v>
      </c>
      <c r="F73" s="118" t="n">
        <v>0</v>
      </c>
      <c r="G73" s="118" t="n">
        <v>-950538.06</v>
      </c>
      <c r="I73" s="118" t="n">
        <f aca="false">IF(MONTH($A73)=MONTH($A72),IF(G73=0,I72,G73),G73)</f>
        <v>-950538.06</v>
      </c>
      <c r="J73" s="118" t="n">
        <f aca="false">IF(MONTH($A73)=MONTH($A72),SUM(I73-I72),I73)</f>
        <v>-684781.2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-1040651.25</v>
      </c>
      <c r="N73" s="118" t="n">
        <f aca="false">SUM(J$6:J73)</f>
        <v>-1040651.25</v>
      </c>
      <c r="P73" s="118" t="n">
        <f aca="false">D73/P$3</f>
        <v>-0.00163014876569864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-684.7812</v>
      </c>
      <c r="T73" s="120" t="n">
        <f aca="false">L73/$R$3</f>
        <v>-0</v>
      </c>
      <c r="U73" s="120" t="n">
        <f aca="false">I73/$R$3</f>
        <v>-950.53806</v>
      </c>
      <c r="V73" s="120" t="n">
        <f aca="false">M73/$R$3</f>
        <v>-1040.65125</v>
      </c>
      <c r="W73" s="120" t="n">
        <f aca="false">N73/$R$3</f>
        <v>-1040.65125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IM'!A74,3),'Master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-950538.06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-1040651.25</v>
      </c>
      <c r="N74" s="118" t="n">
        <f aca="false">SUM(J$6:J74)</f>
        <v>-1040651.25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-950.53806</v>
      </c>
      <c r="V74" s="120" t="n">
        <f aca="false">M74/$R$3</f>
        <v>-1040.65125</v>
      </c>
      <c r="W74" s="120" t="n">
        <f aca="false">N74/$R$3</f>
        <v>-1040.65125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IM'!A75,3),'Master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-950538.06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-1040651.25</v>
      </c>
      <c r="N75" s="118" t="n">
        <f aca="false">SUM(J$6:J75)</f>
        <v>-1040651.25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-950.53806</v>
      </c>
      <c r="V75" s="120" t="n">
        <f aca="false">M75/$R$3</f>
        <v>-1040.65125</v>
      </c>
      <c r="W75" s="120" t="n">
        <f aca="false">N75/$R$3</f>
        <v>-1040.65125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IM'!A76,3),'Master Data'!$A$2:$A$8,0),2)</f>
        <v>M</v>
      </c>
      <c r="D76" s="118" t="n">
        <f aca="false">-67252/27.0963</f>
        <v>-2481.96248196248</v>
      </c>
      <c r="E76" s="118" t="n">
        <v>0</v>
      </c>
      <c r="F76" s="118" t="n">
        <v>0</v>
      </c>
      <c r="G76" s="118" t="n">
        <v>-944393.78</v>
      </c>
      <c r="I76" s="118" t="n">
        <f aca="false">IF(MONTH($A76)=MONTH($A75),IF(G76=0,I75,G76),G76)</f>
        <v>-944393.78</v>
      </c>
      <c r="J76" s="118" t="n">
        <f aca="false">IF(MONTH($A76)=MONTH($A75),SUM(I76-I75),I76)</f>
        <v>6144.28000000003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-1034506.97</v>
      </c>
      <c r="N76" s="118" t="n">
        <f aca="false">SUM(J$6:J76)</f>
        <v>-1034506.97</v>
      </c>
      <c r="P76" s="118" t="n">
        <f aca="false">D76/P$3</f>
        <v>-0.00248196248196248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6.14428000000003</v>
      </c>
      <c r="T76" s="120" t="n">
        <f aca="false">L76/$R$3</f>
        <v>0</v>
      </c>
      <c r="U76" s="120" t="n">
        <f aca="false">I76/$R$3</f>
        <v>-944.39378</v>
      </c>
      <c r="V76" s="120" t="n">
        <f aca="false">M76/$R$3</f>
        <v>-1034.50697</v>
      </c>
      <c r="W76" s="120" t="n">
        <f aca="false">N76/$R$3</f>
        <v>-1034.50697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IM'!A77,3),'Master Data'!$A$2:$A$8,0),2)</f>
        <v>T</v>
      </c>
      <c r="D77" s="118" t="n">
        <f aca="false">692/27.0963</f>
        <v>25.5385421625831</v>
      </c>
      <c r="E77" s="118" t="n">
        <v>0</v>
      </c>
      <c r="F77" s="118" t="n">
        <v>0</v>
      </c>
      <c r="G77" s="118" t="n">
        <v>-966899.82</v>
      </c>
      <c r="I77" s="118" t="n">
        <f aca="false">IF(MONTH($A77)=MONTH($A76),IF(G77=0,I76,G77),G77)</f>
        <v>-966899.82</v>
      </c>
      <c r="J77" s="118" t="n">
        <f aca="false">IF(MONTH($A77)=MONTH($A76),SUM(I77-I76),I77)</f>
        <v>-22506.0399999999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-1057013.01</v>
      </c>
      <c r="N77" s="118" t="n">
        <f aca="false">SUM(J$6:J77)</f>
        <v>-1057013.01</v>
      </c>
      <c r="P77" s="118" t="n">
        <f aca="false">D77/P$3</f>
        <v>2.55385421625831E-005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-22.5060399999999</v>
      </c>
      <c r="T77" s="120" t="n">
        <f aca="false">L77/$R$3</f>
        <v>-0</v>
      </c>
      <c r="U77" s="120" t="n">
        <f aca="false">I77/$R$3</f>
        <v>-966.89982</v>
      </c>
      <c r="V77" s="120" t="n">
        <f aca="false">M77/$R$3</f>
        <v>-1057.01301</v>
      </c>
      <c r="W77" s="120" t="n">
        <f aca="false">N77/$R$3</f>
        <v>-1057.01301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IM'!A78,3),'Master Data'!$A$2:$A$8,0),2)</f>
        <v>W</v>
      </c>
      <c r="D78" s="118" t="n">
        <f aca="false">-1192/27.0963</f>
        <v>-43.9912460372819</v>
      </c>
      <c r="E78" s="118" t="n">
        <v>0</v>
      </c>
      <c r="F78" s="118" t="n">
        <v>0</v>
      </c>
      <c r="G78" s="118" t="n">
        <v>-966774.98</v>
      </c>
      <c r="I78" s="118" t="n">
        <f aca="false">IF(MONTH($A78)=MONTH($A77),IF(G78=0,I77,G78),G78)</f>
        <v>-966774.98</v>
      </c>
      <c r="J78" s="118" t="n">
        <f aca="false">IF(MONTH($A78)=MONTH($A77),SUM(I78-I77),I78)</f>
        <v>124.839999999967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-1056888.17</v>
      </c>
      <c r="N78" s="118" t="n">
        <f aca="false">SUM(J$6:J78)</f>
        <v>-1056888.17</v>
      </c>
      <c r="P78" s="118" t="n">
        <f aca="false">D78/P$3</f>
        <v>-4.39912460372819E-005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0.124839999999967</v>
      </c>
      <c r="T78" s="120" t="n">
        <f aca="false">L78/$R$3</f>
        <v>0</v>
      </c>
      <c r="U78" s="120" t="n">
        <f aca="false">I78/$R$3</f>
        <v>-966.77498</v>
      </c>
      <c r="V78" s="120" t="n">
        <f aca="false">M78/$R$3</f>
        <v>-1056.88817</v>
      </c>
      <c r="W78" s="120" t="n">
        <f aca="false">N78/$R$3</f>
        <v>-1056.88817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IM'!A79,3),'Master Data'!$A$2:$A$8,0),2)</f>
        <v>Th</v>
      </c>
      <c r="D79" s="118" t="n">
        <f aca="false">-1692/27.0963</f>
        <v>-62.4439499119806</v>
      </c>
      <c r="E79" s="118" t="n">
        <v>0</v>
      </c>
      <c r="F79" s="118" t="n">
        <v>0</v>
      </c>
      <c r="G79" s="118" t="n">
        <v>-966652.18</v>
      </c>
      <c r="I79" s="118" t="n">
        <f aca="false">IF(MONTH($A79)=MONTH($A78),IF(G79=0,I78,G79),G79)</f>
        <v>-966652.18</v>
      </c>
      <c r="J79" s="118" t="n">
        <f aca="false">IF(MONTH($A79)=MONTH($A78),SUM(I79-I78),I79)</f>
        <v>122.79999999993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-1056765.37</v>
      </c>
      <c r="N79" s="118" t="n">
        <f aca="false">SUM(J$6:J79)</f>
        <v>-1056765.37</v>
      </c>
      <c r="P79" s="118" t="n">
        <f aca="false">D79/P$3</f>
        <v>-6.24439499119806E-005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0.12279999999993</v>
      </c>
      <c r="T79" s="120" t="n">
        <f aca="false">L79/$R$3</f>
        <v>0</v>
      </c>
      <c r="U79" s="120" t="n">
        <f aca="false">I79/$R$3</f>
        <v>-966.65218</v>
      </c>
      <c r="V79" s="120" t="n">
        <f aca="false">M79/$R$3</f>
        <v>-1056.76537</v>
      </c>
      <c r="W79" s="120" t="n">
        <f aca="false">N79/$R$3</f>
        <v>-1056.76537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IM'!A80,3),'Master Data'!$A$2:$A$8,0),2)</f>
        <v>F</v>
      </c>
      <c r="D80" s="118" t="n">
        <f aca="false">-1692/27.0963</f>
        <v>-62.4439499119806</v>
      </c>
      <c r="E80" s="118" t="n">
        <v>0</v>
      </c>
      <c r="F80" s="118" t="n">
        <v>0</v>
      </c>
      <c r="G80" s="118" t="n">
        <v>-966704.32</v>
      </c>
      <c r="I80" s="118" t="n">
        <f aca="false">IF(MONTH($A80)=MONTH($A79),IF(G80=0,I79,G80),G80)</f>
        <v>-966704.32</v>
      </c>
      <c r="J80" s="118" t="n">
        <f aca="false">IF(MONTH($A80)=MONTH($A79),SUM(I80-I79),I80)</f>
        <v>-52.1399999998976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-1056817.51</v>
      </c>
      <c r="N80" s="118" t="n">
        <f aca="false">SUM(J$6:J80)</f>
        <v>-1056817.51</v>
      </c>
      <c r="P80" s="118" t="n">
        <f aca="false">D80/P$3</f>
        <v>-6.24439499119806E-005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-0.0521399999998976</v>
      </c>
      <c r="T80" s="120" t="n">
        <f aca="false">L80/$R$3</f>
        <v>-0</v>
      </c>
      <c r="U80" s="120" t="n">
        <f aca="false">I80/$R$3</f>
        <v>-966.70432</v>
      </c>
      <c r="V80" s="120" t="n">
        <f aca="false">M80/$R$3</f>
        <v>-1056.81751</v>
      </c>
      <c r="W80" s="120" t="n">
        <f aca="false">N80/$R$3</f>
        <v>-1056.81751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IM'!A81,3),'Master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-966704.32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-1056817.51</v>
      </c>
      <c r="N81" s="118" t="n">
        <f aca="false">SUM(J$6:J81)</f>
        <v>-1056817.51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-966.70432</v>
      </c>
      <c r="V81" s="120" t="n">
        <f aca="false">M81/$R$3</f>
        <v>-1056.81751</v>
      </c>
      <c r="W81" s="120" t="n">
        <f aca="false">N81/$R$3</f>
        <v>-1056.81751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IM'!A82,3),'Master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-966704.32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-1056817.51</v>
      </c>
      <c r="N82" s="118" t="n">
        <f aca="false">SUM(J$6:J82)</f>
        <v>-1056817.51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-966.70432</v>
      </c>
      <c r="V82" s="120" t="n">
        <f aca="false">M82/$R$3</f>
        <v>-1056.81751</v>
      </c>
      <c r="W82" s="120" t="n">
        <f aca="false">N82/$R$3</f>
        <v>-1056.81751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IM'!A83,3),'Master Data'!$A$2:$A$8,0),2)</f>
        <v>M</v>
      </c>
      <c r="D83" s="118" t="n">
        <f aca="false">-2307/27.0963</f>
        <v>-85.1407756778601</v>
      </c>
      <c r="E83" s="118" t="n">
        <v>0</v>
      </c>
      <c r="F83" s="118" t="n">
        <v>0</v>
      </c>
      <c r="G83" s="118" t="n">
        <v>-978127.05</v>
      </c>
      <c r="I83" s="118" t="n">
        <f aca="false">IF(MONTH($A83)=MONTH($A82),IF(G83=0,I82,G83),G83)</f>
        <v>-978127.05</v>
      </c>
      <c r="J83" s="118" t="n">
        <f aca="false">IF(MONTH($A83)=MONTH($A82),SUM(I83-I82),I83)</f>
        <v>-11422.7300000001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-1068240.24</v>
      </c>
      <c r="N83" s="118" t="n">
        <f aca="false">SUM(J$6:J83)</f>
        <v>-1068240.24</v>
      </c>
      <c r="P83" s="118" t="n">
        <f aca="false">D83/P$3</f>
        <v>-8.51407756778601E-005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-11.4227300000001</v>
      </c>
      <c r="T83" s="120" t="n">
        <f aca="false">L83/$R$3</f>
        <v>-0</v>
      </c>
      <c r="U83" s="120" t="n">
        <f aca="false">I83/$R$3</f>
        <v>-978.12705</v>
      </c>
      <c r="V83" s="120" t="n">
        <f aca="false">M83/$R$3</f>
        <v>-1068.24024</v>
      </c>
      <c r="W83" s="120" t="n">
        <f aca="false">N83/$R$3</f>
        <v>-1068.24024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IM'!A84,3),'Master Data'!$A$2:$A$8,0),2)</f>
        <v>T</v>
      </c>
      <c r="D84" s="118" t="n">
        <f aca="false">1158/27.0963</f>
        <v>42.7364621738023</v>
      </c>
      <c r="E84" s="118" t="n">
        <v>0</v>
      </c>
      <c r="F84" s="118" t="n">
        <v>0</v>
      </c>
      <c r="G84" s="118" t="n">
        <v>-968151.14</v>
      </c>
      <c r="I84" s="118" t="n">
        <f aca="false">IF(MONTH($A84)=MONTH($A83),IF(G84=0,I83,G84),G84)</f>
        <v>-968151.14</v>
      </c>
      <c r="J84" s="118" t="n">
        <f aca="false">IF(MONTH($A84)=MONTH($A83),SUM(I84-I83),I84)</f>
        <v>9975.91000000003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-1058264.33</v>
      </c>
      <c r="N84" s="118" t="n">
        <f aca="false">SUM(J$6:J84)</f>
        <v>-1058264.33</v>
      </c>
      <c r="P84" s="118" t="n">
        <f aca="false">D84/P$3</f>
        <v>4.27364621738023E-005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9.97591000000003</v>
      </c>
      <c r="T84" s="120" t="n">
        <f aca="false">L84/$R$3</f>
        <v>0</v>
      </c>
      <c r="U84" s="120" t="n">
        <f aca="false">I84/$R$3</f>
        <v>-968.15114</v>
      </c>
      <c r="V84" s="120" t="n">
        <f aca="false">M84/$R$3</f>
        <v>-1058.26433</v>
      </c>
      <c r="W84" s="120" t="n">
        <f aca="false">N84/$R$3</f>
        <v>-1058.26433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IM'!A85,3),'Master Data'!$A$2:$A$8,0),2)</f>
        <v>W</v>
      </c>
      <c r="D85" s="118" t="n">
        <f aca="false">1382/27.0963</f>
        <v>51.0032735096674</v>
      </c>
      <c r="E85" s="118" t="n">
        <v>0</v>
      </c>
      <c r="F85" s="118" t="n">
        <v>0</v>
      </c>
      <c r="G85" s="118" t="n">
        <v>-968018.32</v>
      </c>
      <c r="I85" s="118" t="n">
        <f aca="false">IF(MONTH($A85)=MONTH($A84),IF(G85=0,I84,G85),G85)</f>
        <v>-968018.32</v>
      </c>
      <c r="J85" s="118" t="n">
        <f aca="false">IF(MONTH($A85)=MONTH($A84),SUM(I85-I84),I85)</f>
        <v>132.820000000065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-1058131.51</v>
      </c>
      <c r="N85" s="118" t="n">
        <f aca="false">SUM(J$6:J85)</f>
        <v>-1058131.51</v>
      </c>
      <c r="P85" s="118" t="n">
        <f aca="false">D85/P$3</f>
        <v>5.10032735096674E-005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0.132820000000065</v>
      </c>
      <c r="T85" s="120" t="n">
        <f aca="false">L85/$R$3</f>
        <v>0</v>
      </c>
      <c r="U85" s="120" t="n">
        <f aca="false">I85/$R$3</f>
        <v>-968.01832</v>
      </c>
      <c r="V85" s="120" t="n">
        <f aca="false">M85/$R$3</f>
        <v>-1058.13151</v>
      </c>
      <c r="W85" s="120" t="n">
        <f aca="false">N85/$R$3</f>
        <v>-1058.13151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IM'!A86,3),'Master Data'!$A$2:$A$8,0),2)</f>
        <v>Th</v>
      </c>
      <c r="D86" s="118" t="n">
        <f aca="false">1606/27.0963</f>
        <v>59.2700848455324</v>
      </c>
      <c r="E86" s="118" t="n">
        <v>0</v>
      </c>
      <c r="F86" s="118" t="n">
        <v>0</v>
      </c>
      <c r="G86" s="118" t="n">
        <v>-1679055.49</v>
      </c>
      <c r="I86" s="118" t="n">
        <f aca="false">IF(MONTH($A86)=MONTH($A85),IF(G86=0,I85,G86),G86)</f>
        <v>-1679055.49</v>
      </c>
      <c r="J86" s="118" t="n">
        <f aca="false">IF(MONTH($A86)=MONTH($A85),SUM(I86-I85),I86)</f>
        <v>-711037.17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-1769168.68</v>
      </c>
      <c r="N86" s="118" t="n">
        <f aca="false">SUM(J$6:J86)</f>
        <v>-1769168.68</v>
      </c>
      <c r="P86" s="118" t="n">
        <f aca="false">D86/P$3</f>
        <v>5.92700848455324E-005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-711.03717</v>
      </c>
      <c r="T86" s="120" t="n">
        <f aca="false">L86/$R$3</f>
        <v>-0</v>
      </c>
      <c r="U86" s="120" t="n">
        <f aca="false">I86/$R$3</f>
        <v>-1679.05549</v>
      </c>
      <c r="V86" s="120" t="n">
        <f aca="false">M86/$R$3</f>
        <v>-1769.16868</v>
      </c>
      <c r="W86" s="120" t="n">
        <f aca="false">N86/$R$3</f>
        <v>-1769.16868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IM'!A87,3),'Master Data'!$A$2:$A$8,0),2)</f>
        <v>F</v>
      </c>
      <c r="D87" s="118" t="n">
        <f aca="false">1830/27.0963</f>
        <v>67.5368961813975</v>
      </c>
      <c r="E87" s="118" t="n">
        <v>0</v>
      </c>
      <c r="F87" s="118" t="n">
        <v>0</v>
      </c>
      <c r="G87" s="118" t="n">
        <v>-1678924.66</v>
      </c>
      <c r="I87" s="118" t="n">
        <f aca="false">IF(MONTH($A87)=MONTH($A86),IF(G87=0,I86,G87),G87)</f>
        <v>-1678924.66</v>
      </c>
      <c r="J87" s="118" t="n">
        <f aca="false">IF(MONTH($A87)=MONTH($A86),SUM(I87-I86),I87)</f>
        <v>130.830000000075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-1769037.85</v>
      </c>
      <c r="N87" s="118" t="n">
        <f aca="false">SUM(J$6:J87)</f>
        <v>-1769037.85</v>
      </c>
      <c r="P87" s="118" t="n">
        <f aca="false">D87/P$3</f>
        <v>6.75368961813975E-005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0.130830000000075</v>
      </c>
      <c r="T87" s="120" t="n">
        <f aca="false">L87/$R$3</f>
        <v>0</v>
      </c>
      <c r="U87" s="120" t="n">
        <f aca="false">I87/$R$3</f>
        <v>-1678.92466</v>
      </c>
      <c r="V87" s="120" t="n">
        <f aca="false">M87/$R$3</f>
        <v>-1769.03785</v>
      </c>
      <c r="W87" s="120" t="n">
        <f aca="false">N87/$R$3</f>
        <v>-1769.03785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IM'!A88,3),'Master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-1678924.66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-1769037.85</v>
      </c>
      <c r="N88" s="118" t="n">
        <f aca="false">SUM(J$6:J88)</f>
        <v>-1769037.85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-1678.92466</v>
      </c>
      <c r="V88" s="120" t="n">
        <f aca="false">M88/$R$3</f>
        <v>-1769.03785</v>
      </c>
      <c r="W88" s="120" t="n">
        <f aca="false">N88/$R$3</f>
        <v>-1769.03785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IM'!A89,3),'Master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-1678924.66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-1769037.85</v>
      </c>
      <c r="N89" s="118" t="n">
        <f aca="false">SUM(J$6:J89)</f>
        <v>-1769037.85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-1678.92466</v>
      </c>
      <c r="V89" s="120" t="n">
        <f aca="false">M89/$R$3</f>
        <v>-1769.03785</v>
      </c>
      <c r="W89" s="120" t="n">
        <f aca="false">N89/$R$3</f>
        <v>-1769.03785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IM'!A90,3),'Master Data'!$A$2:$A$8,0),2)</f>
        <v>M</v>
      </c>
      <c r="D90" s="118" t="n">
        <f aca="false">2186/27.0963</f>
        <v>80.675221340183</v>
      </c>
      <c r="E90" s="118" t="n">
        <v>0</v>
      </c>
      <c r="F90" s="118" t="n">
        <v>0</v>
      </c>
      <c r="G90" s="118" t="n">
        <v>-1678795.98</v>
      </c>
      <c r="I90" s="118" t="n">
        <f aca="false">IF(MONTH($A90)=MONTH($A89),IF(G90=0,I89,G90),G90)</f>
        <v>-1678795.98</v>
      </c>
      <c r="J90" s="118" t="n">
        <f aca="false">IF(MONTH($A90)=MONTH($A89),SUM(I90-I89),I90)</f>
        <v>128.679999999935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-1768909.17</v>
      </c>
      <c r="N90" s="118" t="n">
        <f aca="false">SUM(J$6:J90)</f>
        <v>-1768909.17</v>
      </c>
      <c r="P90" s="118" t="n">
        <f aca="false">D90/P$3</f>
        <v>8.0675221340183E-005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0.128679999999935</v>
      </c>
      <c r="T90" s="120" t="n">
        <f aca="false">L90/$R$3</f>
        <v>0</v>
      </c>
      <c r="U90" s="120" t="n">
        <f aca="false">I90/$R$3</f>
        <v>-1678.79598</v>
      </c>
      <c r="V90" s="120" t="n">
        <f aca="false">M90/$R$3</f>
        <v>-1768.90917</v>
      </c>
      <c r="W90" s="120" t="n">
        <f aca="false">N90/$R$3</f>
        <v>-1768.90917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IM'!A91,3),'Master Data'!$A$2:$A$8,0),2)</f>
        <v>T</v>
      </c>
      <c r="D91" s="118" t="n">
        <f aca="false">636/27.0963</f>
        <v>23.4718393286168</v>
      </c>
      <c r="E91" s="118" t="n">
        <v>0</v>
      </c>
      <c r="F91" s="118" t="n">
        <v>0</v>
      </c>
      <c r="G91" s="118" t="n">
        <v>-1682970.65</v>
      </c>
      <c r="I91" s="118" t="n">
        <f aca="false">IF(MONTH($A91)=MONTH($A90),IF(G91=0,I90,G91),G91)</f>
        <v>-1682970.65</v>
      </c>
      <c r="J91" s="118" t="n">
        <f aca="false">IF(MONTH($A91)=MONTH($A90),SUM(I91-I90),I91)</f>
        <v>-4174.66999999993</v>
      </c>
      <c r="K91" s="118" t="n">
        <f aca="false">IF(WEEKDAY(A91,3)&gt;4,0,(IF(A91&lt;K$2,0,IF(A91&lt;=K$3,1,0))))</f>
        <v>0</v>
      </c>
      <c r="L91" s="118" t="n">
        <f aca="false">J91*K91</f>
        <v>-0</v>
      </c>
      <c r="M91" s="118" t="n">
        <f aca="false">SUM(J$6:J91)</f>
        <v>-1773083.84</v>
      </c>
      <c r="N91" s="118" t="n">
        <f aca="false">SUM(J$6:J91)</f>
        <v>-1773083.84</v>
      </c>
      <c r="P91" s="118" t="n">
        <f aca="false">D91/P$3</f>
        <v>2.34718393286168E-005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-4.17466999999993</v>
      </c>
      <c r="T91" s="120" t="n">
        <f aca="false">L91/$R$3</f>
        <v>-0</v>
      </c>
      <c r="U91" s="120" t="n">
        <f aca="false">I91/$R$3</f>
        <v>-1682.97065</v>
      </c>
      <c r="V91" s="120" t="n">
        <f aca="false">M91/$R$3</f>
        <v>-1773.08384</v>
      </c>
      <c r="W91" s="120" t="n">
        <f aca="false">N91/$R$3</f>
        <v>-1773.08384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IM'!A92,3),'Master Data'!$A$2:$A$8,0),2)</f>
        <v>W</v>
      </c>
      <c r="D92" s="118" t="n">
        <f aca="false">860/27.0963</f>
        <v>31.7386506644819</v>
      </c>
      <c r="E92" s="118" t="n">
        <v>0</v>
      </c>
      <c r="F92" s="118" t="n">
        <v>0</v>
      </c>
      <c r="G92" s="118" t="n">
        <v>-288951.31</v>
      </c>
      <c r="I92" s="118" t="n">
        <f aca="false">IF(MONTH($A92)=MONTH($A91),IF(G92=0,I91,G92),G92)</f>
        <v>-288951.31</v>
      </c>
      <c r="J92" s="118" t="n">
        <f aca="false">IF(MONTH($A92)=MONTH($A91),SUM(I92-I91),I92)</f>
        <v>1394019.34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-379064.5</v>
      </c>
      <c r="N92" s="118" t="n">
        <f aca="false">SUM(J$6:J92)</f>
        <v>-379064.5</v>
      </c>
      <c r="P92" s="118" t="n">
        <f aca="false">D92/P$3</f>
        <v>3.17386506644819E-005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1394.01934</v>
      </c>
      <c r="T92" s="120" t="n">
        <f aca="false">L92/$R$3</f>
        <v>0</v>
      </c>
      <c r="U92" s="120" t="n">
        <f aca="false">I92/$R$3</f>
        <v>-288.95131</v>
      </c>
      <c r="V92" s="120" t="n">
        <f aca="false">M92/$R$3</f>
        <v>-379.0645</v>
      </c>
      <c r="W92" s="120" t="n">
        <f aca="false">N92/$R$3</f>
        <v>-379.0645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IM'!A93,3),'Master Data'!$A$2:$A$8,0),2)</f>
        <v>Th</v>
      </c>
      <c r="D93" s="118" t="n">
        <f aca="false">1084/27.0963</f>
        <v>40.0054620003469</v>
      </c>
      <c r="E93" s="118" t="n">
        <v>0</v>
      </c>
      <c r="F93" s="118" t="n">
        <v>0</v>
      </c>
      <c r="G93" s="118" t="n">
        <v>-288817.92</v>
      </c>
      <c r="I93" s="118" t="n">
        <f aca="false">IF(MONTH($A93)=MONTH($A92),IF(G93=0,I92,G93),G93)</f>
        <v>-288817.92</v>
      </c>
      <c r="J93" s="118" t="n">
        <f aca="false">IF(MONTH($A93)=MONTH($A92),SUM(I93-I92),I93)</f>
        <v>133.390000000014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-378931.11</v>
      </c>
      <c r="N93" s="118" t="n">
        <f aca="false">SUM(J$6:J93)</f>
        <v>-378931.11</v>
      </c>
      <c r="P93" s="118" t="n">
        <f aca="false">D93/P$3</f>
        <v>4.00054620003469E-005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0.133390000000014</v>
      </c>
      <c r="T93" s="120" t="n">
        <f aca="false">L93/$R$3</f>
        <v>0</v>
      </c>
      <c r="U93" s="120" t="n">
        <f aca="false">I93/$R$3</f>
        <v>-288.81792</v>
      </c>
      <c r="V93" s="120" t="n">
        <f aca="false">M93/$R$3</f>
        <v>-378.93111</v>
      </c>
      <c r="W93" s="120" t="n">
        <f aca="false">N93/$R$3</f>
        <v>-378.93111</v>
      </c>
    </row>
    <row r="94" customFormat="false" ht="11.25" hidden="false" customHeight="true" outlineLevel="0" collapsed="false">
      <c r="A94" s="114" t="n">
        <f aca="false">A93+1</f>
        <v>36980</v>
      </c>
      <c r="B94" s="125" t="str">
        <f aca="false">INDEX('Master Data'!$A$2:$B$8,MATCH(WEEKDAY('ARG Gas IM'!A94,3),'Master Data'!$A$2:$A$8,0),2)</f>
        <v>F</v>
      </c>
      <c r="D94" s="118" t="n">
        <f aca="false">478/27.0963</f>
        <v>17.640784904212</v>
      </c>
      <c r="E94" s="118" t="n">
        <v>0</v>
      </c>
      <c r="F94" s="118" t="n">
        <v>0</v>
      </c>
      <c r="G94" s="118" t="n">
        <f aca="false">-280287.64+256232</f>
        <v>-24055.64</v>
      </c>
      <c r="I94" s="118" t="n">
        <f aca="false">IF(MONTH($A94)=MONTH($A93),IF(G94=0,I93,G94),G94)</f>
        <v>-24055.64</v>
      </c>
      <c r="J94" s="118" t="n">
        <f aca="false">IF(MONTH($A94)=MONTH($A93),SUM(I94-I93),I94)</f>
        <v>264762.28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-114168.83</v>
      </c>
      <c r="N94" s="118" t="n">
        <f aca="false">SUM(J$6:J94)</f>
        <v>-114168.83</v>
      </c>
      <c r="P94" s="118" t="n">
        <f aca="false">D94/P$3</f>
        <v>1.7640784904212E-005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264.76228</v>
      </c>
      <c r="T94" s="120" t="n">
        <f aca="false">L94/$R$3</f>
        <v>0</v>
      </c>
      <c r="U94" s="120" t="n">
        <f aca="false">I94/$R$3</f>
        <v>-24.05564</v>
      </c>
      <c r="V94" s="120" t="n">
        <f aca="false">M94/$R$3</f>
        <v>-114.16883</v>
      </c>
      <c r="W94" s="120" t="n">
        <f aca="false">N94/$R$3</f>
        <v>-114.16883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Data'!$A$2:$B$8,MATCH(WEEKDAY('ARG Gas IM'!A95,3),'Master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-24055.64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-114168.83</v>
      </c>
      <c r="N95" s="118" t="n">
        <f aca="false">SUM(J$6:J95)</f>
        <v>-114168.83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-24.05564</v>
      </c>
      <c r="V95" s="120" t="n">
        <f aca="false">M95/$R$3</f>
        <v>-114.16883</v>
      </c>
      <c r="W95" s="120" t="n">
        <f aca="false">N95/$R$3</f>
        <v>-114.16883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IM'!A96,3),'Master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-114168.83</v>
      </c>
      <c r="N96" s="118" t="n">
        <f aca="false">SUM(J$6:J96)</f>
        <v>-114168.83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-114.16883</v>
      </c>
      <c r="W96" s="120" t="n">
        <f aca="false">N96/$R$3</f>
        <v>-114.16883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IM'!A97,3),'Master Data'!$A$2:$A$8,0),2)</f>
        <v>M</v>
      </c>
      <c r="D97" s="118" t="n">
        <f aca="false">0/27.0963</f>
        <v>0</v>
      </c>
      <c r="E97" s="118" t="n">
        <v>0</v>
      </c>
      <c r="F97" s="118" t="n">
        <v>0</v>
      </c>
      <c r="G97" s="118" t="n">
        <v>-282778.3</v>
      </c>
      <c r="I97" s="118" t="n">
        <f aca="false">IF(MONTH($A97)=MONTH($A96),IF(G97=0,I96,G97),G97)</f>
        <v>-282778.3</v>
      </c>
      <c r="J97" s="118" t="n">
        <f aca="false">IF(MONTH($A97)=MONTH($A96),SUM(I97-I96),I97)</f>
        <v>-282778.3</v>
      </c>
      <c r="K97" s="118" t="n">
        <f aca="false">IF(WEEKDAY(A97,3)&gt;4,0,(IF(A97&lt;K$2,0,IF(A97&lt;=K$3,1,0))))</f>
        <v>0</v>
      </c>
      <c r="L97" s="118" t="n">
        <f aca="false">J97*K97</f>
        <v>-0</v>
      </c>
      <c r="M97" s="118" t="n">
        <f aca="false">SUM(J$97:J97)</f>
        <v>-282778.3</v>
      </c>
      <c r="N97" s="118" t="n">
        <f aca="false">SUM(J$6:J97)</f>
        <v>-396947.13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-282.7783</v>
      </c>
      <c r="T97" s="120" t="n">
        <f aca="false">L97/$R$3</f>
        <v>-0</v>
      </c>
      <c r="U97" s="120" t="n">
        <f aca="false">I97/$R$3</f>
        <v>-282.7783</v>
      </c>
      <c r="V97" s="120" t="n">
        <f aca="false">M97/$R$3</f>
        <v>-282.7783</v>
      </c>
      <c r="W97" s="120" t="n">
        <f aca="false">N97/$R$3</f>
        <v>-396.94713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IM'!A98,3),'Master Data'!$A$2:$A$8,0),2)</f>
        <v>T</v>
      </c>
      <c r="D98" s="118" t="n">
        <f aca="false">-58959/27.0963</f>
        <v>-2175.90593549673</v>
      </c>
      <c r="E98" s="118" t="n">
        <v>0</v>
      </c>
      <c r="F98" s="118" t="n">
        <v>0</v>
      </c>
      <c r="G98" s="118" t="n">
        <v>-194455.4</v>
      </c>
      <c r="I98" s="118" t="n">
        <f aca="false">IF(MONTH($A98)=MONTH($A97),IF(G98=0,I97,G98),G98)</f>
        <v>-194455.4</v>
      </c>
      <c r="J98" s="118" t="n">
        <f aca="false">IF(MONTH($A98)=MONTH($A97),SUM(I98-I97),I98)</f>
        <v>88322.9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-194455.4</v>
      </c>
      <c r="N98" s="118" t="n">
        <f aca="false">SUM(J$6:J98)</f>
        <v>-308624.23</v>
      </c>
      <c r="P98" s="118" t="n">
        <f aca="false">D98/P$3</f>
        <v>-0.00217590593549673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88.3229</v>
      </c>
      <c r="T98" s="120" t="n">
        <f aca="false">L98/$R$3</f>
        <v>0</v>
      </c>
      <c r="U98" s="120" t="n">
        <f aca="false">I98/$R$3</f>
        <v>-194.4554</v>
      </c>
      <c r="V98" s="120" t="n">
        <f aca="false">M98/$R$3</f>
        <v>-194.4554</v>
      </c>
      <c r="W98" s="120" t="n">
        <f aca="false">N98/$R$3</f>
        <v>-308.62423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IM'!A99,3),'Master Data'!$A$2:$A$8,0),2)</f>
        <v>W</v>
      </c>
      <c r="D99" s="118" t="n">
        <f aca="false">0/27.0963</f>
        <v>0</v>
      </c>
      <c r="E99" s="118" t="n">
        <v>0</v>
      </c>
      <c r="F99" s="118" t="n">
        <v>0</v>
      </c>
      <c r="G99" s="118" t="n">
        <v>20603.73</v>
      </c>
      <c r="I99" s="118" t="n">
        <f aca="false">IF(MONTH($A99)=MONTH($A98),IF(G99=0,I98,G99),G99)</f>
        <v>20603.73</v>
      </c>
      <c r="J99" s="118" t="n">
        <f aca="false">IF(MONTH($A99)=MONTH($A98),SUM(I99-I98),I99)</f>
        <v>215059.13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20603.73</v>
      </c>
      <c r="N99" s="118" t="n">
        <f aca="false">SUM(J$6:J99)</f>
        <v>-93565.1000000001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215.05913</v>
      </c>
      <c r="T99" s="120" t="n">
        <f aca="false">L99/$R$3</f>
        <v>0</v>
      </c>
      <c r="U99" s="120" t="n">
        <f aca="false">I99/$R$3</f>
        <v>20.60373</v>
      </c>
      <c r="V99" s="120" t="n">
        <f aca="false">M99/$R$3</f>
        <v>20.60373</v>
      </c>
      <c r="W99" s="120" t="n">
        <f aca="false">N99/$R$3</f>
        <v>-93.5651000000001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IM'!A100,3),'Master Data'!$A$2:$A$8,0),2)</f>
        <v>Th</v>
      </c>
      <c r="D100" s="118" t="n">
        <f aca="false">0/27.0963</f>
        <v>0</v>
      </c>
      <c r="E100" s="118" t="n">
        <v>0</v>
      </c>
      <c r="F100" s="118" t="n">
        <v>0</v>
      </c>
      <c r="G100" s="118" t="n">
        <v>18344.74</v>
      </c>
      <c r="I100" s="118" t="n">
        <f aca="false">IF(MONTH($A100)=MONTH($A99),IF(G100=0,I99,G100),G100)</f>
        <v>18344.74</v>
      </c>
      <c r="J100" s="118" t="n">
        <f aca="false">IF(MONTH($A100)=MONTH($A99),SUM(I100-I99),I100)</f>
        <v>-2258.99</v>
      </c>
      <c r="K100" s="118" t="n">
        <f aca="false">IF(WEEKDAY(A100,3)&gt;4,0,(IF(A100&lt;K$2,0,IF(A100&lt;=K$3,1,0))))</f>
        <v>0</v>
      </c>
      <c r="L100" s="118" t="n">
        <f aca="false">J100*K100</f>
        <v>-0</v>
      </c>
      <c r="M100" s="118" t="n">
        <f aca="false">SUM(J$97:J100)</f>
        <v>18344.74</v>
      </c>
      <c r="N100" s="118" t="n">
        <f aca="false">SUM(J$6:J100)</f>
        <v>-95824.0900000001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-2.25899</v>
      </c>
      <c r="T100" s="120" t="n">
        <f aca="false">L100/$R$3</f>
        <v>-0</v>
      </c>
      <c r="U100" s="120" t="n">
        <f aca="false">I100/$R$3</f>
        <v>18.34474</v>
      </c>
      <c r="V100" s="120" t="n">
        <f aca="false">M100/$R$3</f>
        <v>18.34474</v>
      </c>
      <c r="W100" s="120" t="n">
        <f aca="false">N100/$R$3</f>
        <v>-95.8240900000001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IM'!A101,3),'Master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16080.75</v>
      </c>
      <c r="I101" s="118" t="n">
        <f aca="false">IF(MONTH($A101)=MONTH($A100),IF(G101=0,I100,G101),G101)</f>
        <v>16080.75</v>
      </c>
      <c r="J101" s="118" t="n">
        <f aca="false">IF(MONTH($A101)=MONTH($A100),SUM(I101-I100),I101)</f>
        <v>-2263.99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16080.75</v>
      </c>
      <c r="N101" s="118" t="n">
        <f aca="false">SUM(J$6:J101)</f>
        <v>-98088.0800000001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-2.26399</v>
      </c>
      <c r="T101" s="120" t="n">
        <f aca="false">L101/$R$3</f>
        <v>-0</v>
      </c>
      <c r="U101" s="120" t="n">
        <f aca="false">I101/$R$3</f>
        <v>16.08075</v>
      </c>
      <c r="V101" s="120" t="n">
        <f aca="false">M101/$R$3</f>
        <v>16.08075</v>
      </c>
      <c r="W101" s="120" t="n">
        <f aca="false">N101/$R$3</f>
        <v>-98.0880800000001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IM'!A102,3),'Master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16080.75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16080.75</v>
      </c>
      <c r="N102" s="118" t="n">
        <f aca="false">SUM(J$6:J102)</f>
        <v>-98088.0800000001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16.08075</v>
      </c>
      <c r="V102" s="120" t="n">
        <f aca="false">M102/$R$3</f>
        <v>16.08075</v>
      </c>
      <c r="W102" s="120" t="n">
        <f aca="false">N102/$R$3</f>
        <v>-98.0880800000001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IM'!A103,3),'Master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16080.75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16080.75</v>
      </c>
      <c r="N103" s="118" t="n">
        <f aca="false">SUM(J$6:J103)</f>
        <v>-98088.0800000001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16.08075</v>
      </c>
      <c r="V103" s="120" t="n">
        <f aca="false">M103/$R$3</f>
        <v>16.08075</v>
      </c>
      <c r="W103" s="120" t="n">
        <f aca="false">N103/$R$3</f>
        <v>-98.0880800000001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IM'!A104,3),'Master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9315.78000000001</v>
      </c>
      <c r="I104" s="118" t="n">
        <f aca="false">IF(MONTH($A104)=MONTH($A103),IF(G104=0,I103,G104),G104)</f>
        <v>9315.78000000001</v>
      </c>
      <c r="J104" s="118" t="n">
        <f aca="false">IF(MONTH($A104)=MONTH($A103),SUM(I104-I103),I104)</f>
        <v>-6764.96999999999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9315.78000000002</v>
      </c>
      <c r="N104" s="118" t="n">
        <f aca="false">SUM(J$6:J104)</f>
        <v>-104853.05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-6.76496999999999</v>
      </c>
      <c r="T104" s="120" t="n">
        <f aca="false">L104/$R$3</f>
        <v>-0</v>
      </c>
      <c r="U104" s="120" t="n">
        <f aca="false">I104/$R$3</f>
        <v>9.31578000000001</v>
      </c>
      <c r="V104" s="120" t="n">
        <f aca="false">M104/$R$3</f>
        <v>9.31578000000003</v>
      </c>
      <c r="W104" s="120" t="n">
        <f aca="false">N104/$R$3</f>
        <v>-104.85305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IM'!A105,3),'Master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1833.40000000001</v>
      </c>
      <c r="I105" s="118" t="n">
        <f aca="false">IF(MONTH($A105)=MONTH($A104),IF(G105=0,I104,G105),G105)</f>
        <v>1833.40000000001</v>
      </c>
      <c r="J105" s="118" t="n">
        <f aca="false">IF(MONTH($A105)=MONTH($A104),SUM(I105-I104),I105)</f>
        <v>-7482.38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1833.40000000002</v>
      </c>
      <c r="N105" s="118" t="n">
        <f aca="false">SUM(J$6:J105)</f>
        <v>-112335.43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-7.48238</v>
      </c>
      <c r="T105" s="120" t="n">
        <f aca="false">L105/$R$3</f>
        <v>-0</v>
      </c>
      <c r="U105" s="120" t="n">
        <f aca="false">I105/$R$3</f>
        <v>1.83340000000001</v>
      </c>
      <c r="V105" s="120" t="n">
        <f aca="false">M105/$R$3</f>
        <v>1.83340000000002</v>
      </c>
      <c r="W105" s="120" t="n">
        <f aca="false">N105/$R$3</f>
        <v>-112.33543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IM'!A106,3),'Master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-439.429999999987</v>
      </c>
      <c r="I106" s="118" t="n">
        <f aca="false">IF(MONTH($A106)=MONTH($A105),IF(G106=0,I105,G106),G106)</f>
        <v>-439.429999999987</v>
      </c>
      <c r="J106" s="118" t="n">
        <f aca="false">IF(MONTH($A106)=MONTH($A105),SUM(I106-I105),I106)</f>
        <v>-2272.83</v>
      </c>
      <c r="K106" s="118" t="n">
        <f aca="false">IF(WEEKDAY(A106,3)&gt;4,0,(IF(A106&lt;K$2,0,IF(A106&lt;=K$3,1,0))))</f>
        <v>0</v>
      </c>
      <c r="L106" s="118" t="n">
        <f aca="false">J106*K106</f>
        <v>-0</v>
      </c>
      <c r="M106" s="118" t="n">
        <f aca="false">SUM(J$97:J106)</f>
        <v>-439.429999999976</v>
      </c>
      <c r="N106" s="118" t="n">
        <f aca="false">SUM(J$6:J106)</f>
        <v>-114608.26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-2.27283</v>
      </c>
      <c r="T106" s="120" t="n">
        <f aca="false">L106/$R$3</f>
        <v>-0</v>
      </c>
      <c r="U106" s="120" t="n">
        <f aca="false">I106/$R$3</f>
        <v>-0.439429999999987</v>
      </c>
      <c r="V106" s="120" t="n">
        <f aca="false">M106/$R$3</f>
        <v>-0.439429999999976</v>
      </c>
      <c r="W106" s="120" t="n">
        <f aca="false">N106/$R$3</f>
        <v>-114.60826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IM'!A107,3),'Master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-2713.25999999999</v>
      </c>
      <c r="I107" s="118" t="n">
        <f aca="false">IF(MONTH($A107)=MONTH($A106),IF(G107=0,I106,G107),G107)</f>
        <v>-2713.25999999999</v>
      </c>
      <c r="J107" s="118" t="n">
        <f aca="false">IF(MONTH($A107)=MONTH($A106),SUM(I107-I106),I107)</f>
        <v>-2273.83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-2713.25999999998</v>
      </c>
      <c r="N107" s="118" t="n">
        <f aca="false">SUM(J$6:J107)</f>
        <v>-116882.09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-2.27383</v>
      </c>
      <c r="T107" s="120" t="n">
        <f aca="false">L107/$R$3</f>
        <v>-0</v>
      </c>
      <c r="U107" s="120" t="n">
        <f aca="false">I107/$R$3</f>
        <v>-2.71325999999999</v>
      </c>
      <c r="V107" s="120" t="n">
        <f aca="false">M107/$R$3</f>
        <v>-2.71325999999998</v>
      </c>
      <c r="W107" s="120" t="n">
        <f aca="false">N107/$R$3</f>
        <v>-116.88209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IM'!A108,3),'Master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-2713.25999999999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-2713.25999999998</v>
      </c>
      <c r="N108" s="118" t="n">
        <f aca="false">SUM(J$6:J108)</f>
        <v>-116882.09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-2.71325999999999</v>
      </c>
      <c r="V108" s="120" t="n">
        <f aca="false">M108/$R$3</f>
        <v>-2.71325999999998</v>
      </c>
      <c r="W108" s="120" t="n">
        <f aca="false">N108/$R$3</f>
        <v>-116.88209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IM'!A109,3),'Master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-2713.25999999999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-2713.25999999998</v>
      </c>
      <c r="N109" s="118" t="n">
        <f aca="false">SUM(J$6:J109)</f>
        <v>-116882.09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-2.71325999999999</v>
      </c>
      <c r="V109" s="120" t="n">
        <f aca="false">M109/$R$3</f>
        <v>-2.71325999999998</v>
      </c>
      <c r="W109" s="120" t="n">
        <f aca="false">N109/$R$3</f>
        <v>-116.88209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IM'!A110,3),'Master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-2713.25999999999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-2713.25999999998</v>
      </c>
      <c r="N110" s="118" t="n">
        <f aca="false">SUM(J$6:J110)</f>
        <v>-116882.09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-2.71325999999999</v>
      </c>
      <c r="V110" s="120" t="n">
        <f aca="false">M110/$R$3</f>
        <v>-2.71325999999998</v>
      </c>
      <c r="W110" s="120" t="n">
        <f aca="false">N110/$R$3</f>
        <v>-116.88209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IM'!A111,3),'Master Data'!$A$2:$A$8,0),2)</f>
        <v>M</v>
      </c>
      <c r="D111" s="118" t="n">
        <f aca="false">-523/27.0963</f>
        <v>-19.3015282529349</v>
      </c>
      <c r="E111" s="118" t="n">
        <v>0</v>
      </c>
      <c r="F111" s="118" t="n">
        <v>0</v>
      </c>
      <c r="G111" s="118" t="n">
        <v>-11628.69</v>
      </c>
      <c r="I111" s="118" t="n">
        <f aca="false">IF(MONTH($A111)=MONTH($A110),IF(G111=0,I110,G111),G111)</f>
        <v>-11628.69</v>
      </c>
      <c r="J111" s="118" t="n">
        <f aca="false">IF(MONTH($A111)=MONTH($A110),SUM(I111-I110),I111)</f>
        <v>-8915.43000000002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-11628.69</v>
      </c>
      <c r="N111" s="118" t="n">
        <f aca="false">SUM(J$6:J111)</f>
        <v>-125797.52</v>
      </c>
      <c r="P111" s="118" t="n">
        <f aca="false">D111/P$3</f>
        <v>-1.93015282529349E-005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-8.91543000000002</v>
      </c>
      <c r="T111" s="120" t="n">
        <f aca="false">L111/$R$3</f>
        <v>-0</v>
      </c>
      <c r="U111" s="120" t="n">
        <f aca="false">I111/$R$3</f>
        <v>-11.62869</v>
      </c>
      <c r="V111" s="120" t="n">
        <f aca="false">M111/$R$3</f>
        <v>-11.62869</v>
      </c>
      <c r="W111" s="120" t="n">
        <f aca="false">N111/$R$3</f>
        <v>-125.79752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IM'!A112,3),'Master Data'!$A$2:$A$8,0),2)</f>
        <v>T</v>
      </c>
      <c r="D112" s="118" t="n">
        <f aca="false">-1023/27.0963</f>
        <v>-37.7542321276337</v>
      </c>
      <c r="E112" s="118" t="n">
        <v>0</v>
      </c>
      <c r="F112" s="118" t="n">
        <v>0</v>
      </c>
      <c r="G112" s="118" t="n">
        <v>-5254.03999999999</v>
      </c>
      <c r="I112" s="118" t="n">
        <f aca="false">IF(MONTH($A112)=MONTH($A111),IF(G112=0,I111,G112),G112)</f>
        <v>-5254.03999999999</v>
      </c>
      <c r="J112" s="118" t="n">
        <f aca="false">IF(MONTH($A112)=MONTH($A111),SUM(I112-I111),I112)</f>
        <v>6374.65000000001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-5254.03999999998</v>
      </c>
      <c r="N112" s="118" t="n">
        <f aca="false">SUM(J$6:J112)</f>
        <v>-119422.87</v>
      </c>
      <c r="P112" s="118" t="n">
        <f aca="false">D112/P$3</f>
        <v>-3.77542321276337E-005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6.37465000000001</v>
      </c>
      <c r="T112" s="120" t="n">
        <f aca="false">L112/$R$3</f>
        <v>0</v>
      </c>
      <c r="U112" s="120" t="n">
        <f aca="false">I112/$R$3</f>
        <v>-5.25403999999999</v>
      </c>
      <c r="V112" s="120" t="n">
        <f aca="false">M112/$R$3</f>
        <v>-5.25403999999998</v>
      </c>
      <c r="W112" s="120" t="n">
        <f aca="false">N112/$R$3</f>
        <v>-119.42287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IM'!A113,3),'Master Data'!$A$2:$A$8,0),2)</f>
        <v>W</v>
      </c>
      <c r="D113" s="118" t="n">
        <f aca="false">-1523/27.0963</f>
        <v>-56.2069360023324</v>
      </c>
      <c r="E113" s="118" t="n">
        <v>0</v>
      </c>
      <c r="F113" s="118" t="n">
        <v>0</v>
      </c>
      <c r="G113" s="118" t="n">
        <v>-7522.30999999999</v>
      </c>
      <c r="I113" s="118" t="n">
        <f aca="false">IF(MONTH($A113)=MONTH($A112),IF(G113=0,I112,G113),G113)</f>
        <v>-7522.30999999999</v>
      </c>
      <c r="J113" s="118" t="n">
        <f aca="false">IF(MONTH($A113)=MONTH($A112),SUM(I113-I112),I113)</f>
        <v>-2268.27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-7522.30999999998</v>
      </c>
      <c r="N113" s="118" t="n">
        <f aca="false">SUM(J$6:J113)</f>
        <v>-121691.14</v>
      </c>
      <c r="P113" s="118" t="n">
        <f aca="false">D113/P$3</f>
        <v>-5.62069360023324E-005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-2.26827</v>
      </c>
      <c r="T113" s="120" t="n">
        <f aca="false">L113/$R$3</f>
        <v>-0</v>
      </c>
      <c r="U113" s="120" t="n">
        <f aca="false">I113/$R$3</f>
        <v>-7.52230999999999</v>
      </c>
      <c r="V113" s="120" t="n">
        <f aca="false">M113/$R$3</f>
        <v>-7.52230999999998</v>
      </c>
      <c r="W113" s="120" t="n">
        <f aca="false">N113/$R$3</f>
        <v>-121.69114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IM'!A114,3),'Master Data'!$A$2:$A$8,0),2)</f>
        <v>Th</v>
      </c>
      <c r="D114" s="118" t="n">
        <f aca="false">-2023/27.0963</f>
        <v>-74.6596398770312</v>
      </c>
      <c r="E114" s="118" t="n">
        <v>0</v>
      </c>
      <c r="F114" s="118" t="n">
        <v>0</v>
      </c>
      <c r="G114" s="118" t="n">
        <v>-9785.56999999999</v>
      </c>
      <c r="I114" s="118" t="n">
        <f aca="false">IF(MONTH($A114)=MONTH($A113),IF(G114=0,I113,G114),G114)</f>
        <v>-9785.56999999999</v>
      </c>
      <c r="J114" s="118" t="n">
        <f aca="false">IF(MONTH($A114)=MONTH($A113),SUM(I114-I113),I114)</f>
        <v>-2263.26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-9785.56999999998</v>
      </c>
      <c r="N114" s="118" t="n">
        <f aca="false">SUM(J$6:J114)</f>
        <v>-123954.4</v>
      </c>
      <c r="P114" s="118" t="n">
        <f aca="false">D114/P$3</f>
        <v>-7.46596398770312E-005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-2.26326</v>
      </c>
      <c r="T114" s="120" t="n">
        <f aca="false">L114/$R$3</f>
        <v>-0</v>
      </c>
      <c r="U114" s="120" t="n">
        <f aca="false">I114/$R$3</f>
        <v>-9.78556999999999</v>
      </c>
      <c r="V114" s="120" t="n">
        <f aca="false">M114/$R$3</f>
        <v>-9.78556999999998</v>
      </c>
      <c r="W114" s="120" t="n">
        <f aca="false">N114/$R$3</f>
        <v>-123.9544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IM'!A115,3),'Master Data'!$A$2:$A$8,0),2)</f>
        <v>F</v>
      </c>
      <c r="D115" s="118" t="n">
        <f aca="false">-2523/27.0963</f>
        <v>-93.1123437517299</v>
      </c>
      <c r="E115" s="118" t="n">
        <v>0</v>
      </c>
      <c r="F115" s="118" t="n">
        <v>0</v>
      </c>
      <c r="G115" s="118" t="n">
        <v>-12029.93</v>
      </c>
      <c r="I115" s="118" t="n">
        <f aca="false">IF(MONTH($A115)=MONTH($A114),IF(G115=0,I114,G115),G115)</f>
        <v>-12029.93</v>
      </c>
      <c r="J115" s="118" t="n">
        <f aca="false">IF(MONTH($A115)=MONTH($A114),SUM(I115-I114),I115)</f>
        <v>-2244.36000000001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-12029.93</v>
      </c>
      <c r="N115" s="118" t="n">
        <f aca="false">SUM(J$6:J115)</f>
        <v>-126198.76</v>
      </c>
      <c r="P115" s="118" t="n">
        <f aca="false">D115/P$3</f>
        <v>-9.31123437517299E-005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-2.24436000000001</v>
      </c>
      <c r="T115" s="120" t="n">
        <f aca="false">L115/$R$3</f>
        <v>-0</v>
      </c>
      <c r="U115" s="120" t="n">
        <f aca="false">I115/$R$3</f>
        <v>-12.02993</v>
      </c>
      <c r="V115" s="120" t="n">
        <f aca="false">M115/$R$3</f>
        <v>-12.02993</v>
      </c>
      <c r="W115" s="120" t="n">
        <f aca="false">N115/$R$3</f>
        <v>-126.19876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IM'!A116,3),'Master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-12029.93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-12029.93</v>
      </c>
      <c r="N116" s="118" t="n">
        <f aca="false">SUM(J$6:J116)</f>
        <v>-126198.76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-12.02993</v>
      </c>
      <c r="V116" s="120" t="n">
        <f aca="false">M116/$R$3</f>
        <v>-12.02993</v>
      </c>
      <c r="W116" s="120" t="n">
        <f aca="false">N116/$R$3</f>
        <v>-126.19876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IM'!A117,3),'Master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-12029.93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-12029.93</v>
      </c>
      <c r="N117" s="118" t="n">
        <f aca="false">SUM(J$6:J117)</f>
        <v>-126198.76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-12.02993</v>
      </c>
      <c r="V117" s="120" t="n">
        <f aca="false">M117/$R$3</f>
        <v>-12.02993</v>
      </c>
      <c r="W117" s="120" t="n">
        <f aca="false">N117/$R$3</f>
        <v>-126.19876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IM'!A118,3),'Master Data'!$A$2:$A$8,0),2)</f>
        <v>M</v>
      </c>
      <c r="D118" s="118" t="n">
        <f aca="false">9477/27.0963</f>
        <v>349.75254924104</v>
      </c>
      <c r="E118" s="118" t="n">
        <v>0</v>
      </c>
      <c r="F118" s="118" t="n">
        <v>0</v>
      </c>
      <c r="G118" s="118" t="n">
        <v>-19187.08</v>
      </c>
      <c r="I118" s="118" t="n">
        <f aca="false">IF(MONTH($A118)=MONTH($A117),IF(G118=0,I117,G118),G118)</f>
        <v>-19187.08</v>
      </c>
      <c r="J118" s="118" t="n">
        <f aca="false">IF(MONTH($A118)=MONTH($A117),SUM(I118-I117),I118)</f>
        <v>-7157.15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-19187.08</v>
      </c>
      <c r="N118" s="118" t="n">
        <f aca="false">SUM(J$6:J118)</f>
        <v>-133355.91</v>
      </c>
      <c r="P118" s="118" t="n">
        <f aca="false">D118/P$3</f>
        <v>0.00034975254924104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-7.15715</v>
      </c>
      <c r="T118" s="120" t="n">
        <f aca="false">L118/$R$3</f>
        <v>-0</v>
      </c>
      <c r="U118" s="120" t="n">
        <f aca="false">I118/$R$3</f>
        <v>-19.18708</v>
      </c>
      <c r="V118" s="120" t="n">
        <f aca="false">M118/$R$3</f>
        <v>-19.18708</v>
      </c>
      <c r="W118" s="120" t="n">
        <f aca="false">N118/$R$3</f>
        <v>-133.35591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IM'!A119,3),'Master Data'!$A$2:$A$8,0),2)</f>
        <v>T</v>
      </c>
      <c r="D119" s="118" t="n">
        <f aca="false">21477/27.0963</f>
        <v>792.617442233811</v>
      </c>
      <c r="E119" s="118" t="n">
        <v>0</v>
      </c>
      <c r="F119" s="118" t="n">
        <v>0</v>
      </c>
      <c r="G119" s="118" t="n">
        <v>-21790.55</v>
      </c>
      <c r="I119" s="118" t="n">
        <f aca="false">IF(MONTH($A119)=MONTH($A118),IF(G119=0,I118,G119),G119)</f>
        <v>-21790.55</v>
      </c>
      <c r="J119" s="118" t="n">
        <f aca="false">IF(MONTH($A119)=MONTH($A118),SUM(I119-I118),I119)</f>
        <v>-2603.47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-21790.55</v>
      </c>
      <c r="N119" s="118" t="n">
        <f aca="false">SUM(J$6:J119)</f>
        <v>-135959.38</v>
      </c>
      <c r="P119" s="118" t="n">
        <f aca="false">D119/P$3</f>
        <v>0.000792617442233811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-2.60347</v>
      </c>
      <c r="T119" s="120" t="n">
        <f aca="false">L119/$R$3</f>
        <v>-0</v>
      </c>
      <c r="U119" s="120" t="n">
        <f aca="false">I119/$R$3</f>
        <v>-21.79055</v>
      </c>
      <c r="V119" s="120" t="n">
        <f aca="false">M119/$R$3</f>
        <v>-21.79055</v>
      </c>
      <c r="W119" s="120" t="n">
        <f aca="false">N119/$R$3</f>
        <v>-135.95938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IM'!A120,3),'Master Data'!$A$2:$A$8,0),2)</f>
        <v>W</v>
      </c>
      <c r="D120" s="118" t="n">
        <f aca="false">-26/27.0963</f>
        <v>-0.959540601484336</v>
      </c>
      <c r="E120" s="118" t="n">
        <v>0</v>
      </c>
      <c r="F120" s="118" t="n">
        <v>0</v>
      </c>
      <c r="G120" s="118" t="n">
        <v>-25309.82</v>
      </c>
      <c r="I120" s="118" t="n">
        <f aca="false">IF(MONTH($A120)=MONTH($A119),IF(G120=0,I119,G120),G120)</f>
        <v>-25309.82</v>
      </c>
      <c r="J120" s="118" t="n">
        <f aca="false">IF(MONTH($A120)=MONTH($A119),SUM(I120-I119),I120)</f>
        <v>-3519.27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-25309.82</v>
      </c>
      <c r="N120" s="118" t="n">
        <f aca="false">SUM(J$6:J120)</f>
        <v>-139478.65</v>
      </c>
      <c r="P120" s="118" t="n">
        <f aca="false">D120/P$3</f>
        <v>-9.59540601484335E-007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-3.51927</v>
      </c>
      <c r="T120" s="120" t="n">
        <f aca="false">L120/$R$3</f>
        <v>-0</v>
      </c>
      <c r="U120" s="120" t="n">
        <f aca="false">I120/$R$3</f>
        <v>-25.30982</v>
      </c>
      <c r="V120" s="120" t="n">
        <f aca="false">M120/$R$3</f>
        <v>-25.30982</v>
      </c>
      <c r="W120" s="120" t="n">
        <f aca="false">N120/$R$3</f>
        <v>-139.47865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IM'!A121,3),'Master Data'!$A$2:$A$8,0),2)</f>
        <v>Th</v>
      </c>
      <c r="D121" s="118" t="n">
        <f aca="false">-26/27.0963</f>
        <v>-0.959540601484336</v>
      </c>
      <c r="E121" s="118" t="n">
        <v>0</v>
      </c>
      <c r="F121" s="118" t="n">
        <v>0</v>
      </c>
      <c r="G121" s="118" t="n">
        <v>-27619.69</v>
      </c>
      <c r="I121" s="118" t="n">
        <f aca="false">IF(MONTH($A121)=MONTH($A120),IF(G121=0,I120,G121),G121)</f>
        <v>-27619.69</v>
      </c>
      <c r="J121" s="118" t="n">
        <f aca="false">IF(MONTH($A121)=MONTH($A120),SUM(I121-I120),I121)</f>
        <v>-2309.87</v>
      </c>
      <c r="K121" s="118" t="n">
        <f aca="false">IF(WEEKDAY(A121,3)&gt;4,0,(IF(A121&lt;K$2,0,IF(A121&lt;=K$3,1,0))))</f>
        <v>0</v>
      </c>
      <c r="L121" s="118" t="n">
        <f aca="false">J121*K121</f>
        <v>-0</v>
      </c>
      <c r="M121" s="118" t="n">
        <f aca="false">SUM(J$97:J121)</f>
        <v>-27619.69</v>
      </c>
      <c r="N121" s="118" t="n">
        <f aca="false">SUM(J$6:J121)</f>
        <v>-141788.52</v>
      </c>
      <c r="P121" s="118" t="n">
        <f aca="false">D121/P$3</f>
        <v>-9.59540601484335E-007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-2.30987</v>
      </c>
      <c r="T121" s="120" t="n">
        <f aca="false">L121/$R$3</f>
        <v>-0</v>
      </c>
      <c r="U121" s="120" t="n">
        <f aca="false">I121/$R$3</f>
        <v>-27.61969</v>
      </c>
      <c r="V121" s="120" t="n">
        <f aca="false">M121/$R$3</f>
        <v>-27.61969</v>
      </c>
      <c r="W121" s="120" t="n">
        <f aca="false">N121/$R$3</f>
        <v>-141.78852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IM'!A122,3),'Master Data'!$A$2:$A$8,0),2)</f>
        <v>F</v>
      </c>
      <c r="D122" s="118" t="n">
        <f aca="false">-26/27.0963</f>
        <v>-0.959540601484336</v>
      </c>
      <c r="E122" s="118" t="n">
        <v>0</v>
      </c>
      <c r="F122" s="118" t="n">
        <v>0</v>
      </c>
      <c r="G122" s="118" t="n">
        <v>-29927.56</v>
      </c>
      <c r="I122" s="118" t="n">
        <f aca="false">IF(MONTH($A122)=MONTH($A121),IF(G122=0,I121,G122),G122)</f>
        <v>-29927.56</v>
      </c>
      <c r="J122" s="118" t="n">
        <f aca="false">IF(MONTH($A122)=MONTH($A121),SUM(I122-I121),I122)</f>
        <v>-2307.87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-29927.56</v>
      </c>
      <c r="N122" s="118" t="n">
        <f aca="false">SUM(J$6:J122)</f>
        <v>-144096.39</v>
      </c>
      <c r="P122" s="118" t="n">
        <f aca="false">D122/P$3</f>
        <v>-9.59540601484335E-007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-2.30787</v>
      </c>
      <c r="T122" s="120" t="n">
        <f aca="false">L122/$R$3</f>
        <v>-0</v>
      </c>
      <c r="U122" s="120" t="n">
        <f aca="false">I122/$R$3</f>
        <v>-29.92756</v>
      </c>
      <c r="V122" s="120" t="n">
        <f aca="false">M122/$R$3</f>
        <v>-29.92756</v>
      </c>
      <c r="W122" s="120" t="n">
        <f aca="false">N122/$R$3</f>
        <v>-144.09639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IM'!A123,3),'Master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-29927.56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-29927.56</v>
      </c>
      <c r="N123" s="118" t="n">
        <f aca="false">SUM(J$6:J123)</f>
        <v>-144096.39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-29.92756</v>
      </c>
      <c r="V123" s="120" t="n">
        <f aca="false">M123/$R$3</f>
        <v>-29.92756</v>
      </c>
      <c r="W123" s="120" t="n">
        <f aca="false">N123/$R$3</f>
        <v>-144.09639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IM'!A124,3),'Master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-29927.56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-29927.56</v>
      </c>
      <c r="N124" s="118" t="n">
        <f aca="false">SUM(J$6:J124)</f>
        <v>-144096.39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-29.92756</v>
      </c>
      <c r="V124" s="120" t="n">
        <f aca="false">M124/$R$3</f>
        <v>-29.92756</v>
      </c>
      <c r="W124" s="120" t="n">
        <f aca="false">N124/$R$3</f>
        <v>-144.09639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IM'!A125,3),'Master Data'!$A$2:$A$8,0),2)</f>
        <v>M</v>
      </c>
      <c r="D125" s="118" t="n">
        <f aca="false">-95155/27.0963</f>
        <v>-3511.73407439392</v>
      </c>
      <c r="E125" s="118" t="n">
        <v>0</v>
      </c>
      <c r="F125" s="118" t="n">
        <v>0</v>
      </c>
      <c r="G125" s="118" t="n">
        <v>-29604.73</v>
      </c>
      <c r="I125" s="118" t="n">
        <f aca="false">IF(MONTH($A125)=MONTH($A124),IF(G125=0,I124,G125),G125)</f>
        <v>-29604.73</v>
      </c>
      <c r="J125" s="118" t="n">
        <f aca="false">IF(MONTH($A125)=MONTH($A124),SUM(I125-I124),I125)</f>
        <v>322.830000000002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-29604.73</v>
      </c>
      <c r="N125" s="118" t="n">
        <f aca="false">SUM(J$6:J125)</f>
        <v>-143773.56</v>
      </c>
      <c r="P125" s="118" t="n">
        <f aca="false">D125/P$3</f>
        <v>-0.00351173407439392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0.322830000000002</v>
      </c>
      <c r="T125" s="120" t="n">
        <f aca="false">L125/$R$3</f>
        <v>0</v>
      </c>
      <c r="U125" s="120" t="n">
        <f aca="false">I125/$R$3</f>
        <v>-29.60473</v>
      </c>
      <c r="V125" s="120" t="n">
        <f aca="false">M125/$R$3</f>
        <v>-29.60473</v>
      </c>
      <c r="W125" s="120" t="n">
        <f aca="false">N125/$R$3</f>
        <v>-143.77356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IM'!A126,3),'Master Data'!$A$2:$A$8,0),2)</f>
        <v>T</v>
      </c>
      <c r="D126" s="118" t="n">
        <f aca="false">14554</f>
        <v>14554</v>
      </c>
      <c r="E126" s="118" t="n">
        <v>0</v>
      </c>
      <c r="F126" s="118" t="n">
        <v>0</v>
      </c>
      <c r="G126" s="118" t="n">
        <v>-1021.36</v>
      </c>
      <c r="I126" s="118" t="n">
        <f aca="false">IF(MONTH($A126)=MONTH($A125),IF(G126=0,I125,G126),G126)</f>
        <v>-1021.36</v>
      </c>
      <c r="J126" s="118" t="n">
        <f aca="false">IF(MONTH($A126)=MONTH($A125),SUM(I126-I125),I126)</f>
        <v>-1021.36</v>
      </c>
      <c r="K126" s="118" t="n">
        <f aca="false">IF(WEEKDAY(A126,3)&gt;4,0,(IF(A126&lt;K$2,0,IF(A126&lt;=K$3,1,0))))</f>
        <v>0</v>
      </c>
      <c r="L126" s="118" t="n">
        <f aca="false">J126*K126</f>
        <v>-0</v>
      </c>
      <c r="M126" s="118" t="n">
        <f aca="false">SUM(J$97:J126)</f>
        <v>-30626.09</v>
      </c>
      <c r="N126" s="118" t="n">
        <f aca="false">SUM(J$6:J126)</f>
        <v>-144794.92</v>
      </c>
      <c r="P126" s="118" t="n">
        <f aca="false">D126/P$3</f>
        <v>0.014554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-1.02136</v>
      </c>
      <c r="T126" s="120" t="n">
        <f aca="false">L126/$R$3</f>
        <v>-0</v>
      </c>
      <c r="U126" s="120" t="n">
        <f aca="false">I126/$R$3</f>
        <v>-1.02136</v>
      </c>
      <c r="V126" s="120" t="n">
        <f aca="false">M126/$R$3</f>
        <v>-30.62609</v>
      </c>
      <c r="W126" s="120" t="n">
        <f aca="false">N126/$R$3</f>
        <v>-144.79492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IM'!A127,3),'Master Data'!$A$2:$A$8,0),2)</f>
        <v>W</v>
      </c>
      <c r="D127" s="118" t="n">
        <v>14070.9420999996</v>
      </c>
      <c r="E127" s="118" t="n">
        <v>0</v>
      </c>
      <c r="F127" s="118" t="n">
        <v>0</v>
      </c>
      <c r="G127" s="118" t="n">
        <v>-27545.23</v>
      </c>
      <c r="I127" s="118" t="n">
        <f aca="false">IF(MONTH($A127)=MONTH($A126),IF(G127=0,I126,G127),G127)</f>
        <v>-27545.23</v>
      </c>
      <c r="J127" s="118" t="n">
        <f aca="false">IF(MONTH($A127)=MONTH($A126),SUM(I127-I126),I127)</f>
        <v>-26523.87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-57149.96</v>
      </c>
      <c r="N127" s="118" t="n">
        <f aca="false">SUM(J$6:J127)</f>
        <v>-171318.79</v>
      </c>
      <c r="P127" s="118" t="n">
        <f aca="false">D127/P$3</f>
        <v>0.0140709420999996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-26.52387</v>
      </c>
      <c r="T127" s="120" t="n">
        <f aca="false">L127/$R$3</f>
        <v>-0</v>
      </c>
      <c r="U127" s="120" t="n">
        <f aca="false">I127/$R$3</f>
        <v>-27.54523</v>
      </c>
      <c r="V127" s="120" t="n">
        <f aca="false">M127/$R$3</f>
        <v>-57.14996</v>
      </c>
      <c r="W127" s="120" t="n">
        <f aca="false">N127/$R$3</f>
        <v>-171.31879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IM'!A128,3),'Master Data'!$A$2:$A$8,0),2)</f>
        <v>Th</v>
      </c>
      <c r="D128" s="118" t="n">
        <v>-7343.8664</v>
      </c>
      <c r="E128" s="118" t="n">
        <v>0</v>
      </c>
      <c r="F128" s="118" t="n">
        <v>0</v>
      </c>
      <c r="G128" s="118" t="n">
        <v>-18792.63</v>
      </c>
      <c r="I128" s="118" t="n">
        <f aca="false">IF(MONTH($A128)=MONTH($A127),IF(G128=0,I127,G128),G128)</f>
        <v>-18792.63</v>
      </c>
      <c r="J128" s="118" t="n">
        <f aca="false">IF(MONTH($A128)=MONTH($A127),SUM(I128-I127),I128)</f>
        <v>8752.6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-48397.36</v>
      </c>
      <c r="N128" s="118" t="n">
        <f aca="false">SUM(J$6:J128)</f>
        <v>-162566.19</v>
      </c>
      <c r="P128" s="118" t="n">
        <f aca="false">D128/P$3</f>
        <v>-0.0073438664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8.7526</v>
      </c>
      <c r="T128" s="120" t="n">
        <f aca="false">L128/$R$3</f>
        <v>0</v>
      </c>
      <c r="U128" s="120" t="n">
        <f aca="false">I128/$R$3</f>
        <v>-18.79263</v>
      </c>
      <c r="V128" s="120" t="n">
        <f aca="false">M128/$R$3</f>
        <v>-48.39736</v>
      </c>
      <c r="W128" s="120" t="n">
        <f aca="false">N128/$R$3</f>
        <v>-162.56619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IM'!A129,3),'Master Data'!$A$2:$A$8,0),2)</f>
        <v>F</v>
      </c>
      <c r="D129" s="118" t="n">
        <v>9106.76230000141</v>
      </c>
      <c r="E129" s="118" t="n">
        <v>0</v>
      </c>
      <c r="F129" s="118" t="n">
        <v>0</v>
      </c>
      <c r="G129" s="118" t="n">
        <v>-18815.97</v>
      </c>
      <c r="I129" s="118" t="n">
        <f aca="false">IF(MONTH($A129)=MONTH($A128),IF(G129=0,I128,G129),G129)</f>
        <v>-18815.97</v>
      </c>
      <c r="J129" s="118" t="n">
        <f aca="false">IF(MONTH($A129)=MONTH($A128),SUM(I129-I128),I129)</f>
        <v>-23.3400000000001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-48420.7</v>
      </c>
      <c r="N129" s="118" t="n">
        <f aca="false">SUM(J$6:J129)</f>
        <v>-162589.53</v>
      </c>
      <c r="P129" s="118" t="n">
        <f aca="false">D129/P$3</f>
        <v>0.00910676230000141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-0.0233400000000001</v>
      </c>
      <c r="T129" s="120" t="n">
        <f aca="false">L129/$R$3</f>
        <v>-0</v>
      </c>
      <c r="U129" s="120" t="n">
        <f aca="false">I129/$R$3</f>
        <v>-18.81597</v>
      </c>
      <c r="V129" s="120" t="n">
        <f aca="false">M129/$R$3</f>
        <v>-48.4207</v>
      </c>
      <c r="W129" s="120" t="n">
        <f aca="false">N129/$R$3</f>
        <v>-162.58953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IM'!A130,3),'Master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-18815.97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-48420.7</v>
      </c>
      <c r="N130" s="118" t="n">
        <f aca="false">SUM(J$6:J130)</f>
        <v>-162589.53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-18.81597</v>
      </c>
      <c r="V130" s="120" t="n">
        <f aca="false">M130/$R$3</f>
        <v>-48.4207</v>
      </c>
      <c r="W130" s="120" t="n">
        <f aca="false">N130/$R$3</f>
        <v>-162.58953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IM'!A131,3),'Master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-18815.97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-48420.7</v>
      </c>
      <c r="N131" s="118" t="n">
        <f aca="false">SUM(J$6:J131)</f>
        <v>-162589.53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-18.81597</v>
      </c>
      <c r="V131" s="120" t="n">
        <f aca="false">M131/$R$3</f>
        <v>-48.4207</v>
      </c>
      <c r="W131" s="120" t="n">
        <f aca="false">N131/$R$3</f>
        <v>-162.58953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IM'!A132,3),'Master Data'!$A$2:$A$8,0),2)</f>
        <v>M</v>
      </c>
      <c r="D132" s="118" t="n">
        <v>11652.2208000007</v>
      </c>
      <c r="E132" s="118" t="n">
        <v>0</v>
      </c>
      <c r="F132" s="118" t="n">
        <v>0</v>
      </c>
      <c r="G132" s="118" t="n">
        <v>-19247</v>
      </c>
      <c r="I132" s="118" t="n">
        <f aca="false">IF(MONTH($A132)=MONTH($A131),IF(G132=0,I131,G132),G132)</f>
        <v>-19247</v>
      </c>
      <c r="J132" s="118" t="n">
        <f aca="false">IF(MONTH($A132)=MONTH($A131),SUM(I132-I131),I132)</f>
        <v>-431.029999999999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-48851.73</v>
      </c>
      <c r="N132" s="118" t="n">
        <f aca="false">SUM(J$6:J132)</f>
        <v>-163020.56</v>
      </c>
      <c r="P132" s="118" t="n">
        <f aca="false">D132/P$3</f>
        <v>0.0116522208000007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-0.431029999999999</v>
      </c>
      <c r="T132" s="120" t="n">
        <f aca="false">L132/$R$3</f>
        <v>-0</v>
      </c>
      <c r="U132" s="120" t="n">
        <f aca="false">I132/$R$3</f>
        <v>-19.247</v>
      </c>
      <c r="V132" s="120" t="n">
        <f aca="false">M132/$R$3</f>
        <v>-48.85173</v>
      </c>
      <c r="W132" s="120" t="n">
        <f aca="false">N132/$R$3</f>
        <v>-163.02056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IM'!A133,3),'Master Data'!$A$2:$A$8,0),2)</f>
        <v>T</v>
      </c>
      <c r="D133" s="118" t="n">
        <v>11169.9177999991</v>
      </c>
      <c r="E133" s="118" t="n">
        <v>0</v>
      </c>
      <c r="F133" s="118" t="n">
        <v>0</v>
      </c>
      <c r="G133" s="118" t="n">
        <v>-38965</v>
      </c>
      <c r="I133" s="118" t="n">
        <f aca="false">IF(MONTH($A133)=MONTH($A132),IF(G133=0,I132,G133),G133)</f>
        <v>-38965</v>
      </c>
      <c r="J133" s="118" t="n">
        <f aca="false">IF(MONTH($A133)=MONTH($A132),SUM(I133-I132),I133)</f>
        <v>-19718</v>
      </c>
      <c r="K133" s="118" t="n">
        <f aca="false">IF(WEEKDAY(A133,3)&gt;4,0,(IF(A133&lt;K$2,0,IF(A133&lt;=K$3,1,0))))</f>
        <v>0</v>
      </c>
      <c r="L133" s="118" t="n">
        <f aca="false">J133*K133</f>
        <v>-0</v>
      </c>
      <c r="M133" s="118" t="n">
        <f aca="false">SUM(J$97:J133)</f>
        <v>-68569.73</v>
      </c>
      <c r="N133" s="118" t="n">
        <f aca="false">SUM(J$6:J133)</f>
        <v>-182738.56</v>
      </c>
      <c r="P133" s="118" t="n">
        <f aca="false">D133/P$3</f>
        <v>0.0111699177999991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-19.718</v>
      </c>
      <c r="T133" s="120" t="n">
        <f aca="false">L133/$R$3</f>
        <v>-0</v>
      </c>
      <c r="U133" s="120" t="n">
        <f aca="false">I133/$R$3</f>
        <v>-38.965</v>
      </c>
      <c r="V133" s="120" t="n">
        <f aca="false">M133/$R$3</f>
        <v>-68.56973</v>
      </c>
      <c r="W133" s="120" t="n">
        <f aca="false">N133/$R$3</f>
        <v>-182.73856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IM'!A134,3),'Master Data'!$A$2:$A$8,0),2)</f>
        <v>W</v>
      </c>
      <c r="D134" s="118" t="n">
        <v>10685.545200001</v>
      </c>
      <c r="E134" s="118" t="n">
        <v>0</v>
      </c>
      <c r="F134" s="118" t="n">
        <v>0</v>
      </c>
      <c r="G134" s="118" t="n">
        <v>-56750</v>
      </c>
      <c r="I134" s="118" t="n">
        <f aca="false">IF(MONTH($A134)=MONTH($A133),IF(G134=0,I133,G134),G134)</f>
        <v>-56750</v>
      </c>
      <c r="J134" s="118" t="n">
        <f aca="false">IF(MONTH($A134)=MONTH($A133),SUM(I134-I133),I134)</f>
        <v>-17785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-86354.73</v>
      </c>
      <c r="N134" s="118" t="n">
        <f aca="false">SUM(J$6:J134)</f>
        <v>-200523.56</v>
      </c>
      <c r="P134" s="118" t="n">
        <f aca="false">D134/P$3</f>
        <v>0.010685545200001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-17.785</v>
      </c>
      <c r="T134" s="120" t="n">
        <f aca="false">L134/$R$3</f>
        <v>-0</v>
      </c>
      <c r="U134" s="120" t="n">
        <f aca="false">I134/$R$3</f>
        <v>-56.75</v>
      </c>
      <c r="V134" s="120" t="n">
        <f aca="false">M134/$R$3</f>
        <v>-86.35473</v>
      </c>
      <c r="W134" s="120" t="n">
        <f aca="false">N134/$R$3</f>
        <v>-200.52356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IM'!A135,3),'Master Data'!$A$2:$A$8,0),2)</f>
        <v>Th</v>
      </c>
      <c r="D135" s="118" t="n">
        <v>31670.4107999999</v>
      </c>
      <c r="E135" s="118" t="n">
        <v>0</v>
      </c>
      <c r="F135" s="118" t="n">
        <v>0</v>
      </c>
      <c r="G135" s="118" t="n">
        <v>-117156</v>
      </c>
      <c r="I135" s="118" t="n">
        <f aca="false">IF(MONTH($A135)=MONTH($A134),IF(G135=0,I134,G135),G135)</f>
        <v>-117156</v>
      </c>
      <c r="J135" s="118" t="n">
        <f aca="false">IF(MONTH($A135)=MONTH($A134),SUM(I135-I134),I135)</f>
        <v>-60406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-146760.73</v>
      </c>
      <c r="N135" s="118" t="n">
        <f aca="false">SUM(J$6:J135)</f>
        <v>-260929.56</v>
      </c>
      <c r="P135" s="118" t="n">
        <f aca="false">D135/P$3</f>
        <v>0.0316704107999999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-60.406</v>
      </c>
      <c r="T135" s="120" t="n">
        <f aca="false">L135/$R$3</f>
        <v>-0</v>
      </c>
      <c r="U135" s="120" t="n">
        <f aca="false">I135/$R$3</f>
        <v>-117.156</v>
      </c>
      <c r="V135" s="120" t="n">
        <f aca="false">M135/$R$3</f>
        <v>-146.76073</v>
      </c>
      <c r="W135" s="120" t="n">
        <f aca="false">N135/$R$3</f>
        <v>-260.92956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IM'!A136,3),'Master Data'!$A$2:$A$8,0),2)</f>
        <v>F</v>
      </c>
      <c r="D136" s="118" t="n">
        <v>30166.0774000001</v>
      </c>
      <c r="E136" s="118" t="n">
        <v>0</v>
      </c>
      <c r="F136" s="118" t="n">
        <v>0</v>
      </c>
      <c r="G136" s="118" t="n">
        <v>-117348</v>
      </c>
      <c r="I136" s="118" t="n">
        <f aca="false">IF(MONTH($A136)=MONTH($A135),IF(G136=0,I135,G136),G136)</f>
        <v>-117348</v>
      </c>
      <c r="J136" s="118" t="n">
        <f aca="false">IF(MONTH($A136)=MONTH($A135),SUM(I136-I135),I136)</f>
        <v>-192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-146952.73</v>
      </c>
      <c r="N136" s="118" t="n">
        <f aca="false">SUM(J$6:J136)</f>
        <v>-261121.56</v>
      </c>
      <c r="P136" s="118" t="n">
        <f aca="false">D136/P$3</f>
        <v>0.0301660774000001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-0.192</v>
      </c>
      <c r="T136" s="120" t="n">
        <f aca="false">L136/$R$3</f>
        <v>-0</v>
      </c>
      <c r="U136" s="120" t="n">
        <f aca="false">I136/$R$3</f>
        <v>-117.348</v>
      </c>
      <c r="V136" s="120" t="n">
        <f aca="false">M136/$R$3</f>
        <v>-146.95273</v>
      </c>
      <c r="W136" s="120" t="n">
        <f aca="false">N136/$R$3</f>
        <v>-261.12156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IM'!A137,3),'Master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-117348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-146952.73</v>
      </c>
      <c r="N137" s="118" t="n">
        <f aca="false">SUM(J$6:J137)</f>
        <v>-261121.56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-117.348</v>
      </c>
      <c r="V137" s="120" t="n">
        <f aca="false">M137/$R$3</f>
        <v>-146.95273</v>
      </c>
      <c r="W137" s="120" t="n">
        <f aca="false">N137/$R$3</f>
        <v>-261.12156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IM'!A138,3),'Master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-117348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-146952.73</v>
      </c>
      <c r="N138" s="118" t="n">
        <f aca="false">SUM(J$6:J138)</f>
        <v>-261121.56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-117.348</v>
      </c>
      <c r="V138" s="120" t="n">
        <f aca="false">M138/$R$3</f>
        <v>-146.95273</v>
      </c>
      <c r="W138" s="120" t="n">
        <f aca="false">N138/$R$3</f>
        <v>-261.12156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IM'!A139,3),'Master Data'!$A$2:$A$8,0),2)</f>
        <v>M</v>
      </c>
      <c r="D139" s="118" t="n">
        <v>25650.2018000001</v>
      </c>
      <c r="E139" s="118"/>
      <c r="F139" s="118"/>
      <c r="G139" s="118" t="n">
        <v>-112271.196841248</v>
      </c>
      <c r="I139" s="118" t="n">
        <f aca="false">IF(MONTH($A139)=MONTH($A138),IF(G139=0,I138,G139),G139)</f>
        <v>-112271.196841248</v>
      </c>
      <c r="J139" s="118" t="n">
        <f aca="false">IF(MONTH($A139)=MONTH($A138),SUM(I139-I138),I139)</f>
        <v>5076.8031587516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-141875.926841248</v>
      </c>
      <c r="N139" s="118" t="n">
        <f aca="false">SUM(J$6:J139)</f>
        <v>-256044.756841248</v>
      </c>
      <c r="P139" s="118" t="n">
        <f aca="false">D139/P$3</f>
        <v>0.0256502018000001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5.0768031587516</v>
      </c>
      <c r="T139" s="120" t="n">
        <f aca="false">L139/$R$3</f>
        <v>0</v>
      </c>
      <c r="U139" s="120" t="n">
        <f aca="false">I139/$R$3</f>
        <v>-112.271196841248</v>
      </c>
      <c r="V139" s="120" t="n">
        <f aca="false">M139/$R$3</f>
        <v>-141.875926841248</v>
      </c>
      <c r="W139" s="120" t="n">
        <f aca="false">N139/$R$3</f>
        <v>-256.044756841248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IM'!A140,3),'Master Data'!$A$2:$A$8,0),2)</f>
        <v>T</v>
      </c>
      <c r="D140" s="118" t="n">
        <v>24145</v>
      </c>
      <c r="E140" s="118"/>
      <c r="F140" s="118"/>
      <c r="G140" s="118" t="n">
        <v>-110790</v>
      </c>
      <c r="I140" s="118" t="n">
        <f aca="false">IF(MONTH($A140)=MONTH($A139),IF(G140=0,I139,G140),G140)</f>
        <v>-110790</v>
      </c>
      <c r="J140" s="118" t="n">
        <f aca="false">IF(MONTH($A140)=MONTH($A139),SUM(I140-I139),I140)</f>
        <v>1481.1968412484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-140394.73</v>
      </c>
      <c r="N140" s="118" t="n">
        <f aca="false">SUM(J$6:J140)</f>
        <v>-254563.56</v>
      </c>
      <c r="P140" s="118" t="n">
        <f aca="false">D140/P$3</f>
        <v>0.024145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1.4811968412484</v>
      </c>
      <c r="T140" s="120" t="n">
        <f aca="false">L140/$R$3</f>
        <v>0</v>
      </c>
      <c r="U140" s="120" t="n">
        <f aca="false">I140/$R$3</f>
        <v>-110.79</v>
      </c>
      <c r="V140" s="120" t="n">
        <f aca="false">M140/$R$3</f>
        <v>-140.39473</v>
      </c>
      <c r="W140" s="120" t="n">
        <f aca="false">N140/$R$3</f>
        <v>-254.56356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IM'!A141,3),'Master Data'!$A$2:$A$8,0),2)</f>
        <v>W</v>
      </c>
      <c r="D141" s="118" t="n">
        <v>22969.1325000002</v>
      </c>
      <c r="E141" s="118"/>
      <c r="F141" s="118"/>
      <c r="G141" s="118" t="n">
        <v>-99952</v>
      </c>
      <c r="I141" s="118" t="n">
        <f aca="false">IF(MONTH($A141)=MONTH($A140),IF(G141=0,I140,G141),G141)</f>
        <v>-99952</v>
      </c>
      <c r="J141" s="118" t="n">
        <f aca="false">IF(MONTH($A141)=MONTH($A140),SUM(I141-I140),I141)</f>
        <v>10838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-129556.73</v>
      </c>
      <c r="N141" s="118" t="n">
        <f aca="false">SUM(J$6:J141)</f>
        <v>-243725.56</v>
      </c>
      <c r="P141" s="118" t="n">
        <f aca="false">D141/P$3</f>
        <v>0.0229691325000002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10.838</v>
      </c>
      <c r="T141" s="120" t="n">
        <f aca="false">L141/$R$3</f>
        <v>0</v>
      </c>
      <c r="U141" s="120" t="n">
        <f aca="false">I141/$R$3</f>
        <v>-99.952</v>
      </c>
      <c r="V141" s="120" t="n">
        <f aca="false">M141/$R$3</f>
        <v>-129.55673</v>
      </c>
      <c r="W141" s="120" t="n">
        <f aca="false">N141/$R$3</f>
        <v>-243.72556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IM'!A142,3),'Master Data'!$A$2:$A$8,0),2)</f>
        <v>Th</v>
      </c>
      <c r="D142" s="118" t="n">
        <v>18645.4072000003</v>
      </c>
      <c r="E142" s="118"/>
      <c r="F142" s="118"/>
      <c r="G142" s="118" t="n">
        <v>-87989</v>
      </c>
      <c r="I142" s="118" t="n">
        <f aca="false">IF(MONTH($A142)=MONTH($A141),IF(G142=0,I141,G142),G142)</f>
        <v>-87989</v>
      </c>
      <c r="J142" s="118" t="n">
        <f aca="false">IF(MONTH($A142)=MONTH($A141),SUM(I142-I141),I142)</f>
        <v>11963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-117593.73</v>
      </c>
      <c r="N142" s="118" t="n">
        <f aca="false">SUM(J$6:J142)</f>
        <v>-231762.56</v>
      </c>
      <c r="P142" s="118" t="n">
        <f aca="false">D142/P$3</f>
        <v>0.0186454072000003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11.963</v>
      </c>
      <c r="T142" s="120" t="n">
        <f aca="false">L142/$R$3</f>
        <v>0</v>
      </c>
      <c r="U142" s="120" t="n">
        <f aca="false">I142/$R$3</f>
        <v>-87.989</v>
      </c>
      <c r="V142" s="120" t="n">
        <f aca="false">M142/$R$3</f>
        <v>-117.59373</v>
      </c>
      <c r="W142" s="120" t="n">
        <f aca="false">N142/$R$3</f>
        <v>-231.76256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IM'!A143,3),'Master Data'!$A$2:$A$8,0),2)</f>
        <v>F</v>
      </c>
      <c r="D143" s="118" t="n">
        <v>17315.8652000003</v>
      </c>
      <c r="E143" s="118"/>
      <c r="F143" s="118"/>
      <c r="G143" s="118" t="n">
        <v>-81252</v>
      </c>
      <c r="I143" s="118" t="n">
        <f aca="false">IF(MONTH($A143)=MONTH($A142),IF(G143=0,I142,G143),G143)</f>
        <v>-81252</v>
      </c>
      <c r="J143" s="118" t="n">
        <f aca="false">IF(MONTH($A143)=MONTH($A142),SUM(I143-I142),I143)</f>
        <v>6737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-110856.73</v>
      </c>
      <c r="N143" s="118" t="n">
        <f aca="false">SUM(J$6:J143)</f>
        <v>-225025.56</v>
      </c>
      <c r="P143" s="118" t="n">
        <f aca="false">D143/P$3</f>
        <v>0.0173158652000003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6.737</v>
      </c>
      <c r="T143" s="120" t="n">
        <f aca="false">L143/$R$3</f>
        <v>0</v>
      </c>
      <c r="U143" s="120" t="n">
        <f aca="false">I143/$R$3</f>
        <v>-81.252</v>
      </c>
      <c r="V143" s="120" t="n">
        <f aca="false">M143/$R$3</f>
        <v>-110.85673</v>
      </c>
      <c r="W143" s="120" t="n">
        <f aca="false">N143/$R$3</f>
        <v>-225.02556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IM'!A144,3),'Master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-81252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-110856.73</v>
      </c>
      <c r="N144" s="118" t="n">
        <f aca="false">SUM(J$6:J144)</f>
        <v>-225025.56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-81.252</v>
      </c>
      <c r="V144" s="120" t="n">
        <f aca="false">M144/$R$3</f>
        <v>-110.85673</v>
      </c>
      <c r="W144" s="120" t="n">
        <f aca="false">N144/$R$3</f>
        <v>-225.02556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IM'!A145,3),'Master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-81252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-110856.73</v>
      </c>
      <c r="N145" s="118" t="n">
        <f aca="false">SUM(J$6:J145)</f>
        <v>-225025.56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-81.252</v>
      </c>
      <c r="V145" s="120" t="n">
        <f aca="false">M145/$R$3</f>
        <v>-110.85673</v>
      </c>
      <c r="W145" s="120" t="n">
        <f aca="false">N145/$R$3</f>
        <v>-225.02556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IM'!A146,3),'Master Data'!$A$2:$A$8,0),2)</f>
        <v>M</v>
      </c>
      <c r="D146" s="118" t="n">
        <v>13508</v>
      </c>
      <c r="E146" s="118"/>
      <c r="F146" s="118"/>
      <c r="G146" s="118" t="n">
        <v>-76251.4669978743</v>
      </c>
      <c r="I146" s="118" t="n">
        <f aca="false">IF(MONTH($A146)=MONTH($A145),IF(G146=0,I145,G146),G146)</f>
        <v>-76251.4669978743</v>
      </c>
      <c r="J146" s="118" t="n">
        <f aca="false">IF(MONTH($A146)=MONTH($A145),SUM(I146-I145),I146)</f>
        <v>5000.53300212568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-105856.196997874</v>
      </c>
      <c r="N146" s="118" t="n">
        <f aca="false">SUM(J$6:J146)</f>
        <v>-220025.026997874</v>
      </c>
      <c r="P146" s="118" t="n">
        <f aca="false">D146/P$3</f>
        <v>0.013508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5.00053300212568</v>
      </c>
      <c r="T146" s="120" t="n">
        <f aca="false">L146/$R$3</f>
        <v>0</v>
      </c>
      <c r="U146" s="120" t="n">
        <f aca="false">I146/$R$3</f>
        <v>-76.2514669978743</v>
      </c>
      <c r="V146" s="120" t="n">
        <f aca="false">M146/$R$3</f>
        <v>-105.856196997874</v>
      </c>
      <c r="W146" s="120" t="n">
        <f aca="false">N146/$R$3</f>
        <v>-220.025026997874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IM'!A147,3),'Master Data'!$A$2:$A$8,0),2)</f>
        <v>T</v>
      </c>
      <c r="D147" s="118" t="n">
        <v>11993.2038000002</v>
      </c>
      <c r="E147" s="118"/>
      <c r="F147" s="118"/>
      <c r="G147" s="118" t="n">
        <v>-73520</v>
      </c>
      <c r="I147" s="118" t="n">
        <f aca="false">IF(MONTH($A147)=MONTH($A146),IF(G147=0,I146,G147),G147)</f>
        <v>-73520</v>
      </c>
      <c r="J147" s="118" t="n">
        <f aca="false">IF(MONTH($A147)=MONTH($A146),SUM(I147-I146),I147)</f>
        <v>2731.46699787432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-103124.73</v>
      </c>
      <c r="N147" s="118" t="n">
        <f aca="false">SUM(J$6:J147)</f>
        <v>-217293.56</v>
      </c>
      <c r="P147" s="118" t="n">
        <f aca="false">D147/P$3</f>
        <v>0.0119932038000002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2.73146699787432</v>
      </c>
      <c r="T147" s="120" t="n">
        <f aca="false">L147/$R$3</f>
        <v>0</v>
      </c>
      <c r="U147" s="120" t="n">
        <f aca="false">I147/$R$3</f>
        <v>-73.52</v>
      </c>
      <c r="V147" s="120" t="n">
        <f aca="false">M147/$R$3</f>
        <v>-103.12473</v>
      </c>
      <c r="W147" s="120" t="n">
        <f aca="false">N147/$R$3</f>
        <v>-217.29356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IM'!A148,3),'Master Data'!$A$2:$A$8,0),2)</f>
        <v>W</v>
      </c>
      <c r="D148" s="118" t="n">
        <v>10662</v>
      </c>
      <c r="E148" s="118"/>
      <c r="F148" s="118"/>
      <c r="G148" s="118" t="n">
        <v>-73570</v>
      </c>
      <c r="I148" s="118" t="n">
        <f aca="false">IF(MONTH($A148)=MONTH($A147),IF(G148=0,I147,G148),G148)</f>
        <v>-73570</v>
      </c>
      <c r="J148" s="118" t="n">
        <f aca="false">IF(MONTH($A148)=MONTH($A147),SUM(I148-I147),I148)</f>
        <v>-50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-103174.73</v>
      </c>
      <c r="N148" s="118" t="n">
        <f aca="false">SUM(J$6:J148)</f>
        <v>-217343.56</v>
      </c>
      <c r="P148" s="118" t="n">
        <f aca="false">D148/P$3</f>
        <v>0.010662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-0.05</v>
      </c>
      <c r="T148" s="120" t="n">
        <f aca="false">L148/$R$3</f>
        <v>-0</v>
      </c>
      <c r="U148" s="120" t="n">
        <f aca="false">I148/$R$3</f>
        <v>-73.57</v>
      </c>
      <c r="V148" s="120" t="n">
        <f aca="false">M148/$R$3</f>
        <v>-103.17473</v>
      </c>
      <c r="W148" s="120" t="n">
        <f aca="false">N148/$R$3</f>
        <v>-217.34356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IM'!A149,3),'Master Data'!$A$2:$A$8,0),2)</f>
        <v>Th</v>
      </c>
      <c r="D149" s="118" t="n">
        <v>7785.74929999994</v>
      </c>
      <c r="E149" s="118"/>
      <c r="F149" s="118"/>
      <c r="G149" s="118" t="n">
        <v>-76054</v>
      </c>
      <c r="I149" s="118" t="n">
        <f aca="false">IF(MONTH($A149)=MONTH($A148),IF(G149=0,I148,G149),G149)</f>
        <v>-76054</v>
      </c>
      <c r="J149" s="118" t="n">
        <f aca="false">IF(MONTH($A149)=MONTH($A148),SUM(I149-I148),I149)</f>
        <v>-2484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-105658.73</v>
      </c>
      <c r="N149" s="118" t="n">
        <f aca="false">SUM(J$6:J149)</f>
        <v>-219827.56</v>
      </c>
      <c r="P149" s="118" t="n">
        <f aca="false">D149/P$3</f>
        <v>0.00778574929999994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-2.484</v>
      </c>
      <c r="T149" s="120" t="n">
        <f aca="false">L149/$R$3</f>
        <v>-0</v>
      </c>
      <c r="U149" s="120" t="n">
        <f aca="false">I149/$R$3</f>
        <v>-76.054</v>
      </c>
      <c r="V149" s="120" t="n">
        <f aca="false">M149/$R$3</f>
        <v>-105.65873</v>
      </c>
      <c r="W149" s="120" t="n">
        <f aca="false">N149/$R$3</f>
        <v>-219.82756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IM'!A150,3),'Master Data'!$A$2:$A$8,0),2)</f>
        <v>F</v>
      </c>
      <c r="D150" s="118" t="n">
        <v>7998.52000000003</v>
      </c>
      <c r="E150" s="118"/>
      <c r="F150" s="118"/>
      <c r="G150" s="118" t="n">
        <v>-71273</v>
      </c>
      <c r="I150" s="118" t="n">
        <f aca="false">IF(MONTH($A150)=MONTH($A149),IF(G150=0,I149,G150),G150)</f>
        <v>-71273</v>
      </c>
      <c r="J150" s="118" t="n">
        <f aca="false">IF(MONTH($A150)=MONTH($A149),SUM(I150-I149),I150)</f>
        <v>4781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-100877.73</v>
      </c>
      <c r="N150" s="118" t="n">
        <f aca="false">SUM(J$6:J150)</f>
        <v>-215046.56</v>
      </c>
      <c r="P150" s="118" t="n">
        <f aca="false">D150/P$3</f>
        <v>0.00799852000000003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4.781</v>
      </c>
      <c r="T150" s="120" t="n">
        <f aca="false">L150/$R$3</f>
        <v>0</v>
      </c>
      <c r="U150" s="120" t="n">
        <f aca="false">I150/$R$3</f>
        <v>-71.273</v>
      </c>
      <c r="V150" s="120" t="n">
        <f aca="false">M150/$R$3</f>
        <v>-100.87773</v>
      </c>
      <c r="W150" s="120" t="n">
        <f aca="false">N150/$R$3</f>
        <v>-215.04656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IM'!A151,3),'Master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-71273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-100877.73</v>
      </c>
      <c r="N151" s="118" t="n">
        <f aca="false">SUM(J$6:J151)</f>
        <v>-215046.56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-71.273</v>
      </c>
      <c r="V151" s="120" t="n">
        <f aca="false">M151/$R$3</f>
        <v>-100.87773</v>
      </c>
      <c r="W151" s="120" t="n">
        <f aca="false">N151/$R$3</f>
        <v>-215.04656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IM'!A152,3),'Master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-71273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-100877.73</v>
      </c>
      <c r="N152" s="118" t="n">
        <f aca="false">SUM(J$6:J152)</f>
        <v>-215046.56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-71.273</v>
      </c>
      <c r="V152" s="120" t="n">
        <f aca="false">M152/$R$3</f>
        <v>-100.87773</v>
      </c>
      <c r="W152" s="120" t="n">
        <f aca="false">N152/$R$3</f>
        <v>-215.04656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IM'!A153,3),'Master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-71273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-100877.73</v>
      </c>
      <c r="N153" s="118" t="n">
        <f aca="false">SUM(J$6:J153)</f>
        <v>-215046.56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-71.273</v>
      </c>
      <c r="V153" s="120" t="n">
        <f aca="false">M153/$R$3</f>
        <v>-100.87773</v>
      </c>
      <c r="W153" s="120" t="n">
        <f aca="false">N153/$R$3</f>
        <v>-215.04656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IM'!A154,3),'Master Data'!$A$2:$A$8,0),2)</f>
        <v>T</v>
      </c>
      <c r="D154" s="118" t="n">
        <v>2667.38599999999</v>
      </c>
      <c r="E154" s="118"/>
      <c r="F154" s="118"/>
      <c r="G154" s="118" t="n">
        <v>-61738</v>
      </c>
      <c r="I154" s="118" t="n">
        <f aca="false">IF(MONTH($A154)=MONTH($A153),IF(G154=0,I153,G154),G154)</f>
        <v>-61738</v>
      </c>
      <c r="J154" s="118" t="n">
        <f aca="false">IF(MONTH($A154)=MONTH($A153),SUM(I154-I153),I154)</f>
        <v>9535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-91342.73</v>
      </c>
      <c r="N154" s="118" t="n">
        <f aca="false">SUM(J$6:J154)</f>
        <v>-205511.56</v>
      </c>
      <c r="P154" s="118" t="n">
        <f aca="false">D154/P$3</f>
        <v>0.00266738599999999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9.535</v>
      </c>
      <c r="T154" s="120" t="n">
        <f aca="false">L154/$R$3</f>
        <v>0</v>
      </c>
      <c r="U154" s="120" t="n">
        <f aca="false">I154/$R$3</f>
        <v>-61.738</v>
      </c>
      <c r="V154" s="120" t="n">
        <f aca="false">M154/$R$3</f>
        <v>-91.34273</v>
      </c>
      <c r="W154" s="120" t="n">
        <f aca="false">N154/$R$3</f>
        <v>-205.51156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IM'!A155,3),'Master Data'!$A$2:$A$8,0),2)</f>
        <v>W</v>
      </c>
      <c r="D155" s="118" t="n">
        <v>1329.3208</v>
      </c>
      <c r="E155" s="118"/>
      <c r="F155" s="118"/>
      <c r="G155" s="118" t="n">
        <v>-59323.0110577799</v>
      </c>
      <c r="I155" s="118" t="n">
        <f aca="false">IF(MONTH($A155)=MONTH($A154),IF(G155=0,I154,G155),G155)</f>
        <v>-59323.0110577799</v>
      </c>
      <c r="J155" s="118" t="n">
        <f aca="false">IF(MONTH($A155)=MONTH($A154),SUM(I155-I154),I155)</f>
        <v>2414.98894222014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-88927.7410577799</v>
      </c>
      <c r="N155" s="118" t="n">
        <f aca="false">SUM(J$6:J155)</f>
        <v>-203096.57105778</v>
      </c>
      <c r="P155" s="118" t="n">
        <f aca="false">D155/P$3</f>
        <v>0.0013293208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2.41498894222014</v>
      </c>
      <c r="T155" s="120" t="n">
        <f aca="false">L155/$R$3</f>
        <v>0</v>
      </c>
      <c r="U155" s="120" t="n">
        <f aca="false">I155/$R$3</f>
        <v>-59.3230110577799</v>
      </c>
      <c r="V155" s="120" t="n">
        <f aca="false">M155/$R$3</f>
        <v>-88.9277410577799</v>
      </c>
      <c r="W155" s="120" t="n">
        <f aca="false">N155/$R$3</f>
        <v>-203.09657105778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IM'!A156,3),'Master Data'!$A$2:$A$8,0),2)</f>
        <v>Th</v>
      </c>
      <c r="D156" s="118" t="n">
        <v>-30521.7119999999</v>
      </c>
      <c r="E156" s="118"/>
      <c r="F156" s="118"/>
      <c r="G156" s="118" t="n">
        <v>-69518</v>
      </c>
      <c r="I156" s="118" t="n">
        <f aca="false">IF(MONTH($A156)=MONTH($A155),IF(G156=0,I155,G156),G156)</f>
        <v>-69518</v>
      </c>
      <c r="J156" s="118" t="n">
        <f aca="false">IF(MONTH($A156)=MONTH($A155),SUM(I156-I155),I156)</f>
        <v>-10194.9889422201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-99122.73</v>
      </c>
      <c r="N156" s="118" t="n">
        <f aca="false">SUM(J$6:J156)</f>
        <v>-213291.56</v>
      </c>
      <c r="P156" s="118" t="n">
        <f aca="false">D156/P$3</f>
        <v>-0.0305217119999999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-10.1949889422201</v>
      </c>
      <c r="T156" s="120" t="n">
        <f aca="false">L156/$R$3</f>
        <v>-0</v>
      </c>
      <c r="U156" s="120" t="n">
        <f aca="false">I156/$R$3</f>
        <v>-69.518</v>
      </c>
      <c r="V156" s="120" t="n">
        <f aca="false">M156/$R$3</f>
        <v>-99.12273</v>
      </c>
      <c r="W156" s="120" t="n">
        <f aca="false">N156/$R$3</f>
        <v>-213.29156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IM'!A157,3),'Master Data'!$A$2:$A$8,0),2)</f>
        <v>F</v>
      </c>
      <c r="D157" s="118" t="n">
        <v>-29507.6421</v>
      </c>
      <c r="E157" s="118"/>
      <c r="F157" s="118"/>
      <c r="G157" s="118" t="n">
        <v>-38738.184056391</v>
      </c>
      <c r="I157" s="118" t="n">
        <f aca="false">IF(MONTH($A157)=MONTH($A156),IF(G157=0,I156,G157),G157)</f>
        <v>-38738.184056391</v>
      </c>
      <c r="J157" s="118" t="n">
        <f aca="false">IF(MONTH($A157)=MONTH($A156),SUM(I157-I156),I157)</f>
        <v>-38738.184056391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-137860.914056391</v>
      </c>
      <c r="N157" s="118" t="n">
        <f aca="false">SUM(J$6:J157)</f>
        <v>-252029.744056391</v>
      </c>
      <c r="P157" s="118" t="n">
        <f aca="false">D157/P$3</f>
        <v>-0.0295076421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-38.738184056391</v>
      </c>
      <c r="T157" s="120" t="n">
        <f aca="false">L157/$R$3</f>
        <v>-0</v>
      </c>
      <c r="U157" s="120" t="n">
        <f aca="false">I157/$R$3</f>
        <v>-38.738184056391</v>
      </c>
      <c r="V157" s="120" t="n">
        <f aca="false">M157/$R$3</f>
        <v>-137.860914056391</v>
      </c>
      <c r="W157" s="120" t="n">
        <f aca="false">N157/$R$3</f>
        <v>-252.029744056391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IM'!A158,3),'Master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-38738.184056391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-137860.914056391</v>
      </c>
      <c r="N158" s="118" t="n">
        <f aca="false">SUM(J$6:J158)</f>
        <v>-252029.744056391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-38.738184056391</v>
      </c>
      <c r="V158" s="120" t="n">
        <f aca="false">M158/$R$3</f>
        <v>-137.860914056391</v>
      </c>
      <c r="W158" s="120" t="n">
        <f aca="false">N158/$R$3</f>
        <v>-252.029744056391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IM'!A159,3),'Master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-38738.184056391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-137860.914056391</v>
      </c>
      <c r="N159" s="118" t="n">
        <f aca="false">SUM(J$6:J159)</f>
        <v>-252029.744056391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-38.738184056391</v>
      </c>
      <c r="V159" s="120" t="n">
        <f aca="false">M159/$R$3</f>
        <v>-137.860914056391</v>
      </c>
      <c r="W159" s="120" t="n">
        <f aca="false">N159/$R$3</f>
        <v>-252.029744056391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IM'!A160,3),'Master Data'!$A$2:$A$8,0),2)</f>
        <v>M</v>
      </c>
      <c r="D160" s="118" t="n">
        <v>-30536.4749999996</v>
      </c>
      <c r="E160" s="118"/>
      <c r="F160" s="118"/>
      <c r="G160" s="118" t="n">
        <v>-45696</v>
      </c>
      <c r="I160" s="118" t="n">
        <f aca="false">IF(MONTH($A160)=MONTH($A159),IF(G160=0,I159,G160),G160)</f>
        <v>-45696</v>
      </c>
      <c r="J160" s="118" t="n">
        <f aca="false">IF(MONTH($A160)=MONTH($A159),SUM(I160-I159),I160)</f>
        <v>-6957.81594360901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-144818.73</v>
      </c>
      <c r="N160" s="118" t="n">
        <f aca="false">SUM(J$6:J160)</f>
        <v>-258987.56</v>
      </c>
      <c r="P160" s="118" t="n">
        <f aca="false">D160/P$3</f>
        <v>-0.0305364749999996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-6.95781594360901</v>
      </c>
      <c r="T160" s="120" t="n">
        <f aca="false">L160/$R$3</f>
        <v>-0</v>
      </c>
      <c r="U160" s="120" t="n">
        <f aca="false">I160/$R$3</f>
        <v>-45.696</v>
      </c>
      <c r="V160" s="120" t="n">
        <f aca="false">M160/$R$3</f>
        <v>-144.81873</v>
      </c>
      <c r="W160" s="120" t="n">
        <f aca="false">N160/$R$3</f>
        <v>-258.98756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IM'!A161,3),'Master Data'!$A$2:$A$8,0),2)</f>
        <v>T</v>
      </c>
      <c r="D161" s="118" t="n">
        <v>78963.7679000002</v>
      </c>
      <c r="E161" s="118"/>
      <c r="F161" s="118"/>
      <c r="G161" s="118" t="n">
        <v>-62292</v>
      </c>
      <c r="I161" s="118" t="n">
        <f aca="false">IF(MONTH($A161)=MONTH($A160),IF(G161=0,I160,G161),G161)</f>
        <v>-62292</v>
      </c>
      <c r="J161" s="118" t="n">
        <f aca="false">IF(MONTH($A161)=MONTH($A160),SUM(I161-I160),I161)</f>
        <v>-16596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-161414.73</v>
      </c>
      <c r="N161" s="118" t="n">
        <f aca="false">SUM(J$6:J161)</f>
        <v>-275583.56</v>
      </c>
      <c r="P161" s="118" t="n">
        <f aca="false">D161/P$3</f>
        <v>0.0789637679000002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-16.596</v>
      </c>
      <c r="T161" s="120" t="n">
        <f aca="false">L161/$R$3</f>
        <v>-0</v>
      </c>
      <c r="U161" s="120" t="n">
        <f aca="false">I161/$R$3</f>
        <v>-62.292</v>
      </c>
      <c r="V161" s="120" t="n">
        <f aca="false">M161/$R$3</f>
        <v>-161.41473</v>
      </c>
      <c r="W161" s="120" t="n">
        <f aca="false">N161/$R$3</f>
        <v>-275.58356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IM'!A162,3),'Master Data'!$A$2:$A$8,0),2)</f>
        <v>W</v>
      </c>
      <c r="D162" s="118" t="n">
        <v>76328.5913999994</v>
      </c>
      <c r="E162" s="118"/>
      <c r="F162" s="118"/>
      <c r="G162" s="118" t="n">
        <v>-63582</v>
      </c>
      <c r="I162" s="118" t="n">
        <f aca="false">IF(MONTH($A162)=MONTH($A161),IF(G162=0,I161,G162),G162)</f>
        <v>-63582</v>
      </c>
      <c r="J162" s="118" t="n">
        <f aca="false">IF(MONTH($A162)=MONTH($A161),SUM(I162-I161),I162)</f>
        <v>-1290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-162704.73</v>
      </c>
      <c r="N162" s="118" t="n">
        <f aca="false">SUM(J$6:J162)</f>
        <v>-276873.56</v>
      </c>
      <c r="P162" s="118" t="n">
        <f aca="false">D162/P$3</f>
        <v>0.0763285913999994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-1.29</v>
      </c>
      <c r="T162" s="120" t="n">
        <f aca="false">L162/$R$3</f>
        <v>-0</v>
      </c>
      <c r="U162" s="120" t="n">
        <f aca="false">I162/$R$3</f>
        <v>-63.582</v>
      </c>
      <c r="V162" s="120" t="n">
        <f aca="false">M162/$R$3</f>
        <v>-162.70473</v>
      </c>
      <c r="W162" s="120" t="n">
        <f aca="false">N162/$R$3</f>
        <v>-276.87356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IM'!A163,3),'Master Data'!$A$2:$A$8,0),2)</f>
        <v>Th</v>
      </c>
      <c r="D163" s="118" t="n">
        <v>73692.2456</v>
      </c>
      <c r="E163" s="118"/>
      <c r="F163" s="118"/>
      <c r="G163" s="118" t="n">
        <v>-53964</v>
      </c>
      <c r="I163" s="118" t="n">
        <f aca="false">IF(MONTH($A163)=MONTH($A162),IF(G163=0,I162,G163),G163)</f>
        <v>-53964</v>
      </c>
      <c r="J163" s="118" t="n">
        <f aca="false">IF(MONTH($A163)=MONTH($A162),SUM(I163-I162),I163)</f>
        <v>9618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-153086.73</v>
      </c>
      <c r="N163" s="118" t="n">
        <f aca="false">SUM(J$6:J163)</f>
        <v>-267255.56</v>
      </c>
      <c r="P163" s="118" t="n">
        <f aca="false">D163/P$3</f>
        <v>0.0736922456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9.618</v>
      </c>
      <c r="T163" s="120" t="n">
        <f aca="false">L163/$R$3</f>
        <v>0</v>
      </c>
      <c r="U163" s="120" t="n">
        <f aca="false">I163/$R$3</f>
        <v>-53.964</v>
      </c>
      <c r="V163" s="120" t="n">
        <f aca="false">M163/$R$3</f>
        <v>-153.08673</v>
      </c>
      <c r="W163" s="120" t="n">
        <f aca="false">N163/$R$3</f>
        <v>-267.25556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IM'!A164,3),'Master Data'!$A$2:$A$8,0),2)</f>
        <v>F</v>
      </c>
      <c r="D164" s="118" t="n">
        <v>29275.3229000005</v>
      </c>
      <c r="E164" s="118"/>
      <c r="F164" s="118"/>
      <c r="G164" s="118" t="n">
        <v>-43344</v>
      </c>
      <c r="I164" s="118" t="n">
        <f aca="false">IF(MONTH($A164)=MONTH($A163),IF(G164=0,I163,G164),G164)</f>
        <v>-43344</v>
      </c>
      <c r="J164" s="118" t="n">
        <f aca="false">IF(MONTH($A164)=MONTH($A163),SUM(I164-I163),I164)</f>
        <v>10620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-142466.73</v>
      </c>
      <c r="N164" s="118" t="n">
        <f aca="false">SUM(J$6:J164)</f>
        <v>-256635.56</v>
      </c>
      <c r="P164" s="118" t="n">
        <f aca="false">D164/P$3</f>
        <v>0.0292753229000005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10.62</v>
      </c>
      <c r="T164" s="120" t="n">
        <f aca="false">L164/$R$3</f>
        <v>0</v>
      </c>
      <c r="U164" s="120" t="n">
        <f aca="false">I164/$R$3</f>
        <v>-43.344</v>
      </c>
      <c r="V164" s="120" t="n">
        <f aca="false">M164/$R$3</f>
        <v>-142.46673</v>
      </c>
      <c r="W164" s="120" t="n">
        <f aca="false">N164/$R$3</f>
        <v>-256.63556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IM'!A165,3),'Master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-43344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-142466.73</v>
      </c>
      <c r="N165" s="118" t="n">
        <f aca="false">SUM(J$6:J165)</f>
        <v>-256635.56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-43.344</v>
      </c>
      <c r="V165" s="120" t="n">
        <f aca="false">M165/$R$3</f>
        <v>-142.46673</v>
      </c>
      <c r="W165" s="120" t="n">
        <f aca="false">N165/$R$3</f>
        <v>-256.63556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IM'!A166,3),'Master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-43344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-142466.73</v>
      </c>
      <c r="N166" s="118" t="n">
        <f aca="false">SUM(J$6:J166)</f>
        <v>-256635.56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-43.344</v>
      </c>
      <c r="V166" s="120" t="n">
        <f aca="false">M166/$R$3</f>
        <v>-142.46673</v>
      </c>
      <c r="W166" s="120" t="n">
        <f aca="false">N166/$R$3</f>
        <v>-256.63556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IM'!A167,3),'Master Data'!$A$2:$A$8,0),2)</f>
        <v>M</v>
      </c>
      <c r="D167" s="118" t="n">
        <v>25291.717500001</v>
      </c>
      <c r="E167" s="118"/>
      <c r="F167" s="118"/>
      <c r="G167" s="118" t="n">
        <v>-43708</v>
      </c>
      <c r="I167" s="118" t="n">
        <f aca="false">IF(MONTH($A167)=MONTH($A166),IF(G167=0,I166,G167),G167)</f>
        <v>-43708</v>
      </c>
      <c r="J167" s="118" t="n">
        <f aca="false">IF(MONTH($A167)=MONTH($A166),SUM(I167-I166),I167)</f>
        <v>-364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-142830.73</v>
      </c>
      <c r="N167" s="118" t="n">
        <f aca="false">SUM(J$6:J167)</f>
        <v>-256999.56</v>
      </c>
      <c r="P167" s="118" t="n">
        <f aca="false">D167/P$3</f>
        <v>0.025291717500001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-0.364</v>
      </c>
      <c r="T167" s="120" t="n">
        <f aca="false">L167/$R$3</f>
        <v>-0</v>
      </c>
      <c r="U167" s="120" t="n">
        <f aca="false">I167/$R$3</f>
        <v>-43.708</v>
      </c>
      <c r="V167" s="120" t="n">
        <f aca="false">M167/$R$3</f>
        <v>-142.83073</v>
      </c>
      <c r="W167" s="120" t="n">
        <f aca="false">N167/$R$3</f>
        <v>-256.99956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IM'!A168,3),'Master Data'!$A$2:$A$8,0),2)</f>
        <v>T</v>
      </c>
      <c r="D168" s="118" t="n">
        <v>23963.2474999997</v>
      </c>
      <c r="E168" s="118"/>
      <c r="F168" s="118"/>
      <c r="G168" s="118" t="n">
        <v>-43995</v>
      </c>
      <c r="I168" s="118" t="n">
        <f aca="false">IF(MONTH($A168)=MONTH($A167),IF(G168=0,I167,G168),G168)</f>
        <v>-43995</v>
      </c>
      <c r="J168" s="118" t="n">
        <f aca="false">IF(MONTH($A168)=MONTH($A167),SUM(I168-I167),I168)</f>
        <v>-287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-143117.73</v>
      </c>
      <c r="N168" s="118" t="n">
        <f aca="false">SUM(J$6:J168)</f>
        <v>-257286.56</v>
      </c>
      <c r="P168" s="118" t="n">
        <f aca="false">D168/P$3</f>
        <v>0.0239632474999997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-0.287</v>
      </c>
      <c r="T168" s="120" t="n">
        <f aca="false">L168/$R$3</f>
        <v>-0</v>
      </c>
      <c r="U168" s="120" t="n">
        <f aca="false">I168/$R$3</f>
        <v>-43.995</v>
      </c>
      <c r="V168" s="120" t="n">
        <f aca="false">M168/$R$3</f>
        <v>-143.11773</v>
      </c>
      <c r="W168" s="120" t="n">
        <f aca="false">N168/$R$3</f>
        <v>-257.28656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IM'!A169,3),'Master Data'!$A$2:$A$8,0),2)</f>
        <v>W</v>
      </c>
      <c r="D169" s="118" t="n">
        <v>22634.5055000006</v>
      </c>
      <c r="E169" s="118"/>
      <c r="F169" s="118"/>
      <c r="G169" s="118" t="n">
        <v>-44285</v>
      </c>
      <c r="I169" s="118" t="n">
        <f aca="false">IF(MONTH($A169)=MONTH($A168),IF(G169=0,I168,G169),G169)</f>
        <v>-44285</v>
      </c>
      <c r="J169" s="118" t="n">
        <f aca="false">IF(MONTH($A169)=MONTH($A168),SUM(I169-I168),I169)</f>
        <v>-290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-143407.73</v>
      </c>
      <c r="N169" s="118" t="n">
        <f aca="false">SUM(J$6:J169)</f>
        <v>-257576.56</v>
      </c>
      <c r="P169" s="118" t="n">
        <f aca="false">D169/P$3</f>
        <v>0.0226345055000005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-0.29</v>
      </c>
      <c r="T169" s="120" t="n">
        <f aca="false">L169/$R$3</f>
        <v>-0</v>
      </c>
      <c r="U169" s="120" t="n">
        <f aca="false">I169/$R$3</f>
        <v>-44.285</v>
      </c>
      <c r="V169" s="120" t="n">
        <f aca="false">M169/$R$3</f>
        <v>-143.40773</v>
      </c>
      <c r="W169" s="120" t="n">
        <f aca="false">N169/$R$3</f>
        <v>-257.57656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IM'!A170,3),'Master Data'!$A$2:$A$8,0),2)</f>
        <v>Th</v>
      </c>
      <c r="D170" s="118" t="n">
        <v>48678.6706000001</v>
      </c>
      <c r="E170" s="118"/>
      <c r="F170" s="118"/>
      <c r="G170" s="118" t="n">
        <v>-41293</v>
      </c>
      <c r="I170" s="118" t="n">
        <f aca="false">IF(MONTH($A170)=MONTH($A169),IF(G170=0,I169,G170),G170)</f>
        <v>-41293</v>
      </c>
      <c r="J170" s="118" t="n">
        <f aca="false">IF(MONTH($A170)=MONTH($A169),SUM(I170-I169),I170)</f>
        <v>2992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-140415.73</v>
      </c>
      <c r="N170" s="118" t="n">
        <f aca="false">SUM(J$6:J170)</f>
        <v>-254584.56</v>
      </c>
      <c r="P170" s="118" t="n">
        <f aca="false">D170/P$3</f>
        <v>0.0486786706000001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2.992</v>
      </c>
      <c r="T170" s="120" t="n">
        <f aca="false">L170/$R$3</f>
        <v>0</v>
      </c>
      <c r="U170" s="120" t="n">
        <f aca="false">I170/$R$3</f>
        <v>-41.293</v>
      </c>
      <c r="V170" s="120" t="n">
        <f aca="false">M170/$R$3</f>
        <v>-140.41573</v>
      </c>
      <c r="W170" s="120" t="n">
        <f aca="false">N170/$R$3</f>
        <v>-254.58456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IM'!A171,3),'Master Data'!$A$2:$A$8,0),2)</f>
        <v>F</v>
      </c>
      <c r="D171" s="118" t="n">
        <v>14927.8615000001</v>
      </c>
      <c r="E171" s="118"/>
      <c r="F171" s="118"/>
      <c r="G171" s="118" t="n">
        <v>-104462</v>
      </c>
      <c r="I171" s="118" t="n">
        <f aca="false">IF(MONTH($A171)=MONTH($A170),IF(G171=0,I170,G171),G171)</f>
        <v>-104462</v>
      </c>
      <c r="J171" s="118" t="n">
        <f aca="false">IF(MONTH($A171)=MONTH($A170),SUM(I171-I170),I171)</f>
        <v>-63169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-203584.73</v>
      </c>
      <c r="N171" s="118" t="n">
        <f aca="false">SUM(J$6:J171)</f>
        <v>-317753.56</v>
      </c>
      <c r="P171" s="118" t="n">
        <f aca="false">D171/P$3</f>
        <v>0.0149278615000001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-63.169</v>
      </c>
      <c r="T171" s="120" t="n">
        <f aca="false">L171/$R$3</f>
        <v>-0</v>
      </c>
      <c r="U171" s="120" t="n">
        <f aca="false">I171/$R$3</f>
        <v>-104.462</v>
      </c>
      <c r="V171" s="120" t="n">
        <f aca="false">M171/$R$3</f>
        <v>-203.58473</v>
      </c>
      <c r="W171" s="120" t="n">
        <f aca="false">N171/$R$3</f>
        <v>-317.75356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IM'!A172,3),'Master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-104462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-203584.73</v>
      </c>
      <c r="N172" s="118" t="n">
        <f aca="false">SUM(J$6:J172)</f>
        <v>-317753.56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-104.462</v>
      </c>
      <c r="V172" s="120" t="n">
        <f aca="false">M172/$R$3</f>
        <v>-203.58473</v>
      </c>
      <c r="W172" s="120" t="n">
        <f aca="false">N172/$R$3</f>
        <v>-317.75356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IM'!A173,3),'Master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-104462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-203584.73</v>
      </c>
      <c r="N173" s="118" t="n">
        <f aca="false">SUM(J$6:J173)</f>
        <v>-317753.56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-104.462</v>
      </c>
      <c r="V173" s="120" t="n">
        <f aca="false">M173/$R$3</f>
        <v>-203.58473</v>
      </c>
      <c r="W173" s="120" t="n">
        <f aca="false">N173/$R$3</f>
        <v>-317.75356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IM'!A174,3),'Master Data'!$A$2:$A$8,0),2)</f>
        <v>M</v>
      </c>
      <c r="D174" s="118" t="n">
        <v>11581.2392</v>
      </c>
      <c r="E174" s="118"/>
      <c r="F174" s="118"/>
      <c r="G174" s="118" t="n">
        <v>-103659</v>
      </c>
      <c r="I174" s="118" t="n">
        <f aca="false">IF(MONTH($A174)=MONTH($A173),IF(G174=0,I173,G174),G174)</f>
        <v>-103659</v>
      </c>
      <c r="J174" s="118" t="n">
        <f aca="false">IF(MONTH($A174)=MONTH($A173),SUM(I174-I173),I174)</f>
        <v>803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-202781.73</v>
      </c>
      <c r="N174" s="118" t="n">
        <f aca="false">SUM(J$6:J174)</f>
        <v>-316950.56</v>
      </c>
      <c r="P174" s="118" t="n">
        <f aca="false">D174/P$3</f>
        <v>0.0115812392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0.803</v>
      </c>
      <c r="T174" s="120" t="n">
        <f aca="false">L174/$R$3</f>
        <v>0</v>
      </c>
      <c r="U174" s="120" t="n">
        <f aca="false">I174/$R$3</f>
        <v>-103.659</v>
      </c>
      <c r="V174" s="120" t="n">
        <f aca="false">M174/$R$3</f>
        <v>-202.78173</v>
      </c>
      <c r="W174" s="120" t="n">
        <f aca="false">N174/$R$3</f>
        <v>-316.95056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IM'!A175,3),'Master Data'!$A$2:$A$8,0),2)</f>
        <v>T</v>
      </c>
      <c r="D175" s="118" t="n">
        <v>3315.12030000002</v>
      </c>
      <c r="E175" s="118"/>
      <c r="F175" s="118"/>
      <c r="G175" s="118" t="n">
        <v>-81027</v>
      </c>
      <c r="I175" s="118" t="n">
        <f aca="false">IF(MONTH($A175)=MONTH($A174),IF(G175=0,I174,G175),G175)</f>
        <v>-81027</v>
      </c>
      <c r="J175" s="118" t="n">
        <f aca="false">IF(MONTH($A175)=MONTH($A174),SUM(I175-I174),I175)</f>
        <v>22632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-180149.73</v>
      </c>
      <c r="N175" s="118" t="n">
        <f aca="false">SUM(J$6:J175)</f>
        <v>-294318.56</v>
      </c>
      <c r="P175" s="118" t="n">
        <f aca="false">D175/P$3</f>
        <v>0.00331512030000002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22.632</v>
      </c>
      <c r="T175" s="120" t="n">
        <f aca="false">L175/$R$3</f>
        <v>0</v>
      </c>
      <c r="U175" s="120" t="n">
        <f aca="false">I175/$R$3</f>
        <v>-81.027</v>
      </c>
      <c r="V175" s="120" t="n">
        <f aca="false">M175/$R$3</f>
        <v>-180.14973</v>
      </c>
      <c r="W175" s="120" t="n">
        <f aca="false">N175/$R$3</f>
        <v>-294.31856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IM'!A176,3),'Master Data'!$A$2:$A$8,0),2)</f>
        <v>W</v>
      </c>
      <c r="D176" s="118" t="n">
        <v>2885.90879999996</v>
      </c>
      <c r="E176" s="118"/>
      <c r="F176" s="118"/>
      <c r="G176" s="118" t="n">
        <v>-85565</v>
      </c>
      <c r="I176" s="118" t="n">
        <f aca="false">IF(MONTH($A176)=MONTH($A175),IF(G176=0,I175,G176),G176)</f>
        <v>-85565</v>
      </c>
      <c r="J176" s="118" t="n">
        <f aca="false">IF(MONTH($A176)=MONTH($A175),SUM(I176-I175),I176)</f>
        <v>-4538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-184687.73</v>
      </c>
      <c r="N176" s="118" t="n">
        <f aca="false">SUM(J$6:J176)</f>
        <v>-298856.56</v>
      </c>
      <c r="P176" s="118" t="n">
        <f aca="false">D176/P$3</f>
        <v>0.00288590879999996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-4.538</v>
      </c>
      <c r="T176" s="120" t="n">
        <f aca="false">L176/$R$3</f>
        <v>-0</v>
      </c>
      <c r="U176" s="120" t="n">
        <f aca="false">I176/$R$3</f>
        <v>-85.565</v>
      </c>
      <c r="V176" s="120" t="n">
        <f aca="false">M176/$R$3</f>
        <v>-184.68773</v>
      </c>
      <c r="W176" s="120" t="n">
        <f aca="false">N176/$R$3</f>
        <v>-298.85656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IM'!A177,3),'Master Data'!$A$2:$A$8,0),2)</f>
        <v>Th</v>
      </c>
      <c r="D177" s="118" t="n">
        <v>10707.6495</v>
      </c>
      <c r="E177" s="118"/>
      <c r="F177" s="118"/>
      <c r="G177" s="118" t="n">
        <v>-6372</v>
      </c>
      <c r="I177" s="118" t="n">
        <f aca="false">IF(MONTH($A177)=MONTH($A176),IF(G177=0,I176,G177),G177)</f>
        <v>-6372</v>
      </c>
      <c r="J177" s="118" t="n">
        <f aca="false">IF(MONTH($A177)=MONTH($A176),SUM(I177-I176),I177)</f>
        <v>79193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-105494.73</v>
      </c>
      <c r="N177" s="118" t="n">
        <f aca="false">SUM(J$6:J177)</f>
        <v>-219663.56</v>
      </c>
      <c r="P177" s="118" t="n">
        <f aca="false">D177/P$3</f>
        <v>0.0107076495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79.193</v>
      </c>
      <c r="T177" s="120" t="n">
        <f aca="false">L177/$R$3</f>
        <v>0</v>
      </c>
      <c r="U177" s="120" t="n">
        <f aca="false">I177/$R$3</f>
        <v>-6.372</v>
      </c>
      <c r="V177" s="120" t="n">
        <f aca="false">M177/$R$3</f>
        <v>-105.49473</v>
      </c>
      <c r="W177" s="120" t="n">
        <f aca="false">N177/$R$3</f>
        <v>-219.66356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IM'!A178,3),'Master Data'!$A$2:$A$8,0),2)</f>
        <v>F</v>
      </c>
      <c r="D178" s="118" t="n">
        <v>10609.9722</v>
      </c>
      <c r="E178" s="118"/>
      <c r="F178" s="118"/>
      <c r="G178" s="118" t="n">
        <v>-78219</v>
      </c>
      <c r="I178" s="118" t="n">
        <f aca="false">IF(MONTH($A178)=MONTH($A177),IF(G178=0,I177,G178),G178)</f>
        <v>-78219</v>
      </c>
      <c r="J178" s="118" t="n">
        <f aca="false">IF(MONTH($A178)=MONTH($A177),SUM(I178-I177),I178)</f>
        <v>-71847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-177341.73</v>
      </c>
      <c r="N178" s="118" t="n">
        <f aca="false">SUM(J$6:J178)</f>
        <v>-291510.56</v>
      </c>
      <c r="P178" s="118" t="n">
        <f aca="false">D178/P$3</f>
        <v>0.0106099722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-71.847</v>
      </c>
      <c r="T178" s="120" t="n">
        <f aca="false">L178/$R$3</f>
        <v>-0</v>
      </c>
      <c r="U178" s="120" t="n">
        <f aca="false">I178/$R$3</f>
        <v>-78.219</v>
      </c>
      <c r="V178" s="120" t="n">
        <f aca="false">M178/$R$3</f>
        <v>-177.34173</v>
      </c>
      <c r="W178" s="120" t="n">
        <f aca="false">N178/$R$3</f>
        <v>-291.51056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IM'!A179,3),'Master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-78219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-177341.73</v>
      </c>
      <c r="N179" s="118" t="n">
        <f aca="false">SUM(J$6:J179)</f>
        <v>-291510.56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-78.219</v>
      </c>
      <c r="V179" s="120" t="n">
        <f aca="false">M179/$R$3</f>
        <v>-177.34173</v>
      </c>
      <c r="W179" s="120" t="n">
        <f aca="false">N179/$R$3</f>
        <v>-291.51056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IM'!A180,3),'Master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-78219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-177341.73</v>
      </c>
      <c r="N180" s="118" t="n">
        <f aca="false">SUM(J$6:J180)</f>
        <v>-291510.56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-78.219</v>
      </c>
      <c r="V180" s="120" t="n">
        <f aca="false">M180/$R$3</f>
        <v>-177.34173</v>
      </c>
      <c r="W180" s="120" t="n">
        <f aca="false">N180/$R$3</f>
        <v>-291.51056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IM'!A181,3),'Master Data'!$A$2:$A$8,0),2)</f>
        <v>M</v>
      </c>
      <c r="D181" s="118" t="n">
        <v>6402.50900000002</v>
      </c>
      <c r="E181" s="118"/>
      <c r="F181" s="118"/>
      <c r="G181" s="118" t="n">
        <v>-71448.5</v>
      </c>
      <c r="I181" s="118" t="n">
        <f aca="false">IF(MONTH($A181)=MONTH($A180),IF(G181=0,I180,G181),G181)</f>
        <v>-71448.5</v>
      </c>
      <c r="J181" s="118" t="n">
        <f aca="false">IF(MONTH($A181)=MONTH($A180),SUM(I181-I180),I181)</f>
        <v>6770.5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-170571.23</v>
      </c>
      <c r="N181" s="118" t="n">
        <f aca="false">SUM(J$6:J181)</f>
        <v>-284740.06</v>
      </c>
      <c r="P181" s="118" t="n">
        <f aca="false">D181/P$3</f>
        <v>0.00640250900000001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6.7705</v>
      </c>
      <c r="T181" s="120" t="n">
        <f aca="false">L181/$R$3</f>
        <v>0</v>
      </c>
      <c r="U181" s="120" t="n">
        <f aca="false">I181/$R$3</f>
        <v>-71.4485</v>
      </c>
      <c r="V181" s="120" t="n">
        <f aca="false">M181/$R$3</f>
        <v>-170.57123</v>
      </c>
      <c r="W181" s="120" t="n">
        <f aca="false">N181/$R$3</f>
        <v>-284.74006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IM'!A182,3),'Master Data'!$A$2:$A$8,0),2)</f>
        <v>T</v>
      </c>
      <c r="D182" s="118" t="n">
        <v>5333.88690000001</v>
      </c>
      <c r="E182" s="118"/>
      <c r="F182" s="118"/>
      <c r="G182" s="118" t="n">
        <v>-31611</v>
      </c>
      <c r="I182" s="118" t="n">
        <f aca="false">IF(MONTH($A182)=MONTH($A181),IF(G182=0,I181,G182),G182)</f>
        <v>-31611</v>
      </c>
      <c r="J182" s="118" t="n">
        <f aca="false">IF(MONTH($A182)=MONTH($A181),SUM(I182-I181),I182)</f>
        <v>39837.5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-130733.73</v>
      </c>
      <c r="N182" s="118" t="n">
        <f aca="false">SUM(J$6:J182)</f>
        <v>-244902.56</v>
      </c>
      <c r="P182" s="118" t="n">
        <f aca="false">D182/P$3</f>
        <v>0.00533388690000001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39.8375</v>
      </c>
      <c r="T182" s="120" t="n">
        <f aca="false">L182/$R$3</f>
        <v>0</v>
      </c>
      <c r="U182" s="120" t="n">
        <f aca="false">I182/$R$3</f>
        <v>-31.611</v>
      </c>
      <c r="V182" s="120" t="n">
        <f aca="false">M182/$R$3</f>
        <v>-130.73373</v>
      </c>
      <c r="W182" s="120" t="n">
        <f aca="false">N182/$R$3</f>
        <v>-244.90256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IM'!A183,3),'Master Data'!$A$2:$A$8,0),2)</f>
        <v>W</v>
      </c>
      <c r="D183" s="118" t="n">
        <v>5157.54479999999</v>
      </c>
      <c r="E183" s="118"/>
      <c r="F183" s="118"/>
      <c r="G183" s="118" t="n">
        <v>-8647</v>
      </c>
      <c r="I183" s="118" t="n">
        <f aca="false">IF(MONTH($A183)=MONTH($A182),IF(G183=0,I182,G183),G183)</f>
        <v>-8647</v>
      </c>
      <c r="J183" s="118" t="n">
        <f aca="false">IF(MONTH($A183)=MONTH($A182),SUM(I183-I182),I183)</f>
        <v>22964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-107769.73</v>
      </c>
      <c r="N183" s="118" t="n">
        <f aca="false">SUM(J$6:J183)</f>
        <v>-221938.56</v>
      </c>
      <c r="P183" s="118" t="n">
        <f aca="false">D183/P$3</f>
        <v>0.00515754479999999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22.964</v>
      </c>
      <c r="T183" s="120" t="n">
        <f aca="false">L183/$R$3</f>
        <v>0</v>
      </c>
      <c r="U183" s="120" t="n">
        <f aca="false">I183/$R$3</f>
        <v>-8.647</v>
      </c>
      <c r="V183" s="120" t="n">
        <f aca="false">M183/$R$3</f>
        <v>-107.76973</v>
      </c>
      <c r="W183" s="120" t="n">
        <f aca="false">N183/$R$3</f>
        <v>-221.93856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IM'!A184,3),'Master Data'!$A$2:$A$8,0),2)</f>
        <v>Th</v>
      </c>
      <c r="D184" s="118" t="n">
        <v>3315.73309999999</v>
      </c>
      <c r="E184" s="118"/>
      <c r="F184" s="118"/>
      <c r="G184" s="118" t="n">
        <v>-11349</v>
      </c>
      <c r="I184" s="118" t="n">
        <f aca="false">IF(MONTH($A184)=MONTH($A183),IF(G184=0,I183,G184),G184)</f>
        <v>-11349</v>
      </c>
      <c r="J184" s="118" t="n">
        <f aca="false">IF(MONTH($A184)=MONTH($A183),SUM(I184-I183),I184)</f>
        <v>-2702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-110471.73</v>
      </c>
      <c r="N184" s="118" t="n">
        <f aca="false">SUM(J$6:J184)</f>
        <v>-224640.56</v>
      </c>
      <c r="P184" s="118" t="n">
        <f aca="false">D184/P$3</f>
        <v>0.00331573309999999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-2.702</v>
      </c>
      <c r="T184" s="120" t="n">
        <f aca="false">L184/$R$3</f>
        <v>-0</v>
      </c>
      <c r="U184" s="120" t="n">
        <f aca="false">I184/$R$3</f>
        <v>-11.349</v>
      </c>
      <c r="V184" s="120" t="n">
        <f aca="false">M184/$R$3</f>
        <v>-110.47173</v>
      </c>
      <c r="W184" s="120" t="n">
        <f aca="false">N184/$R$3</f>
        <v>-224.64056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IM'!A185,3),'Master Data'!$A$2:$A$8,0),2)</f>
        <v>F</v>
      </c>
      <c r="D185" s="118" t="n">
        <v>0</v>
      </c>
      <c r="E185" s="118"/>
      <c r="F185" s="118"/>
      <c r="G185" s="118" t="n">
        <v>-51755</v>
      </c>
      <c r="I185" s="118" t="n">
        <f aca="false">IF(MONTH($A185)=MONTH($A184),IF(G185=0,I184,G185),G185)</f>
        <v>-51755</v>
      </c>
      <c r="J185" s="118" t="n">
        <f aca="false">IF(MONTH($A185)=MONTH($A184),SUM(I185-I184),I185)</f>
        <v>-40406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-150877.73</v>
      </c>
      <c r="N185" s="118" t="n">
        <f aca="false">SUM(J$6:J185)</f>
        <v>-265046.56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-40.406</v>
      </c>
      <c r="T185" s="120" t="n">
        <f aca="false">L185/$R$3</f>
        <v>-0</v>
      </c>
      <c r="U185" s="120" t="n">
        <f aca="false">I185/$R$3</f>
        <v>-51.755</v>
      </c>
      <c r="V185" s="120" t="n">
        <f aca="false">M185/$R$3</f>
        <v>-150.87773</v>
      </c>
      <c r="W185" s="120" t="n">
        <f aca="false">N185/$R$3</f>
        <v>-265.04656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IM'!A186,3),'Master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-51755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-150877.73</v>
      </c>
      <c r="N186" s="118" t="n">
        <f aca="false">SUM(J$6:J186)</f>
        <v>-265046.56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-51.755</v>
      </c>
      <c r="V186" s="120" t="n">
        <f aca="false">M186/$R$3</f>
        <v>-150.87773</v>
      </c>
      <c r="W186" s="120" t="n">
        <f aca="false">N186/$R$3</f>
        <v>-265.04656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IM'!A187,3),'Master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-150877.73</v>
      </c>
      <c r="N187" s="118" t="n">
        <f aca="false">SUM(J$6:J187)</f>
        <v>-265046.56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-150.87773</v>
      </c>
      <c r="W187" s="120" t="n">
        <f aca="false">N187/$R$3</f>
        <v>-265.04656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IM'!A188,3),'Master Data'!$A$2:$A$8,0),2)</f>
        <v>M</v>
      </c>
      <c r="D188" s="118" t="n">
        <v>-7538.12469999945</v>
      </c>
      <c r="E188" s="118"/>
      <c r="F188" s="118"/>
      <c r="G188" s="118" t="n">
        <v>-112874</v>
      </c>
      <c r="I188" s="118" t="n">
        <f aca="false">IF(MONTH($A188)=MONTH($A187),IF(G188=0,I187,G188),G188)</f>
        <v>-112874</v>
      </c>
      <c r="J188" s="118" t="n">
        <f aca="false">IF(MONTH($A188)=MONTH($A187),SUM(I188-I187),I188)</f>
        <v>-112874</v>
      </c>
      <c r="K188" s="118" t="n">
        <f aca="false">IF(WEEKDAY(A188,3)&gt;4,0,(IF(A188&lt;K$2,0,IF(A188&lt;=K$3,1,0))))</f>
        <v>0</v>
      </c>
      <c r="L188" s="118" t="n">
        <f aca="false">J188*K188</f>
        <v>-0</v>
      </c>
      <c r="M188" s="118" t="n">
        <f aca="false">SUM(J$188:J188)</f>
        <v>-112874</v>
      </c>
      <c r="N188" s="118" t="n">
        <f aca="false">SUM(J$6:J188)</f>
        <v>-377920.56</v>
      </c>
      <c r="P188" s="118" t="n">
        <f aca="false">D188/P$3</f>
        <v>-0.00753812469999945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-112.874</v>
      </c>
      <c r="T188" s="120" t="n">
        <f aca="false">L188/$R$3</f>
        <v>-0</v>
      </c>
      <c r="U188" s="120" t="n">
        <f aca="false">I188/$R$3</f>
        <v>-112.874</v>
      </c>
      <c r="V188" s="120" t="n">
        <f aca="false">M188/$R$3</f>
        <v>-112.874</v>
      </c>
      <c r="W188" s="120" t="n">
        <f aca="false">N188/$R$3</f>
        <v>-377.92056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IM'!A189,3),'Master Data'!$A$2:$A$8,0),2)</f>
        <v>T</v>
      </c>
      <c r="D189" s="118" t="n">
        <v>50545.6086999998</v>
      </c>
      <c r="E189" s="118"/>
      <c r="F189" s="118"/>
      <c r="G189" s="118" t="n">
        <v>-124393</v>
      </c>
      <c r="I189" s="118" t="n">
        <f aca="false">IF(MONTH($A189)=MONTH($A188),IF(G189=0,I188,G189),G189)</f>
        <v>-124393</v>
      </c>
      <c r="J189" s="118" t="n">
        <f aca="false">IF(MONTH($A189)=MONTH($A188),SUM(I189-I188),I189)</f>
        <v>-11519</v>
      </c>
      <c r="K189" s="118" t="n">
        <f aca="false">IF(WEEKDAY(A189,3)&gt;4,0,(IF(A189&lt;K$2,0,IF(A189&lt;=K$3,1,0))))</f>
        <v>0</v>
      </c>
      <c r="L189" s="118" t="n">
        <f aca="false">J189*K189</f>
        <v>-0</v>
      </c>
      <c r="M189" s="118" t="n">
        <f aca="false">SUM(J$188:J189)</f>
        <v>-124393</v>
      </c>
      <c r="N189" s="118" t="n">
        <f aca="false">SUM(J$6:J189)</f>
        <v>-389439.56</v>
      </c>
      <c r="P189" s="118" t="n">
        <f aca="false">D189/P$3</f>
        <v>0.0505456086999998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-11.519</v>
      </c>
      <c r="T189" s="120" t="n">
        <f aca="false">L189/$R$3</f>
        <v>-0</v>
      </c>
      <c r="U189" s="120" t="n">
        <f aca="false">I189/$R$3</f>
        <v>-124.393</v>
      </c>
      <c r="V189" s="120" t="n">
        <f aca="false">M189/$R$3</f>
        <v>-124.393</v>
      </c>
      <c r="W189" s="120" t="n">
        <f aca="false">N189/$R$3</f>
        <v>-389.43956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IM'!A190,3),'Master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-124393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-124393</v>
      </c>
      <c r="N190" s="118" t="n">
        <f aca="false">SUM(J$6:J190)</f>
        <v>-389439.56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-124.393</v>
      </c>
      <c r="V190" s="120" t="n">
        <f aca="false">M190/$R$3</f>
        <v>-124.393</v>
      </c>
      <c r="W190" s="120" t="n">
        <f aca="false">N190/$R$3</f>
        <v>-389.43956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IM'!A191,3),'Master Data'!$A$2:$A$8,0),2)</f>
        <v>Th</v>
      </c>
      <c r="D191" s="118" t="n">
        <v>71333.194499999</v>
      </c>
      <c r="E191" s="118"/>
      <c r="F191" s="118"/>
      <c r="G191" s="118" t="n">
        <v>-108487</v>
      </c>
      <c r="I191" s="118" t="n">
        <f aca="false">IF(MONTH($A191)=MONTH($A190),IF(G191=0,I190,G191),G191)</f>
        <v>-108487</v>
      </c>
      <c r="J191" s="118" t="n">
        <f aca="false">IF(MONTH($A191)=MONTH($A190),SUM(I191-I190),I191)</f>
        <v>15906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-108487</v>
      </c>
      <c r="N191" s="118" t="n">
        <f aca="false">SUM(J$6:J191)</f>
        <v>-373533.56</v>
      </c>
      <c r="P191" s="118" t="n">
        <f aca="false">D191/P$3</f>
        <v>0.071333194499999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15.906</v>
      </c>
      <c r="T191" s="120" t="n">
        <f aca="false">L191/$R$3</f>
        <v>0</v>
      </c>
      <c r="U191" s="120" t="n">
        <f aca="false">I191/$R$3</f>
        <v>-108.487</v>
      </c>
      <c r="V191" s="120" t="n">
        <f aca="false">M191/$R$3</f>
        <v>-108.487</v>
      </c>
      <c r="W191" s="120" t="n">
        <f aca="false">N191/$R$3</f>
        <v>-373.53356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IM'!A192,3),'Master Data'!$A$2:$A$8,0),2)</f>
        <v>F</v>
      </c>
      <c r="D192" s="118" t="n">
        <v>75562.9179000003</v>
      </c>
      <c r="E192" s="118"/>
      <c r="F192" s="118"/>
      <c r="G192" s="118" t="n">
        <v>-101556</v>
      </c>
      <c r="I192" s="118" t="n">
        <f aca="false">IF(MONTH($A192)=MONTH($A191),IF(G192=0,I191,G192),G192)</f>
        <v>-101556</v>
      </c>
      <c r="J192" s="118" t="n">
        <f aca="false">IF(MONTH($A192)=MONTH($A191),SUM(I192-I191),I192)</f>
        <v>6931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-101556</v>
      </c>
      <c r="N192" s="118" t="n">
        <f aca="false">SUM(J$6:J192)</f>
        <v>-366602.56</v>
      </c>
      <c r="P192" s="118" t="n">
        <f aca="false">D192/P$3</f>
        <v>0.0755629179000003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6.931</v>
      </c>
      <c r="T192" s="120" t="n">
        <f aca="false">L192/$R$3</f>
        <v>0</v>
      </c>
      <c r="U192" s="120" t="n">
        <f aca="false">I192/$R$3</f>
        <v>-101.556</v>
      </c>
      <c r="V192" s="120" t="n">
        <f aca="false">M192/$R$3</f>
        <v>-101.556</v>
      </c>
      <c r="W192" s="120" t="n">
        <f aca="false">N192/$R$3</f>
        <v>-366.60256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IM'!A193,3),'Master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-101556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-101556</v>
      </c>
      <c r="N193" s="118" t="n">
        <f aca="false">SUM(J$6:J193)</f>
        <v>-366602.56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-101.556</v>
      </c>
      <c r="V193" s="120" t="n">
        <f aca="false">M193/$R$3</f>
        <v>-101.556</v>
      </c>
      <c r="W193" s="120" t="n">
        <f aca="false">N193/$R$3</f>
        <v>-366.60256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IM'!A194,3),'Master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-101556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-101556</v>
      </c>
      <c r="N194" s="118" t="n">
        <f aca="false">SUM(J$6:J194)</f>
        <v>-366602.56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-101.556</v>
      </c>
      <c r="V194" s="120" t="n">
        <f aca="false">M194/$R$3</f>
        <v>-101.556</v>
      </c>
      <c r="W194" s="120" t="n">
        <f aca="false">N194/$R$3</f>
        <v>-366.60256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IM'!A195,3),'Master Data'!$A$2:$A$8,0),2)</f>
        <v>M</v>
      </c>
      <c r="D195" s="118" t="n">
        <v>60387.6837000007</v>
      </c>
      <c r="E195" s="118"/>
      <c r="F195" s="118"/>
      <c r="G195" s="118" t="n">
        <v>-121124</v>
      </c>
      <c r="I195" s="118" t="n">
        <f aca="false">IF(MONTH($A195)=MONTH($A194),IF(G195=0,I194,G195),G195)</f>
        <v>-121124</v>
      </c>
      <c r="J195" s="118" t="n">
        <f aca="false">IF(MONTH($A195)=MONTH($A194),SUM(I195-I194),I195)</f>
        <v>-19568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-121124</v>
      </c>
      <c r="N195" s="118" t="n">
        <f aca="false">SUM(J$6:J195)</f>
        <v>-386170.56</v>
      </c>
      <c r="P195" s="118" t="n">
        <f aca="false">D195/P$3</f>
        <v>0.0603876837000007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-19.568</v>
      </c>
      <c r="T195" s="120" t="n">
        <f aca="false">L195/$R$3</f>
        <v>-0</v>
      </c>
      <c r="U195" s="120" t="n">
        <f aca="false">I195/$R$3</f>
        <v>-121.124</v>
      </c>
      <c r="V195" s="120" t="n">
        <f aca="false">M195/$R$3</f>
        <v>-121.124</v>
      </c>
      <c r="W195" s="120" t="n">
        <f aca="false">N195/$R$3</f>
        <v>-386.17056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IM'!A196,3),'Master Data'!$A$2:$A$8,0),2)</f>
        <v>T</v>
      </c>
      <c r="D196" s="118" t="n">
        <v>55023.9080999995</v>
      </c>
      <c r="E196" s="118"/>
      <c r="F196" s="118"/>
      <c r="G196" s="118" t="n">
        <v>-114025</v>
      </c>
      <c r="I196" s="118" t="n">
        <f aca="false">IF(MONTH($A196)=MONTH($A195),IF(G196=0,I195,G196),G196)</f>
        <v>-114025</v>
      </c>
      <c r="J196" s="118" t="n">
        <f aca="false">IF(MONTH($A196)=MONTH($A195),SUM(I196-I195),I196)</f>
        <v>7099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-114025</v>
      </c>
      <c r="N196" s="118" t="n">
        <f aca="false">SUM(J$6:J196)</f>
        <v>-379071.56</v>
      </c>
      <c r="P196" s="118" t="n">
        <f aca="false">D196/P$3</f>
        <v>0.0550239080999995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7.099</v>
      </c>
      <c r="T196" s="120" t="n">
        <f aca="false">L196/$R$3</f>
        <v>0</v>
      </c>
      <c r="U196" s="120" t="n">
        <f aca="false">I196/$R$3</f>
        <v>-114.025</v>
      </c>
      <c r="V196" s="120" t="n">
        <f aca="false">M196/$R$3</f>
        <v>-114.025</v>
      </c>
      <c r="W196" s="120" t="n">
        <f aca="false">N196/$R$3</f>
        <v>-379.07156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IM'!A197,3),'Master Data'!$A$2:$A$8,0),2)</f>
        <v>W</v>
      </c>
      <c r="D197" s="118" t="n">
        <v>52203.2010000001</v>
      </c>
      <c r="E197" s="118"/>
      <c r="F197" s="118"/>
      <c r="G197" s="118" t="n">
        <v>-100513</v>
      </c>
      <c r="I197" s="118" t="n">
        <f aca="false">IF(MONTH($A197)=MONTH($A196),IF(G197=0,I196,G197),G197)</f>
        <v>-100513</v>
      </c>
      <c r="J197" s="118" t="n">
        <f aca="false">IF(MONTH($A197)=MONTH($A196),SUM(I197-I196),I197)</f>
        <v>13512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-100513</v>
      </c>
      <c r="N197" s="118" t="n">
        <f aca="false">SUM(J$6:J197)</f>
        <v>-365559.56</v>
      </c>
      <c r="P197" s="118" t="n">
        <f aca="false">D197/P$3</f>
        <v>0.0522032010000001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13.512</v>
      </c>
      <c r="T197" s="120" t="n">
        <f aca="false">L197/$R$3</f>
        <v>0</v>
      </c>
      <c r="U197" s="120" t="n">
        <f aca="false">I197/$R$3</f>
        <v>-100.513</v>
      </c>
      <c r="V197" s="120" t="n">
        <f aca="false">M197/$R$3</f>
        <v>-100.513</v>
      </c>
      <c r="W197" s="120" t="n">
        <f aca="false">N197/$R$3</f>
        <v>-365.55956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IM'!A198,3),'Master Data'!$A$2:$A$8,0),2)</f>
        <v>Th</v>
      </c>
      <c r="D198" s="118" t="n">
        <v>54994.0457000005</v>
      </c>
      <c r="E198" s="118"/>
      <c r="F198" s="118"/>
      <c r="G198" s="118" t="n">
        <v>-81132</v>
      </c>
      <c r="I198" s="118" t="n">
        <f aca="false">IF(MONTH($A198)=MONTH($A197),IF(G198=0,I197,G198),G198)</f>
        <v>-81132</v>
      </c>
      <c r="J198" s="118" t="n">
        <f aca="false">IF(MONTH($A198)=MONTH($A197),SUM(I198-I197),I198)</f>
        <v>19381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-81132</v>
      </c>
      <c r="N198" s="118" t="n">
        <f aca="false">SUM(J$6:J198)</f>
        <v>-346178.56</v>
      </c>
      <c r="P198" s="118" t="n">
        <f aca="false">D198/P$3</f>
        <v>0.0549940457000005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19.381</v>
      </c>
      <c r="T198" s="120" t="n">
        <f aca="false">L198/$R$3</f>
        <v>0</v>
      </c>
      <c r="U198" s="120" t="n">
        <f aca="false">I198/$R$3</f>
        <v>-81.132</v>
      </c>
      <c r="V198" s="120" t="n">
        <f aca="false">M198/$R$3</f>
        <v>-81.132</v>
      </c>
      <c r="W198" s="120" t="n">
        <f aca="false">N198/$R$3</f>
        <v>-346.17856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IM'!A199,3),'Master Data'!$A$2:$A$8,0),2)</f>
        <v>F</v>
      </c>
      <c r="D199" s="118" t="n">
        <v>45694.5693999997</v>
      </c>
      <c r="E199" s="118"/>
      <c r="F199" s="118"/>
      <c r="G199" s="118" t="n">
        <v>-73193</v>
      </c>
      <c r="I199" s="118" t="n">
        <f aca="false">IF(MONTH($A199)=MONTH($A198),IF(G199=0,I198,G199),G199)</f>
        <v>-73193</v>
      </c>
      <c r="J199" s="118" t="n">
        <f aca="false">IF(MONTH($A199)=MONTH($A198),SUM(I199-I198),I199)</f>
        <v>7939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-73193</v>
      </c>
      <c r="N199" s="118" t="n">
        <f aca="false">SUM(J$6:J199)</f>
        <v>-338239.56</v>
      </c>
      <c r="P199" s="118" t="n">
        <f aca="false">D199/P$3</f>
        <v>0.0456945693999997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7.939</v>
      </c>
      <c r="T199" s="120" t="n">
        <f aca="false">L199/$R$3</f>
        <v>0</v>
      </c>
      <c r="U199" s="120" t="n">
        <f aca="false">I199/$R$3</f>
        <v>-73.193</v>
      </c>
      <c r="V199" s="120" t="n">
        <f aca="false">M199/$R$3</f>
        <v>-73.193</v>
      </c>
      <c r="W199" s="120" t="n">
        <f aca="false">N199/$R$3</f>
        <v>-338.23956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IM'!A200,3),'Master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-73193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-73193</v>
      </c>
      <c r="N200" s="118" t="n">
        <f aca="false">SUM(J$6:J200)</f>
        <v>-338239.56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-73.193</v>
      </c>
      <c r="V200" s="120" t="n">
        <f aca="false">M200/$R$3</f>
        <v>-73.193</v>
      </c>
      <c r="W200" s="120" t="n">
        <f aca="false">N200/$R$3</f>
        <v>-338.23956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IM'!A201,3),'Master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-73193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-73193</v>
      </c>
      <c r="N201" s="118" t="n">
        <f aca="false">SUM(J$6:J201)</f>
        <v>-338239.56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-73.193</v>
      </c>
      <c r="V201" s="120" t="n">
        <f aca="false">M201/$R$3</f>
        <v>-73.193</v>
      </c>
      <c r="W201" s="120" t="n">
        <f aca="false">N201/$R$3</f>
        <v>-338.23956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IM'!A202,3),'Master Data'!$A$2:$A$8,0),2)</f>
        <v>M</v>
      </c>
      <c r="D202" s="118" t="n">
        <v>42253.1928000002</v>
      </c>
      <c r="E202" s="118"/>
      <c r="F202" s="118"/>
      <c r="G202" s="118" t="n">
        <v>-76154</v>
      </c>
      <c r="I202" s="118" t="n">
        <f aca="false">IF(MONTH($A202)=MONTH($A201),IF(G202=0,I201,G202),G202)</f>
        <v>-76154</v>
      </c>
      <c r="J202" s="118" t="n">
        <f aca="false">IF(MONTH($A202)=MONTH($A201),SUM(I202-I201),I202)</f>
        <v>-2961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-76154</v>
      </c>
      <c r="N202" s="118" t="n">
        <f aca="false">SUM(J$6:J202)</f>
        <v>-341200.56</v>
      </c>
      <c r="P202" s="118" t="n">
        <f aca="false">D202/P$3</f>
        <v>0.0422531928000002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-2.961</v>
      </c>
      <c r="T202" s="120" t="n">
        <f aca="false">L202/$R$3</f>
        <v>-0</v>
      </c>
      <c r="U202" s="120" t="n">
        <f aca="false">I202/$R$3</f>
        <v>-76.154</v>
      </c>
      <c r="V202" s="120" t="n">
        <f aca="false">M202/$R$3</f>
        <v>-76.154</v>
      </c>
      <c r="W202" s="120" t="n">
        <f aca="false">N202/$R$3</f>
        <v>-341.20056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IM'!A203,3),'Master Data'!$A$2:$A$8,0),2)</f>
        <v>T</v>
      </c>
      <c r="D203" s="118" t="n">
        <v>38372.8772000001</v>
      </c>
      <c r="E203" s="118"/>
      <c r="F203" s="118"/>
      <c r="G203" s="118" t="n">
        <v>-89142</v>
      </c>
      <c r="I203" s="118" t="n">
        <f aca="false">IF(MONTH($A203)=MONTH($A202),IF(G203=0,I202,G203),G203)</f>
        <v>-89142</v>
      </c>
      <c r="J203" s="118" t="n">
        <f aca="false">IF(MONTH($A203)=MONTH($A202),SUM(I203-I202),I203)</f>
        <v>-12988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-89142</v>
      </c>
      <c r="N203" s="118" t="n">
        <f aca="false">SUM(J$6:J203)</f>
        <v>-354188.56</v>
      </c>
      <c r="P203" s="118" t="n">
        <f aca="false">D203/P$3</f>
        <v>0.0383728772000001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-12.988</v>
      </c>
      <c r="T203" s="120" t="n">
        <f aca="false">L203/$R$3</f>
        <v>-0</v>
      </c>
      <c r="U203" s="120" t="n">
        <f aca="false">I203/$R$3</f>
        <v>-89.142</v>
      </c>
      <c r="V203" s="120" t="n">
        <f aca="false">M203/$R$3</f>
        <v>-89.142</v>
      </c>
      <c r="W203" s="120" t="n">
        <f aca="false">N203/$R$3</f>
        <v>-354.18856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IM'!A204,3),'Master Data'!$A$2:$A$8,0),2)</f>
        <v>W</v>
      </c>
      <c r="D204" s="118" t="n">
        <v>34905.6486000002</v>
      </c>
      <c r="E204" s="118"/>
      <c r="F204" s="118"/>
      <c r="G204" s="118" t="n">
        <v>-106051</v>
      </c>
      <c r="I204" s="118" t="n">
        <f aca="false">IF(MONTH($A204)=MONTH($A203),IF(G204=0,I203,G204),G204)</f>
        <v>-106051</v>
      </c>
      <c r="J204" s="118" t="n">
        <f aca="false">IF(MONTH($A204)=MONTH($A203),SUM(I204-I203),I204)</f>
        <v>-16909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-106051</v>
      </c>
      <c r="N204" s="118" t="n">
        <f aca="false">SUM(J$6:J204)</f>
        <v>-371097.56</v>
      </c>
      <c r="P204" s="118" t="n">
        <f aca="false">D204/P$3</f>
        <v>0.0349056486000002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-16.909</v>
      </c>
      <c r="T204" s="120" t="n">
        <f aca="false">L204/$R$3</f>
        <v>-0</v>
      </c>
      <c r="U204" s="120" t="n">
        <f aca="false">I204/$R$3</f>
        <v>-106.051</v>
      </c>
      <c r="V204" s="120" t="n">
        <f aca="false">M204/$R$3</f>
        <v>-106.051</v>
      </c>
      <c r="W204" s="120" t="n">
        <f aca="false">N204/$R$3</f>
        <v>-371.09756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IM'!A205,3),'Master Data'!$A$2:$A$8,0),2)</f>
        <v>Th</v>
      </c>
      <c r="D205" s="118" t="n">
        <v>35214.4040000001</v>
      </c>
      <c r="E205" s="118"/>
      <c r="F205" s="118"/>
      <c r="G205" s="118" t="n">
        <v>-107056</v>
      </c>
      <c r="I205" s="118" t="n">
        <f aca="false">IF(MONTH($A205)=MONTH($A204),IF(G205=0,I204,G205),G205)</f>
        <v>-107056</v>
      </c>
      <c r="J205" s="118" t="n">
        <f aca="false">IF(MONTH($A205)=MONTH($A204),SUM(I205-I204),I205)</f>
        <v>-1005</v>
      </c>
      <c r="K205" s="118" t="n">
        <f aca="false">IF(WEEKDAY(A205,3)&gt;4,0,(IF(A205&lt;K$2,0,IF(A205&lt;=K$3,1,0))))</f>
        <v>0</v>
      </c>
      <c r="L205" s="118" t="n">
        <f aca="false">J205*K205</f>
        <v>-0</v>
      </c>
      <c r="M205" s="118" t="n">
        <f aca="false">SUM(J$188:J205)</f>
        <v>-107056</v>
      </c>
      <c r="N205" s="118" t="n">
        <f aca="false">SUM(J$6:J205)</f>
        <v>-372102.56</v>
      </c>
      <c r="P205" s="118" t="n">
        <f aca="false">D205/P$3</f>
        <v>0.0352144040000001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-1.005</v>
      </c>
      <c r="T205" s="120" t="n">
        <f aca="false">L205/$R$3</f>
        <v>-0</v>
      </c>
      <c r="U205" s="120" t="n">
        <f aca="false">I205/$R$3</f>
        <v>-107.056</v>
      </c>
      <c r="V205" s="120" t="n">
        <f aca="false">M205/$R$3</f>
        <v>-107.056</v>
      </c>
      <c r="W205" s="120" t="n">
        <f aca="false">N205/$R$3</f>
        <v>-372.10256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IM'!A206,3),'Master Data'!$A$2:$A$8,0),2)</f>
        <v>F</v>
      </c>
      <c r="D206" s="118" t="n">
        <v>34382.8443999997</v>
      </c>
      <c r="E206" s="118"/>
      <c r="F206" s="118"/>
      <c r="G206" s="118" t="n">
        <v>-116187</v>
      </c>
      <c r="I206" s="118" t="n">
        <f aca="false">IF(MONTH($A206)=MONTH($A205),IF(G206=0,I205,G206),G206)</f>
        <v>-116187</v>
      </c>
      <c r="J206" s="118" t="n">
        <f aca="false">IF(MONTH($A206)=MONTH($A205),SUM(I206-I205),I206)</f>
        <v>-9131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-116187</v>
      </c>
      <c r="N206" s="118" t="n">
        <f aca="false">SUM(J$6:J206)</f>
        <v>-381233.56</v>
      </c>
      <c r="P206" s="118" t="n">
        <f aca="false">D206/P$3</f>
        <v>0.0343828443999997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-9.131</v>
      </c>
      <c r="T206" s="120" t="n">
        <f aca="false">L206/$R$3</f>
        <v>-0</v>
      </c>
      <c r="U206" s="120" t="n">
        <f aca="false">I206/$R$3</f>
        <v>-116.187</v>
      </c>
      <c r="V206" s="120" t="n">
        <f aca="false">M206/$R$3</f>
        <v>-116.187</v>
      </c>
      <c r="W206" s="120" t="n">
        <f aca="false">N206/$R$3</f>
        <v>-381.23356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IM'!A207,3),'Master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-116187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-116187</v>
      </c>
      <c r="N207" s="118" t="n">
        <f aca="false">SUM(J$6:J207)</f>
        <v>-381233.56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-116.187</v>
      </c>
      <c r="V207" s="120" t="n">
        <f aca="false">M207/$R$3</f>
        <v>-116.187</v>
      </c>
      <c r="W207" s="120" t="n">
        <f aca="false">N207/$R$3</f>
        <v>-381.23356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IM'!A208,3),'Master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-116187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-116187</v>
      </c>
      <c r="N208" s="118" t="n">
        <f aca="false">SUM(J$6:J208)</f>
        <v>-381233.56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-116.187</v>
      </c>
      <c r="V208" s="120" t="n">
        <f aca="false">M208/$R$3</f>
        <v>-116.187</v>
      </c>
      <c r="W208" s="120" t="n">
        <f aca="false">N208/$R$3</f>
        <v>-381.23356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IM'!A209,3),'Master Data'!$A$2:$A$8,0),2)</f>
        <v>M</v>
      </c>
      <c r="D209" s="118" t="n">
        <v>23942.8626</v>
      </c>
      <c r="E209" s="118"/>
      <c r="F209" s="118"/>
      <c r="G209" s="118" t="n">
        <v>-106058</v>
      </c>
      <c r="I209" s="118" t="n">
        <f aca="false">IF(MONTH($A209)=MONTH($A208),IF(G209=0,I208,G209),G209)</f>
        <v>-106058</v>
      </c>
      <c r="J209" s="118" t="n">
        <f aca="false">IF(MONTH($A209)=MONTH($A208),SUM(I209-I208),I209)</f>
        <v>10129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-106058</v>
      </c>
      <c r="N209" s="118" t="n">
        <f aca="false">SUM(J$6:J209)</f>
        <v>-371104.56</v>
      </c>
      <c r="P209" s="118" t="n">
        <f aca="false">D209/P$3</f>
        <v>0.0239428626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10.129</v>
      </c>
      <c r="T209" s="120" t="n">
        <f aca="false">L209/$R$3</f>
        <v>0</v>
      </c>
      <c r="U209" s="120" t="n">
        <f aca="false">I209/$R$3</f>
        <v>-106.058</v>
      </c>
      <c r="V209" s="120" t="n">
        <f aca="false">M209/$R$3</f>
        <v>-106.058</v>
      </c>
      <c r="W209" s="120" t="n">
        <f aca="false">N209/$R$3</f>
        <v>-371.10456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IM'!A210,3),'Master Data'!$A$2:$A$8,0),2)</f>
        <v>T</v>
      </c>
      <c r="D210" s="118" t="n">
        <v>24171.4937</v>
      </c>
      <c r="E210" s="118"/>
      <c r="F210" s="118"/>
      <c r="G210" s="118" t="n">
        <v>-101689</v>
      </c>
      <c r="I210" s="118" t="n">
        <f aca="false">IF(MONTH($A210)=MONTH($A209),IF(G210=0,I209,G210),G210)</f>
        <v>-101689</v>
      </c>
      <c r="J210" s="118" t="n">
        <f aca="false">IF(MONTH($A210)=MONTH($A209),SUM(I210-I209),I210)</f>
        <v>4369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-101689</v>
      </c>
      <c r="N210" s="118" t="n">
        <f aca="false">SUM(J$6:J210)</f>
        <v>-366735.56</v>
      </c>
      <c r="P210" s="118" t="n">
        <f aca="false">D210/P$3</f>
        <v>0.0241714937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4.369</v>
      </c>
      <c r="T210" s="120" t="n">
        <f aca="false">L210/$R$3</f>
        <v>0</v>
      </c>
      <c r="U210" s="120" t="n">
        <f aca="false">I210/$R$3</f>
        <v>-101.689</v>
      </c>
      <c r="V210" s="120" t="n">
        <f aca="false">M210/$R$3</f>
        <v>-101.689</v>
      </c>
      <c r="W210" s="120" t="n">
        <f aca="false">N210/$R$3</f>
        <v>-366.73556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IM'!A211,3),'Master Data'!$A$2:$A$8,0),2)</f>
        <v>W</v>
      </c>
      <c r="D211" s="118" t="n">
        <v>20353</v>
      </c>
      <c r="E211" s="118"/>
      <c r="F211" s="118"/>
      <c r="G211" s="118" t="n">
        <v>-91859.5</v>
      </c>
      <c r="I211" s="118" t="n">
        <f aca="false">IF(MONTH($A211)=MONTH($A210),IF(G211=0,I210,G211),G211)</f>
        <v>-91859.5</v>
      </c>
      <c r="J211" s="118" t="n">
        <f aca="false">IF(MONTH($A211)=MONTH($A210),SUM(I211-I210),I211)</f>
        <v>9829.5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-91859.5</v>
      </c>
      <c r="N211" s="118" t="n">
        <f aca="false">SUM(J$6:J211)</f>
        <v>-356906.06</v>
      </c>
      <c r="P211" s="118" t="n">
        <f aca="false">D211/P$3</f>
        <v>0.020353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9.8295</v>
      </c>
      <c r="T211" s="120" t="n">
        <f aca="false">L211/$R$3</f>
        <v>0</v>
      </c>
      <c r="U211" s="120" t="n">
        <f aca="false">I211/$R$3</f>
        <v>-91.8595</v>
      </c>
      <c r="V211" s="120" t="n">
        <f aca="false">M211/$R$3</f>
        <v>-91.8595</v>
      </c>
      <c r="W211" s="120" t="n">
        <f aca="false">N211/$R$3</f>
        <v>-356.90606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IM'!A212,3),'Master Data'!$A$2:$A$8,0),2)</f>
        <v>Th</v>
      </c>
      <c r="D212" s="118" t="n">
        <v>16981.3187</v>
      </c>
      <c r="E212" s="118"/>
      <c r="F212" s="118"/>
      <c r="G212" s="118" t="n">
        <v>-85335</v>
      </c>
      <c r="I212" s="118" t="n">
        <f aca="false">IF(MONTH($A212)=MONTH($A211),IF(G212=0,I211,G212),G212)</f>
        <v>-85335</v>
      </c>
      <c r="J212" s="118" t="n">
        <f aca="false">IF(MONTH($A212)=MONTH($A211),SUM(I212-I211),I212)</f>
        <v>6524.5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-85335</v>
      </c>
      <c r="N212" s="118" t="n">
        <f aca="false">SUM(J$6:J212)</f>
        <v>-350381.56</v>
      </c>
      <c r="P212" s="118" t="n">
        <f aca="false">D212/P$3</f>
        <v>0.0169813187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6.5245</v>
      </c>
      <c r="T212" s="120" t="n">
        <f aca="false">L212/$R$3</f>
        <v>0</v>
      </c>
      <c r="U212" s="120" t="n">
        <f aca="false">I212/$R$3</f>
        <v>-85.335</v>
      </c>
      <c r="V212" s="120" t="n">
        <f aca="false">M212/$R$3</f>
        <v>-85.335</v>
      </c>
      <c r="W212" s="120" t="n">
        <f aca="false">N212/$R$3</f>
        <v>-350.38156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IM'!A213,3),'Master Data'!$A$2:$A$8,0),2)</f>
        <v>F</v>
      </c>
      <c r="D213" s="118" t="n">
        <v>7328.21579999997</v>
      </c>
      <c r="E213" s="118"/>
      <c r="F213" s="118"/>
      <c r="G213" s="118" t="n">
        <v>-75918</v>
      </c>
      <c r="I213" s="118" t="n">
        <f aca="false">IF(MONTH($A213)=MONTH($A212),IF(G213=0,I212,G213),G213)</f>
        <v>-75918</v>
      </c>
      <c r="J213" s="118" t="n">
        <f aca="false">IF(MONTH($A213)=MONTH($A212),SUM(I213-I212),I213)</f>
        <v>9417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-75918</v>
      </c>
      <c r="N213" s="118" t="n">
        <f aca="false">SUM(J$6:J213)</f>
        <v>-340964.56</v>
      </c>
      <c r="P213" s="118" t="n">
        <f aca="false">D213/P$3</f>
        <v>0.00732821579999997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9.417</v>
      </c>
      <c r="T213" s="120" t="n">
        <f aca="false">L213/$R$3</f>
        <v>0</v>
      </c>
      <c r="U213" s="120" t="n">
        <f aca="false">I213/$R$3</f>
        <v>-75.918</v>
      </c>
      <c r="V213" s="120" t="n">
        <f aca="false">M213/$R$3</f>
        <v>-75.918</v>
      </c>
      <c r="W213" s="120" t="n">
        <f aca="false">N213/$R$3</f>
        <v>-340.96456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IM'!A214,3),'Master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-75918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-75918</v>
      </c>
      <c r="N214" s="118" t="n">
        <f aca="false">SUM(J$6:J214)</f>
        <v>-340964.56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-75.918</v>
      </c>
      <c r="V214" s="120" t="n">
        <f aca="false">M214/$R$3</f>
        <v>-75.918</v>
      </c>
      <c r="W214" s="120" t="n">
        <f aca="false">N214/$R$3</f>
        <v>-340.96456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IM'!A215,3),'Master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-75918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-75918</v>
      </c>
      <c r="N215" s="118" t="n">
        <f aca="false">SUM(J$6:J215)</f>
        <v>-340964.56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-75.918</v>
      </c>
      <c r="V215" s="120" t="n">
        <f aca="false">M215/$R$3</f>
        <v>-75.918</v>
      </c>
      <c r="W215" s="120" t="n">
        <f aca="false">N215/$R$3</f>
        <v>-340.96456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IM'!A216,3),'Master Data'!$A$2:$A$8,0),2)</f>
        <v>M</v>
      </c>
      <c r="D216" s="118" t="n">
        <v>-345.596900000003</v>
      </c>
      <c r="E216" s="118"/>
      <c r="F216" s="118"/>
      <c r="G216" s="118" t="n">
        <v>-88790</v>
      </c>
      <c r="I216" s="118" t="n">
        <f aca="false">IF(MONTH($A216)=MONTH($A215),IF(G216=0,I215,G216),G216)</f>
        <v>-88790</v>
      </c>
      <c r="J216" s="118" t="n">
        <f aca="false">IF(MONTH($A216)=MONTH($A215),SUM(I216-I215),I216)</f>
        <v>-12872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-88790</v>
      </c>
      <c r="N216" s="118" t="n">
        <f aca="false">SUM(J$6:J216)</f>
        <v>-353836.56</v>
      </c>
      <c r="P216" s="118" t="n">
        <f aca="false">D216/P$3</f>
        <v>-0.000345596900000003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-12.872</v>
      </c>
      <c r="T216" s="120" t="n">
        <f aca="false">L216/$R$3</f>
        <v>-0</v>
      </c>
      <c r="U216" s="120" t="n">
        <f aca="false">I216/$R$3</f>
        <v>-88.79</v>
      </c>
      <c r="V216" s="120" t="n">
        <f aca="false">M216/$R$3</f>
        <v>-88.79</v>
      </c>
      <c r="W216" s="120" t="n">
        <f aca="false">N216/$R$3</f>
        <v>-353.83656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IM'!A217,3),'Master Data'!$A$2:$A$8,0),2)</f>
        <v>T</v>
      </c>
      <c r="D217" s="118" t="n">
        <v>45780.877699998</v>
      </c>
      <c r="E217" s="118"/>
      <c r="F217" s="118"/>
      <c r="G217" s="118" t="n">
        <v>-96235</v>
      </c>
      <c r="I217" s="118" t="n">
        <f aca="false">IF(MONTH($A217)=MONTH($A216),IF(G217=0,I216,G217),G217)</f>
        <v>-96235</v>
      </c>
      <c r="J217" s="118" t="n">
        <f aca="false">IF(MONTH($A217)=MONTH($A216),SUM(I217-I216),I217)</f>
        <v>-7445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-96235</v>
      </c>
      <c r="N217" s="118" t="n">
        <f aca="false">SUM(J$6:J217)</f>
        <v>-361281.56</v>
      </c>
      <c r="P217" s="118" t="n">
        <f aca="false">D217/P$3</f>
        <v>0.045780877699998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-7.445</v>
      </c>
      <c r="T217" s="120" t="n">
        <f aca="false">L217/$R$3</f>
        <v>-0</v>
      </c>
      <c r="U217" s="120" t="n">
        <f aca="false">I217/$R$3</f>
        <v>-96.235</v>
      </c>
      <c r="V217" s="120" t="n">
        <f aca="false">M217/$R$3</f>
        <v>-96.235</v>
      </c>
      <c r="W217" s="120" t="n">
        <f aca="false">N217/$R$3</f>
        <v>-361.28156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IM'!A218,3),'Master Data'!$A$2:$A$8,0),2)</f>
        <v>W</v>
      </c>
      <c r="D218" s="118" t="n">
        <v>45209.1626999995</v>
      </c>
      <c r="E218" s="118"/>
      <c r="F218" s="118"/>
      <c r="G218" s="118" t="n">
        <v>-5693</v>
      </c>
      <c r="I218" s="118" t="n">
        <f aca="false">IF(MONTH($A218)=MONTH($A217),IF(G218=0,I217,G218),G218)</f>
        <v>-5693</v>
      </c>
      <c r="J218" s="118" t="n">
        <f aca="false">IF(MONTH($A218)=MONTH($A217),SUM(I218-I217),I218)</f>
        <v>-5693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-101928</v>
      </c>
      <c r="N218" s="118" t="n">
        <f aca="false">SUM(J$6:J218)</f>
        <v>-366974.56</v>
      </c>
      <c r="P218" s="118" t="n">
        <f aca="false">D218/P$3</f>
        <v>0.0452091626999995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-5.693</v>
      </c>
      <c r="T218" s="120" t="n">
        <f aca="false">L218/$R$3</f>
        <v>-0</v>
      </c>
      <c r="U218" s="120" t="n">
        <f aca="false">I218/$R$3</f>
        <v>-5.693</v>
      </c>
      <c r="V218" s="120" t="n">
        <f aca="false">M218/$R$3</f>
        <v>-101.928</v>
      </c>
      <c r="W218" s="120" t="n">
        <f aca="false">N218/$R$3</f>
        <v>-366.97456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IM'!A219,3),'Master Data'!$A$2:$A$8,0),2)</f>
        <v>Th</v>
      </c>
      <c r="D219" s="118" t="n">
        <v>83130.3117999987</v>
      </c>
      <c r="E219" s="118"/>
      <c r="F219" s="118"/>
      <c r="G219" s="118" t="n">
        <v>-57459</v>
      </c>
      <c r="I219" s="118" t="n">
        <f aca="false">IF(MONTH($A219)=MONTH($A218),IF(G219=0,I218,G219),G219)</f>
        <v>-57459</v>
      </c>
      <c r="J219" s="118" t="n">
        <f aca="false">IF(MONTH($A219)=MONTH($A218),SUM(I219-I218),I219)</f>
        <v>-51766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-153694</v>
      </c>
      <c r="N219" s="118" t="n">
        <f aca="false">SUM(J$6:J219)</f>
        <v>-418740.56</v>
      </c>
      <c r="P219" s="118" t="n">
        <f aca="false">D219/P$3</f>
        <v>0.0831303117999987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-51.766</v>
      </c>
      <c r="T219" s="120" t="n">
        <f aca="false">L219/$R$3</f>
        <v>-0</v>
      </c>
      <c r="U219" s="120" t="n">
        <f aca="false">I219/$R$3</f>
        <v>-57.459</v>
      </c>
      <c r="V219" s="120" t="n">
        <f aca="false">M219/$R$3</f>
        <v>-153.694</v>
      </c>
      <c r="W219" s="120" t="n">
        <f aca="false">N219/$R$3</f>
        <v>-418.74056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IM'!A220,3),'Master Data'!$A$2:$A$8,0),2)</f>
        <v>F</v>
      </c>
      <c r="D220" s="118" t="n">
        <v>114515.467500001</v>
      </c>
      <c r="E220" s="118"/>
      <c r="F220" s="118"/>
      <c r="G220" s="118" t="n">
        <v>18261</v>
      </c>
      <c r="I220" s="118" t="n">
        <f aca="false">IF(MONTH($A220)=MONTH($A219),IF(G220=0,I219,G220),G220)</f>
        <v>18261</v>
      </c>
      <c r="J220" s="118" t="n">
        <f aca="false">IF(MONTH($A220)=MONTH($A219),SUM(I220-I219),I220)</f>
        <v>75720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-77974</v>
      </c>
      <c r="N220" s="118" t="n">
        <f aca="false">SUM(J$6:J220)</f>
        <v>-343020.56</v>
      </c>
      <c r="P220" s="118" t="n">
        <f aca="false">D220/P$3</f>
        <v>0.114515467500001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75.72</v>
      </c>
      <c r="T220" s="120" t="n">
        <f aca="false">L220/$R$3</f>
        <v>0</v>
      </c>
      <c r="U220" s="120" t="n">
        <f aca="false">I220/$R$3</f>
        <v>18.261</v>
      </c>
      <c r="V220" s="120" t="n">
        <f aca="false">M220/$R$3</f>
        <v>-77.974</v>
      </c>
      <c r="W220" s="120" t="n">
        <f aca="false">N220/$R$3</f>
        <v>-343.02056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IM'!A221,3),'Master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18261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-77974</v>
      </c>
      <c r="N221" s="118" t="n">
        <f aca="false">SUM(J$6:J221)</f>
        <v>-343020.56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18.261</v>
      </c>
      <c r="V221" s="120" t="n">
        <f aca="false">M221/$R$3</f>
        <v>-77.974</v>
      </c>
      <c r="W221" s="120" t="n">
        <f aca="false">N221/$R$3</f>
        <v>-343.02056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IM'!A222,3),'Master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18261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-77974</v>
      </c>
      <c r="N222" s="118" t="n">
        <f aca="false">SUM(J$6:J222)</f>
        <v>-343020.56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18.261</v>
      </c>
      <c r="V222" s="120" t="n">
        <f aca="false">M222/$R$3</f>
        <v>-77.974</v>
      </c>
      <c r="W222" s="120" t="n">
        <f aca="false">N222/$R$3</f>
        <v>-343.02056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IM'!A223,3),'Master Data'!$A$2:$A$8,0),2)</f>
        <v>M</v>
      </c>
      <c r="D223" s="118" t="n">
        <v>102193.859</v>
      </c>
      <c r="E223" s="118"/>
      <c r="F223" s="118"/>
      <c r="G223" s="118" t="n">
        <v>3521</v>
      </c>
      <c r="I223" s="118" t="n">
        <f aca="false">IF(MONTH($A223)=MONTH($A222),IF(G223=0,I222,G223),G223)</f>
        <v>3521</v>
      </c>
      <c r="J223" s="118" t="n">
        <f aca="false">IF(MONTH($A223)=MONTH($A222),SUM(I223-I222),I223)</f>
        <v>-14740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-92714</v>
      </c>
      <c r="N223" s="118" t="n">
        <f aca="false">SUM(J$6:J223)</f>
        <v>-357760.56</v>
      </c>
      <c r="P223" s="118" t="n">
        <f aca="false">D223/P$3</f>
        <v>0.102193859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-14.74</v>
      </c>
      <c r="T223" s="120" t="n">
        <f aca="false">L223/$R$3</f>
        <v>-0</v>
      </c>
      <c r="U223" s="120" t="n">
        <f aca="false">I223/$R$3</f>
        <v>3.521</v>
      </c>
      <c r="V223" s="120" t="n">
        <f aca="false">M223/$R$3</f>
        <v>-92.714</v>
      </c>
      <c r="W223" s="120" t="n">
        <f aca="false">N223/$R$3</f>
        <v>-357.76056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IM'!A224,3),'Master Data'!$A$2:$A$8,0),2)</f>
        <v>T</v>
      </c>
      <c r="D224" s="118" t="n">
        <v>98305.876899999</v>
      </c>
      <c r="E224" s="118"/>
      <c r="F224" s="118"/>
      <c r="G224" s="118" t="n">
        <v>-164</v>
      </c>
      <c r="I224" s="118" t="n">
        <f aca="false">IF(MONTH($A224)=MONTH($A223),IF(G224=0,I223,G224),G224)</f>
        <v>-164</v>
      </c>
      <c r="J224" s="118" t="n">
        <f aca="false">IF(MONTH($A224)=MONTH($A223),SUM(I224-I223),I224)</f>
        <v>-3685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-96399</v>
      </c>
      <c r="N224" s="118" t="n">
        <f aca="false">SUM(J$6:J224)</f>
        <v>-361445.56</v>
      </c>
      <c r="P224" s="118" t="n">
        <f aca="false">D224/P$3</f>
        <v>0.098305876899999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-3.685</v>
      </c>
      <c r="T224" s="120" t="n">
        <f aca="false">L224/$R$3</f>
        <v>-0</v>
      </c>
      <c r="U224" s="120" t="n">
        <f aca="false">I224/$R$3</f>
        <v>-0.164</v>
      </c>
      <c r="V224" s="120" t="n">
        <f aca="false">M224/$R$3</f>
        <v>-96.399</v>
      </c>
      <c r="W224" s="120" t="n">
        <f aca="false">N224/$R$3</f>
        <v>-361.44556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IM'!A225,3),'Master Data'!$A$2:$A$8,0),2)</f>
        <v>W</v>
      </c>
      <c r="D225" s="118" t="n">
        <v>90938.6460999989</v>
      </c>
      <c r="E225" s="118"/>
      <c r="F225" s="118"/>
      <c r="G225" s="118" t="n">
        <v>-15628</v>
      </c>
      <c r="I225" s="118" t="n">
        <f aca="false">IF(MONTH($A225)=MONTH($A224),IF(G225=0,I224,G225),G225)</f>
        <v>-15628</v>
      </c>
      <c r="J225" s="118" t="n">
        <f aca="false">IF(MONTH($A225)=MONTH($A224),SUM(I225-I224),I225)</f>
        <v>-15464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-111863</v>
      </c>
      <c r="N225" s="118" t="n">
        <f aca="false">SUM(J$6:J225)</f>
        <v>-376909.56</v>
      </c>
      <c r="P225" s="118" t="n">
        <f aca="false">D225/P$3</f>
        <v>0.0909386460999989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-15.464</v>
      </c>
      <c r="T225" s="120" t="n">
        <f aca="false">L225/$R$3</f>
        <v>-0</v>
      </c>
      <c r="U225" s="120" t="n">
        <f aca="false">I225/$R$3</f>
        <v>-15.628</v>
      </c>
      <c r="V225" s="120" t="n">
        <f aca="false">M225/$R$3</f>
        <v>-111.863</v>
      </c>
      <c r="W225" s="120" t="n">
        <f aca="false">N225/$R$3</f>
        <v>-376.90956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IM'!A226,3),'Master Data'!$A$2:$A$8,0),2)</f>
        <v>Th</v>
      </c>
      <c r="D226" s="118" t="n">
        <v>88253.8427999997</v>
      </c>
      <c r="E226" s="118"/>
      <c r="F226" s="118"/>
      <c r="G226" s="118" t="n">
        <v>-27935</v>
      </c>
      <c r="I226" s="118" t="n">
        <f aca="false">IF(MONTH($A226)=MONTH($A225),IF(G226=0,I225,G226),G226)</f>
        <v>-27935</v>
      </c>
      <c r="J226" s="118" t="n">
        <f aca="false">IF(MONTH($A226)=MONTH($A225),SUM(I226-I225),I226)</f>
        <v>-12307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-124170</v>
      </c>
      <c r="N226" s="118" t="n">
        <f aca="false">SUM(J$6:J226)</f>
        <v>-389216.56</v>
      </c>
      <c r="P226" s="118" t="n">
        <f aca="false">D226/P$3</f>
        <v>0.0882538427999997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-12.307</v>
      </c>
      <c r="T226" s="120" t="n">
        <f aca="false">L226/$R$3</f>
        <v>-0</v>
      </c>
      <c r="U226" s="120" t="n">
        <f aca="false">I226/$R$3</f>
        <v>-27.935</v>
      </c>
      <c r="V226" s="120" t="n">
        <f aca="false">M226/$R$3</f>
        <v>-124.17</v>
      </c>
      <c r="W226" s="120" t="n">
        <f aca="false">N226/$R$3</f>
        <v>-389.21656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IM'!A227,3),'Master Data'!$A$2:$A$8,0),2)</f>
        <v>F</v>
      </c>
      <c r="D227" s="118" t="n">
        <v>84136.2333000001</v>
      </c>
      <c r="E227" s="118"/>
      <c r="F227" s="118"/>
      <c r="G227" s="118" t="n">
        <v>-33608</v>
      </c>
      <c r="I227" s="118" t="n">
        <f aca="false">IF(MONTH($A227)=MONTH($A226),IF(G227=0,I226,G227),G227)</f>
        <v>-33608</v>
      </c>
      <c r="J227" s="118" t="n">
        <f aca="false">IF(MONTH($A227)=MONTH($A226),SUM(I227-I226),I227)</f>
        <v>-5673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-129843</v>
      </c>
      <c r="N227" s="118" t="n">
        <f aca="false">SUM(J$6:J227)</f>
        <v>-394889.56</v>
      </c>
      <c r="P227" s="118" t="n">
        <f aca="false">D227/P$3</f>
        <v>0.0841362333000001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-5.673</v>
      </c>
      <c r="T227" s="120" t="n">
        <f aca="false">L227/$R$3</f>
        <v>-0</v>
      </c>
      <c r="U227" s="120" t="n">
        <f aca="false">I227/$R$3</f>
        <v>-33.608</v>
      </c>
      <c r="V227" s="120" t="n">
        <f aca="false">M227/$R$3</f>
        <v>-129.843</v>
      </c>
      <c r="W227" s="120" t="n">
        <f aca="false">N227/$R$3</f>
        <v>-394.88956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IM'!A228,3),'Master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-33608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-129843</v>
      </c>
      <c r="N228" s="118" t="n">
        <f aca="false">SUM(J$6:J228)</f>
        <v>-394889.56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-33.608</v>
      </c>
      <c r="V228" s="120" t="n">
        <f aca="false">M228/$R$3</f>
        <v>-129.843</v>
      </c>
      <c r="W228" s="120" t="n">
        <f aca="false">N228/$R$3</f>
        <v>-394.88956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IM'!A229,3),'Master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-33608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-129843</v>
      </c>
      <c r="N229" s="118" t="n">
        <f aca="false">SUM(J$6:J229)</f>
        <v>-394889.56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-33.608</v>
      </c>
      <c r="V229" s="120" t="n">
        <f aca="false">M229/$R$3</f>
        <v>-129.843</v>
      </c>
      <c r="W229" s="120" t="n">
        <f aca="false">N229/$R$3</f>
        <v>-394.88956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IM'!A230,3),'Master Data'!$A$2:$A$8,0),2)</f>
        <v>M</v>
      </c>
      <c r="D230" s="118" t="n">
        <v>72546.7772999999</v>
      </c>
      <c r="E230" s="118"/>
      <c r="F230" s="118"/>
      <c r="G230" s="118" t="n">
        <v>-49657</v>
      </c>
      <c r="I230" s="118" t="n">
        <f aca="false">IF(MONTH($A230)=MONTH($A229),IF(G230=0,I229,G230),G230)</f>
        <v>-49657</v>
      </c>
      <c r="J230" s="118" t="n">
        <f aca="false">IF(MONTH($A230)=MONTH($A229),SUM(I230-I229),I230)</f>
        <v>-16049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-145892</v>
      </c>
      <c r="N230" s="118" t="n">
        <f aca="false">SUM(J$6:J230)</f>
        <v>-410938.56</v>
      </c>
      <c r="P230" s="118" t="n">
        <f aca="false">D230/P$3</f>
        <v>0.0725467772999999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-16.049</v>
      </c>
      <c r="T230" s="120" t="n">
        <f aca="false">L230/$R$3</f>
        <v>-0</v>
      </c>
      <c r="U230" s="120" t="n">
        <f aca="false">I230/$R$3</f>
        <v>-49.657</v>
      </c>
      <c r="V230" s="120" t="n">
        <f aca="false">M230/$R$3</f>
        <v>-145.892</v>
      </c>
      <c r="W230" s="120" t="n">
        <f aca="false">N230/$R$3</f>
        <v>-410.93856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IM'!A231,3),'Master Data'!$A$2:$A$8,0),2)</f>
        <v>T</v>
      </c>
      <c r="D231" s="118" t="n">
        <v>66475.8689000001</v>
      </c>
      <c r="E231" s="118"/>
      <c r="F231" s="118"/>
      <c r="G231" s="118" t="n">
        <v>-50486</v>
      </c>
      <c r="I231" s="118" t="n">
        <f aca="false">IF(MONTH($A231)=MONTH($A230),IF(G231=0,I230,G231),G231)</f>
        <v>-50486</v>
      </c>
      <c r="J231" s="118" t="n">
        <f aca="false">IF(MONTH($A231)=MONTH($A230),SUM(I231-I230),I231)</f>
        <v>-829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-146721</v>
      </c>
      <c r="N231" s="118" t="n">
        <f aca="false">SUM(J$6:J231)</f>
        <v>-411767.56</v>
      </c>
      <c r="P231" s="118" t="n">
        <f aca="false">D231/P$3</f>
        <v>0.0664758689000001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-0.829</v>
      </c>
      <c r="T231" s="120" t="n">
        <f aca="false">L231/$R$3</f>
        <v>-0</v>
      </c>
      <c r="U231" s="120" t="n">
        <f aca="false">I231/$R$3</f>
        <v>-50.486</v>
      </c>
      <c r="V231" s="120" t="n">
        <f aca="false">M231/$R$3</f>
        <v>-146.721</v>
      </c>
      <c r="W231" s="120" t="n">
        <f aca="false">N231/$R$3</f>
        <v>-411.76756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IM'!A232,3),'Master Data'!$A$2:$A$8,0),2)</f>
        <v>W</v>
      </c>
      <c r="D232" s="118" t="n">
        <v>66290.809</v>
      </c>
      <c r="E232" s="118"/>
      <c r="F232" s="118"/>
      <c r="G232" s="118" t="n">
        <v>-53306</v>
      </c>
      <c r="I232" s="118" t="n">
        <f aca="false">IF(MONTH($A232)=MONTH($A231),IF(G232=0,I231,G232),G232)</f>
        <v>-53306</v>
      </c>
      <c r="J232" s="118" t="n">
        <f aca="false">IF(MONTH($A232)=MONTH($A231),SUM(I232-I231),I232)</f>
        <v>-2820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-149541</v>
      </c>
      <c r="N232" s="118" t="n">
        <f aca="false">SUM(J$6:J232)</f>
        <v>-414587.56</v>
      </c>
      <c r="P232" s="118" t="n">
        <f aca="false">D232/P$3</f>
        <v>0.066290809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-2.82</v>
      </c>
      <c r="T232" s="120" t="n">
        <f aca="false">L232/$R$3</f>
        <v>-0</v>
      </c>
      <c r="U232" s="120" t="n">
        <f aca="false">I232/$R$3</f>
        <v>-53.306</v>
      </c>
      <c r="V232" s="120" t="n">
        <f aca="false">M232/$R$3</f>
        <v>-149.541</v>
      </c>
      <c r="W232" s="120" t="n">
        <f aca="false">N232/$R$3</f>
        <v>-414.58756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IM'!A233,3),'Master Data'!$A$2:$A$8,0),2)</f>
        <v>Th</v>
      </c>
      <c r="D233" s="118" t="n">
        <v>62501.1134999997</v>
      </c>
      <c r="E233" s="118"/>
      <c r="F233" s="118"/>
      <c r="G233" s="118" t="n">
        <v>-56552</v>
      </c>
      <c r="I233" s="118" t="n">
        <f aca="false">IF(MONTH($A233)=MONTH($A232),IF(G233=0,I232,G233),G233)</f>
        <v>-56552</v>
      </c>
      <c r="J233" s="118" t="n">
        <f aca="false">IF(MONTH($A233)=MONTH($A232),SUM(I233-I232),I233)</f>
        <v>-3246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-152787</v>
      </c>
      <c r="N233" s="118" t="n">
        <f aca="false">SUM(J$6:J233)</f>
        <v>-417833.56</v>
      </c>
      <c r="P233" s="118" t="n">
        <f aca="false">D233/P$3</f>
        <v>0.0625011134999997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-3.246</v>
      </c>
      <c r="T233" s="120" t="n">
        <f aca="false">L233/$R$3</f>
        <v>-0</v>
      </c>
      <c r="U233" s="120" t="n">
        <f aca="false">I233/$R$3</f>
        <v>-56.552</v>
      </c>
      <c r="V233" s="120" t="n">
        <f aca="false">M233/$R$3</f>
        <v>-152.787</v>
      </c>
      <c r="W233" s="120" t="n">
        <f aca="false">N233/$R$3</f>
        <v>-417.83356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IM'!A234,3),'Master Data'!$A$2:$A$8,0),2)</f>
        <v>F</v>
      </c>
      <c r="D234" s="118" t="n">
        <v>58342.0487999997</v>
      </c>
      <c r="E234" s="118"/>
      <c r="F234" s="118"/>
      <c r="G234" s="118" t="n">
        <v>-41537</v>
      </c>
      <c r="I234" s="118" t="n">
        <f aca="false">IF(MONTH($A234)=MONTH($A233),IF(G234=0,I233,G234),G234)</f>
        <v>-41537</v>
      </c>
      <c r="J234" s="118" t="n">
        <f aca="false">IF(MONTH($A234)=MONTH($A233),SUM(I234-I233),I234)</f>
        <v>15015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-137772</v>
      </c>
      <c r="N234" s="118" t="n">
        <f aca="false">SUM(J$6:J234)</f>
        <v>-402818.56</v>
      </c>
      <c r="P234" s="118" t="n">
        <f aca="false">D234/P$3</f>
        <v>0.0583420487999997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15.015</v>
      </c>
      <c r="T234" s="120" t="n">
        <f aca="false">L234/$R$3</f>
        <v>0</v>
      </c>
      <c r="U234" s="120" t="n">
        <f aca="false">I234/$R$3</f>
        <v>-41.537</v>
      </c>
      <c r="V234" s="120" t="n">
        <f aca="false">M234/$R$3</f>
        <v>-137.772</v>
      </c>
      <c r="W234" s="120" t="n">
        <f aca="false">N234/$R$3</f>
        <v>-402.81856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IM'!A235,3),'Master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-41537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-137772</v>
      </c>
      <c r="N235" s="118" t="n">
        <f aca="false">SUM(J$6:J235)</f>
        <v>-402818.56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-41.537</v>
      </c>
      <c r="V235" s="120" t="n">
        <f aca="false">M235/$R$3</f>
        <v>-137.772</v>
      </c>
      <c r="W235" s="120" t="n">
        <f aca="false">N235/$R$3</f>
        <v>-402.81856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IM'!A236,3),'Master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-41537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-137772</v>
      </c>
      <c r="N236" s="118" t="n">
        <f aca="false">SUM(J$6:J236)</f>
        <v>-402818.56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-41.537</v>
      </c>
      <c r="V236" s="120" t="n">
        <f aca="false">M236/$R$3</f>
        <v>-137.772</v>
      </c>
      <c r="W236" s="120" t="n">
        <f aca="false">N236/$R$3</f>
        <v>-402.81856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IM'!A237,3),'Master Data'!$A$2:$A$8,0),2)</f>
        <v>M</v>
      </c>
      <c r="D237" s="118" t="n">
        <v>44162.7303000002</v>
      </c>
      <c r="E237" s="118"/>
      <c r="F237" s="118"/>
      <c r="G237" s="118" t="n">
        <v>-59190</v>
      </c>
      <c r="I237" s="118" t="n">
        <f aca="false">IF(MONTH($A237)=MONTH($A236),IF(G237=0,I236,G237),G237)</f>
        <v>-59190</v>
      </c>
      <c r="J237" s="118" t="n">
        <f aca="false">IF(MONTH($A237)=MONTH($A236),SUM(I237-I236),I237)</f>
        <v>-17653</v>
      </c>
      <c r="K237" s="118" t="n">
        <f aca="false">IF(WEEKDAY(A237,3)&gt;4,0,(IF(A237&lt;K$2,0,IF(A237&lt;=K$3,1,0))))</f>
        <v>0</v>
      </c>
      <c r="L237" s="118" t="n">
        <f aca="false">J237*K237</f>
        <v>-0</v>
      </c>
      <c r="M237" s="118" t="n">
        <f aca="false">SUM(J$188:J237)</f>
        <v>-155425</v>
      </c>
      <c r="N237" s="118" t="n">
        <f aca="false">SUM(J$6:J237)</f>
        <v>-420471.56</v>
      </c>
      <c r="P237" s="118" t="n">
        <f aca="false">D237/P$3</f>
        <v>0.0441627303000002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-17.653</v>
      </c>
      <c r="T237" s="120" t="n">
        <f aca="false">L237/$R$3</f>
        <v>-0</v>
      </c>
      <c r="U237" s="120" t="n">
        <f aca="false">I237/$R$3</f>
        <v>-59.19</v>
      </c>
      <c r="V237" s="120" t="n">
        <f aca="false">M237/$R$3</f>
        <v>-155.425</v>
      </c>
      <c r="W237" s="120" t="n">
        <f aca="false">N237/$R$3</f>
        <v>-420.47156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IM'!A238,3),'Master Data'!$A$2:$A$8,0),2)</f>
        <v>T</v>
      </c>
      <c r="D238" s="118" t="n">
        <v>41692.7080000001</v>
      </c>
      <c r="E238" s="118"/>
      <c r="F238" s="118"/>
      <c r="G238" s="118" t="n">
        <v>-64879</v>
      </c>
      <c r="I238" s="118" t="n">
        <f aca="false">IF(MONTH($A238)=MONTH($A237),IF(G238=0,I237,G238),G238)</f>
        <v>-64879</v>
      </c>
      <c r="J238" s="118" t="n">
        <f aca="false">IF(MONTH($A238)=MONTH($A237),SUM(I238-I237),I238)</f>
        <v>-5689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-161114</v>
      </c>
      <c r="N238" s="118" t="n">
        <f aca="false">SUM(J$6:J238)</f>
        <v>-426160.56</v>
      </c>
      <c r="P238" s="118" t="n">
        <f aca="false">D238/P$3</f>
        <v>0.0416927080000001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-5.689</v>
      </c>
      <c r="T238" s="120" t="n">
        <f aca="false">L238/$R$3</f>
        <v>-0</v>
      </c>
      <c r="U238" s="120" t="n">
        <f aca="false">I238/$R$3</f>
        <v>-64.879</v>
      </c>
      <c r="V238" s="120" t="n">
        <f aca="false">M238/$R$3</f>
        <v>-161.114</v>
      </c>
      <c r="W238" s="120" t="n">
        <f aca="false">N238/$R$3</f>
        <v>-426.16056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IM'!A239,3),'Master Data'!$A$2:$A$8,0),2)</f>
        <v>W</v>
      </c>
      <c r="D239" s="118" t="n">
        <v>35609.6397</v>
      </c>
      <c r="E239" s="118"/>
      <c r="F239" s="118"/>
      <c r="G239" s="118" t="n">
        <v>-37902</v>
      </c>
      <c r="I239" s="118" t="n">
        <f aca="false">IF(MONTH($A239)=MONTH($A238),IF(G239=0,I238,G239),G239)</f>
        <v>-37902</v>
      </c>
      <c r="J239" s="118" t="n">
        <f aca="false">IF(MONTH($A239)=MONTH($A238),SUM(I239-I238),I239)</f>
        <v>26977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-134137</v>
      </c>
      <c r="N239" s="118" t="n">
        <f aca="false">SUM(J$6:J239)</f>
        <v>-399183.56</v>
      </c>
      <c r="P239" s="118" t="n">
        <f aca="false">D239/P$3</f>
        <v>0.0356096397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26.977</v>
      </c>
      <c r="T239" s="120" t="n">
        <f aca="false">L239/$R$3</f>
        <v>0</v>
      </c>
      <c r="U239" s="120" t="n">
        <f aca="false">I239/$R$3</f>
        <v>-37.902</v>
      </c>
      <c r="V239" s="120" t="n">
        <f aca="false">M239/$R$3</f>
        <v>-134.137</v>
      </c>
      <c r="W239" s="120" t="n">
        <f aca="false">N239/$R$3</f>
        <v>-399.18356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IM'!A240,3),'Master Data'!$A$2:$A$8,0),2)</f>
        <v>Th</v>
      </c>
      <c r="D240" s="118" t="n">
        <v>33361.0616000001</v>
      </c>
      <c r="E240" s="118"/>
      <c r="F240" s="118"/>
      <c r="G240" s="118" t="n">
        <v>-43386</v>
      </c>
      <c r="I240" s="118" t="n">
        <f aca="false">IF(MONTH($A240)=MONTH($A239),IF(G240=0,I239,G240),G240)</f>
        <v>-43386</v>
      </c>
      <c r="J240" s="118" t="n">
        <f aca="false">IF(MONTH($A240)=MONTH($A239),SUM(I240-I239),I240)</f>
        <v>-5484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-139621</v>
      </c>
      <c r="N240" s="118" t="n">
        <f aca="false">SUM(J$6:J240)</f>
        <v>-404667.56</v>
      </c>
      <c r="P240" s="118" t="n">
        <f aca="false">D240/P$3</f>
        <v>0.0333610616000001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-5.484</v>
      </c>
      <c r="T240" s="120" t="n">
        <f aca="false">L240/$R$3</f>
        <v>-0</v>
      </c>
      <c r="U240" s="120" t="n">
        <f aca="false">I240/$R$3</f>
        <v>-43.386</v>
      </c>
      <c r="V240" s="120" t="n">
        <f aca="false">M240/$R$3</f>
        <v>-139.621</v>
      </c>
      <c r="W240" s="120" t="n">
        <f aca="false">N240/$R$3</f>
        <v>-404.66756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IM'!A241,3),'Master Data'!$A$2:$A$8,0),2)</f>
        <v>F</v>
      </c>
      <c r="D241" s="118" t="n">
        <v>19883.5447000001</v>
      </c>
      <c r="E241" s="118"/>
      <c r="F241" s="118"/>
      <c r="G241" s="118" t="n">
        <v>-49391</v>
      </c>
      <c r="I241" s="118" t="n">
        <f aca="false">IF(MONTH($A241)=MONTH($A240),IF(G241=0,I240,G241),G241)</f>
        <v>-49391</v>
      </c>
      <c r="J241" s="118" t="n">
        <f aca="false">IF(MONTH($A241)=MONTH($A240),SUM(I241-I240),I241)</f>
        <v>-6005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-145626</v>
      </c>
      <c r="N241" s="118" t="n">
        <f aca="false">SUM(J$6:J241)</f>
        <v>-410672.56</v>
      </c>
      <c r="P241" s="118" t="n">
        <f aca="false">D241/P$3</f>
        <v>0.0198835447000001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-6.005</v>
      </c>
      <c r="T241" s="120" t="n">
        <f aca="false">L241/$R$3</f>
        <v>-0</v>
      </c>
      <c r="U241" s="120" t="n">
        <f aca="false">I241/$R$3</f>
        <v>-49.391</v>
      </c>
      <c r="V241" s="120" t="n">
        <f aca="false">M241/$R$3</f>
        <v>-145.626</v>
      </c>
      <c r="W241" s="120" t="n">
        <f aca="false">N241/$R$3</f>
        <v>-410.67256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IM'!A242,3),'Master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-49391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-145626</v>
      </c>
      <c r="N242" s="118" t="n">
        <f aca="false">SUM(J$6:J242)</f>
        <v>-410672.56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-49.391</v>
      </c>
      <c r="V242" s="120" t="n">
        <f aca="false">M242/$R$3</f>
        <v>-145.626</v>
      </c>
      <c r="W242" s="120" t="n">
        <f aca="false">N242/$R$3</f>
        <v>-410.67256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IM'!A243,3),'Master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-49391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-145626</v>
      </c>
      <c r="N243" s="118" t="n">
        <f aca="false">SUM(J$6:J243)</f>
        <v>-410672.56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-49.391</v>
      </c>
      <c r="V243" s="120" t="n">
        <f aca="false">M243/$R$3</f>
        <v>-145.626</v>
      </c>
      <c r="W243" s="120" t="n">
        <f aca="false">N243/$R$3</f>
        <v>-410.67256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IM'!A244,3),'Master Data'!$A$2:$A$8,0),2)</f>
        <v>M</v>
      </c>
      <c r="D244" s="118" t="n">
        <v>16069.3756</v>
      </c>
      <c r="E244" s="118"/>
      <c r="F244" s="118"/>
      <c r="G244" s="118" t="n">
        <v>-81925</v>
      </c>
      <c r="I244" s="118" t="n">
        <f aca="false">IF(MONTH($A244)=MONTH($A243),IF(G244=0,I243,G244),G244)</f>
        <v>-81925</v>
      </c>
      <c r="J244" s="118" t="n">
        <f aca="false">IF(MONTH($A244)=MONTH($A243),SUM(I244-I243),I244)</f>
        <v>-32534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-178160</v>
      </c>
      <c r="N244" s="118" t="n">
        <f aca="false">SUM(J$6:J244)</f>
        <v>-443206.56</v>
      </c>
      <c r="P244" s="118" t="n">
        <f aca="false">D244/P$3</f>
        <v>0.0160693756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-32.534</v>
      </c>
      <c r="T244" s="120" t="n">
        <f aca="false">L244/$R$3</f>
        <v>-0</v>
      </c>
      <c r="U244" s="120" t="n">
        <f aca="false">I244/$R$3</f>
        <v>-81.925</v>
      </c>
      <c r="V244" s="120" t="n">
        <f aca="false">M244/$R$3</f>
        <v>-178.16</v>
      </c>
      <c r="W244" s="120" t="n">
        <f aca="false">N244/$R$3</f>
        <v>-443.20656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IM'!A245,3),'Master Data'!$A$2:$A$8,0),2)</f>
        <v>T</v>
      </c>
      <c r="D245" s="118" t="n">
        <v>15185.0076</v>
      </c>
      <c r="E245" s="118"/>
      <c r="F245" s="118"/>
      <c r="G245" s="118" t="n">
        <v>-85424</v>
      </c>
      <c r="I245" s="118" t="n">
        <f aca="false">IF(MONTH($A245)=MONTH($A244),IF(G245=0,I244,G245),G245)</f>
        <v>-85424</v>
      </c>
      <c r="J245" s="118" t="n">
        <f aca="false">IF(MONTH($A245)=MONTH($A244),SUM(I245-I244),I245)</f>
        <v>-3499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-181659</v>
      </c>
      <c r="N245" s="118" t="n">
        <f aca="false">SUM(J$6:J245)</f>
        <v>-446705.56</v>
      </c>
      <c r="P245" s="118" t="n">
        <f aca="false">D245/P$3</f>
        <v>0.0151850076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-3.499</v>
      </c>
      <c r="T245" s="120" t="n">
        <f aca="false">L245/$R$3</f>
        <v>-0</v>
      </c>
      <c r="U245" s="120" t="n">
        <f aca="false">I245/$R$3</f>
        <v>-85.424</v>
      </c>
      <c r="V245" s="120" t="n">
        <f aca="false">M245/$R$3</f>
        <v>-181.659</v>
      </c>
      <c r="W245" s="120" t="n">
        <f aca="false">N245/$R$3</f>
        <v>-446.70556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IM'!A246,3),'Master Data'!$A$2:$A$8,0),2)</f>
        <v>W</v>
      </c>
      <c r="D246" s="118" t="n">
        <v>14441.9981</v>
      </c>
      <c r="E246" s="118"/>
      <c r="F246" s="118"/>
      <c r="G246" s="118" t="n">
        <v>-93433</v>
      </c>
      <c r="I246" s="118" t="n">
        <f aca="false">IF(MONTH($A246)=MONTH($A245),IF(G246=0,I245,G246),G246)</f>
        <v>-93433</v>
      </c>
      <c r="J246" s="118" t="n">
        <f aca="false">IF(MONTH($A246)=MONTH($A245),SUM(I246-I245),I246)</f>
        <v>-8009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-189668</v>
      </c>
      <c r="N246" s="118" t="n">
        <f aca="false">SUM(J$6:J246)</f>
        <v>-454714.56</v>
      </c>
      <c r="P246" s="118" t="n">
        <f aca="false">D246/P$3</f>
        <v>0.0144419981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-8.009</v>
      </c>
      <c r="T246" s="120" t="n">
        <f aca="false">L246/$R$3</f>
        <v>-0</v>
      </c>
      <c r="U246" s="120" t="n">
        <f aca="false">I246/$R$3</f>
        <v>-93.433</v>
      </c>
      <c r="V246" s="120" t="n">
        <f aca="false">M246/$R$3</f>
        <v>-189.668</v>
      </c>
      <c r="W246" s="120" t="n">
        <f aca="false">N246/$R$3</f>
        <v>-454.71456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IM'!A247,3),'Master Data'!$A$2:$A$8,0),2)</f>
        <v>Th</v>
      </c>
      <c r="D247" s="118" t="n">
        <v>7846.7167</v>
      </c>
      <c r="E247" s="118"/>
      <c r="F247" s="118"/>
      <c r="G247" s="118" t="n">
        <v>-98424</v>
      </c>
      <c r="I247" s="118" t="n">
        <f aca="false">IF(MONTH($A247)=MONTH($A246),IF(G247=0,I246,G247),G247)</f>
        <v>-98424</v>
      </c>
      <c r="J247" s="118" t="n">
        <f aca="false">IF(MONTH($A247)=MONTH($A246),SUM(I247-I246),I247)</f>
        <v>-4991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-194659</v>
      </c>
      <c r="N247" s="118" t="n">
        <f aca="false">SUM(J$6:J247)</f>
        <v>-459705.56</v>
      </c>
      <c r="P247" s="118" t="n">
        <f aca="false">D247/P$3</f>
        <v>0.0078467167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-4.991</v>
      </c>
      <c r="T247" s="120" t="n">
        <f aca="false">L247/$R$3</f>
        <v>-0</v>
      </c>
      <c r="U247" s="120" t="n">
        <f aca="false">I247/$R$3</f>
        <v>-98.424</v>
      </c>
      <c r="V247" s="120" t="n">
        <f aca="false">M247/$R$3</f>
        <v>-194.659</v>
      </c>
      <c r="W247" s="120" t="n">
        <f aca="false">N247/$R$3</f>
        <v>-459.70556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IM'!A248,3),'Master Data'!$A$2:$A$8,0),2)</f>
        <v>F</v>
      </c>
      <c r="D248" s="118" t="n">
        <v>77361.972</v>
      </c>
      <c r="E248" s="118"/>
      <c r="F248" s="118"/>
      <c r="G248" s="118" t="n">
        <v>-110804</v>
      </c>
      <c r="I248" s="118" t="n">
        <f aca="false">IF(MONTH($A248)=MONTH($A247),IF(G248=0,I247,G248),G248)</f>
        <v>-110804</v>
      </c>
      <c r="J248" s="118" t="n">
        <f aca="false">IF(MONTH($A248)=MONTH($A247),SUM(I248-I247),I248)</f>
        <v>-12380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-207039</v>
      </c>
      <c r="N248" s="118" t="n">
        <f aca="false">SUM(J$6:J248)</f>
        <v>-472085.56</v>
      </c>
      <c r="P248" s="118" t="n">
        <f aca="false">D248/P$3</f>
        <v>0.077361972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-12.38</v>
      </c>
      <c r="T248" s="120" t="n">
        <f aca="false">L248/$R$3</f>
        <v>-0</v>
      </c>
      <c r="U248" s="120" t="n">
        <f aca="false">I248/$R$3</f>
        <v>-110.804</v>
      </c>
      <c r="V248" s="120" t="n">
        <f aca="false">M248/$R$3</f>
        <v>-207.039</v>
      </c>
      <c r="W248" s="120" t="n">
        <f aca="false">N248/$R$3</f>
        <v>-472.08556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IM'!A249,3),'Master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-207039</v>
      </c>
      <c r="N249" s="118" t="n">
        <f aca="false">SUM(J$6:J249)</f>
        <v>-472085.56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-207.039</v>
      </c>
      <c r="W249" s="120" t="n">
        <f aca="false">N249/$R$3</f>
        <v>-472.08556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IM'!A250,3),'Master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-207039</v>
      </c>
      <c r="N250" s="118" t="n">
        <f aca="false">SUM(J$6:J250)</f>
        <v>-472085.56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-207.039</v>
      </c>
      <c r="W250" s="120" t="n">
        <f aca="false">N250/$R$3</f>
        <v>-472.08556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IM'!A251,3),'Master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-207039</v>
      </c>
      <c r="N251" s="118" t="n">
        <f aca="false">SUM(J$6:J251)</f>
        <v>-472085.56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-207.039</v>
      </c>
      <c r="W251" s="120" t="n">
        <f aca="false">N251/$R$3</f>
        <v>-472.08556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IM'!A252,3),'Master Data'!$A$2:$A$8,0),2)</f>
        <v>T</v>
      </c>
      <c r="D252" s="118" t="n">
        <v>67076.3885</v>
      </c>
      <c r="E252" s="118"/>
      <c r="F252" s="118"/>
      <c r="G252" s="118" t="n">
        <v>-7113</v>
      </c>
      <c r="I252" s="118" t="n">
        <f aca="false">IF(MONTH($A252)=MONTH($A251),IF(G252=0,I251,G252),G252)</f>
        <v>-7113</v>
      </c>
      <c r="J252" s="118" t="n">
        <f aca="false">IF(MONTH($A252)=MONTH($A251),SUM(I252-I251),I252)</f>
        <v>-7113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-214152</v>
      </c>
      <c r="N252" s="118" t="n">
        <f aca="false">SUM(J$6:J252)</f>
        <v>-479198.56</v>
      </c>
      <c r="P252" s="118" t="n">
        <f aca="false">D252/P$3</f>
        <v>0.0670763885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-7.113</v>
      </c>
      <c r="T252" s="120" t="n">
        <f aca="false">L252/$R$3</f>
        <v>-0</v>
      </c>
      <c r="U252" s="120" t="n">
        <f aca="false">I252/$R$3</f>
        <v>-7.113</v>
      </c>
      <c r="V252" s="120" t="n">
        <f aca="false">M252/$R$3</f>
        <v>-214.152</v>
      </c>
      <c r="W252" s="120" t="n">
        <f aca="false">N252/$R$3</f>
        <v>-479.19856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IM'!A253,3),'Master Data'!$A$2:$A$8,0),2)</f>
        <v>W</v>
      </c>
      <c r="D253" s="118" t="n">
        <v>66522.4325</v>
      </c>
      <c r="E253" s="118"/>
      <c r="F253" s="118"/>
      <c r="G253" s="118" t="n">
        <v>-6168</v>
      </c>
      <c r="I253" s="118" t="n">
        <f aca="false">IF(MONTH($A253)=MONTH($A252),IF(G253=0,I252,G253),G253)</f>
        <v>-6168</v>
      </c>
      <c r="J253" s="118" t="n">
        <f aca="false">IF(MONTH($A253)=MONTH($A252),SUM(I253-I252),I253)</f>
        <v>945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-213207</v>
      </c>
      <c r="N253" s="118" t="n">
        <f aca="false">SUM(J$6:J253)</f>
        <v>-478253.56</v>
      </c>
      <c r="P253" s="118" t="n">
        <f aca="false">D253/P$3</f>
        <v>0.0665224325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0.945</v>
      </c>
      <c r="T253" s="120" t="n">
        <f aca="false">L253/$R$3</f>
        <v>0</v>
      </c>
      <c r="U253" s="120" t="n">
        <f aca="false">I253/$R$3</f>
        <v>-6.168</v>
      </c>
      <c r="V253" s="120" t="n">
        <f aca="false">M253/$R$3</f>
        <v>-213.207</v>
      </c>
      <c r="W253" s="120" t="n">
        <f aca="false">N253/$R$3</f>
        <v>-478.25356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IM'!A254,3),'Master Data'!$A$2:$A$8,0),2)</f>
        <v>Th</v>
      </c>
      <c r="D254" s="118" t="n">
        <v>-155832.5748</v>
      </c>
      <c r="E254" s="118"/>
      <c r="F254" s="118"/>
      <c r="G254" s="118" t="n">
        <v>-7270</v>
      </c>
      <c r="I254" s="118" t="n">
        <f aca="false">IF(MONTH($A254)=MONTH($A253),IF(G254=0,I253,G254),G254)</f>
        <v>-7270</v>
      </c>
      <c r="J254" s="118" t="n">
        <f aca="false">IF(MONTH($A254)=MONTH($A253),SUM(I254-I253),I254)</f>
        <v>-1102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-214309</v>
      </c>
      <c r="N254" s="118" t="n">
        <f aca="false">SUM(J$6:J254)</f>
        <v>-479355.56</v>
      </c>
      <c r="P254" s="118" t="n">
        <f aca="false">D254/P$3</f>
        <v>-0.1558325748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-1.102</v>
      </c>
      <c r="T254" s="120" t="n">
        <f aca="false">L254/$R$3</f>
        <v>-0</v>
      </c>
      <c r="U254" s="120" t="n">
        <f aca="false">I254/$R$3</f>
        <v>-7.27</v>
      </c>
      <c r="V254" s="120" t="n">
        <f aca="false">M254/$R$3</f>
        <v>-214.309</v>
      </c>
      <c r="W254" s="120" t="n">
        <f aca="false">N254/$R$3</f>
        <v>-479.35556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IM'!A255,3),'Master Data'!$A$2:$A$8,0),2)</f>
        <v>F</v>
      </c>
      <c r="D255" s="118" t="n">
        <v>-157021.883</v>
      </c>
      <c r="E255" s="118"/>
      <c r="F255" s="118"/>
      <c r="G255" s="118" t="n">
        <v>-7916</v>
      </c>
      <c r="I255" s="118" t="n">
        <f aca="false">IF(MONTH($A255)=MONTH($A254),IF(G255=0,I254,G255),G255)</f>
        <v>-7916</v>
      </c>
      <c r="J255" s="118" t="n">
        <f aca="false">IF(MONTH($A255)=MONTH($A254),SUM(I255-I254),I255)</f>
        <v>-646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-214955</v>
      </c>
      <c r="N255" s="118" t="n">
        <f aca="false">SUM(J$6:J255)</f>
        <v>-480001.56</v>
      </c>
      <c r="P255" s="118" t="n">
        <f aca="false">D255/P$3</f>
        <v>-0.157021883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-0.646</v>
      </c>
      <c r="T255" s="120" t="n">
        <f aca="false">L255/$R$3</f>
        <v>-0</v>
      </c>
      <c r="U255" s="120" t="n">
        <f aca="false">I255/$R$3</f>
        <v>-7.916</v>
      </c>
      <c r="V255" s="120" t="n">
        <f aca="false">M255/$R$3</f>
        <v>-214.955</v>
      </c>
      <c r="W255" s="120" t="n">
        <f aca="false">N255/$R$3</f>
        <v>-480.00156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IM'!A256,3),'Master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-7916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-214955</v>
      </c>
      <c r="N256" s="118" t="n">
        <f aca="false">SUM(J$6:J256)</f>
        <v>-480001.56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-7.916</v>
      </c>
      <c r="V256" s="120" t="n">
        <f aca="false">M256/$R$3</f>
        <v>-214.955</v>
      </c>
      <c r="W256" s="120" t="n">
        <f aca="false">N256/$R$3</f>
        <v>-480.00156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IM'!A257,3),'Master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-7916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-214955</v>
      </c>
      <c r="N257" s="118" t="n">
        <f aca="false">SUM(J$6:J257)</f>
        <v>-480001.56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-7.916</v>
      </c>
      <c r="V257" s="120" t="n">
        <f aca="false">M257/$R$3</f>
        <v>-214.955</v>
      </c>
      <c r="W257" s="120" t="n">
        <f aca="false">N257/$R$3</f>
        <v>-480.00156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IM'!A258,3),'Master Data'!$A$2:$A$8,0),2)</f>
        <v>M</v>
      </c>
      <c r="D258" s="118" t="n">
        <v>-123977.5868</v>
      </c>
      <c r="E258" s="118"/>
      <c r="F258" s="118"/>
      <c r="G258" s="118" t="n">
        <v>53957</v>
      </c>
      <c r="I258" s="118" t="n">
        <f aca="false">IF(MONTH($A258)=MONTH($A257),IF(G258=0,I257,G258),G258)</f>
        <v>53957</v>
      </c>
      <c r="J258" s="118" t="n">
        <f aca="false">IF(MONTH($A258)=MONTH($A257),SUM(I258-I257),I258)</f>
        <v>61873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-153082</v>
      </c>
      <c r="N258" s="118" t="n">
        <f aca="false">SUM(J$6:J258)</f>
        <v>-418128.56</v>
      </c>
      <c r="P258" s="118" t="n">
        <f aca="false">D258/P$3</f>
        <v>-0.1239775868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61.873</v>
      </c>
      <c r="T258" s="120" t="n">
        <f aca="false">L258/$R$3</f>
        <v>0</v>
      </c>
      <c r="U258" s="120" t="n">
        <f aca="false">I258/$R$3</f>
        <v>53.957</v>
      </c>
      <c r="V258" s="120" t="n">
        <f aca="false">M258/$R$3</f>
        <v>-153.082</v>
      </c>
      <c r="W258" s="120" t="n">
        <f aca="false">N258/$R$3</f>
        <v>-418.12856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IM'!A259,3),'Master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53957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-153082</v>
      </c>
      <c r="N259" s="118" t="n">
        <f aca="false">SUM(J$6:J259)</f>
        <v>-418128.56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53.957</v>
      </c>
      <c r="V259" s="120" t="n">
        <f aca="false">M259/$R$3</f>
        <v>-153.082</v>
      </c>
      <c r="W259" s="120" t="n">
        <f aca="false">N259/$R$3</f>
        <v>-418.12856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IM'!A260,3),'Master Data'!$A$2:$A$8,0),2)</f>
        <v>W</v>
      </c>
      <c r="D260" s="118" t="n">
        <v>-113466.7376</v>
      </c>
      <c r="E260" s="118"/>
      <c r="F260" s="118"/>
      <c r="G260" s="118" t="n">
        <v>54387.4</v>
      </c>
      <c r="I260" s="118" t="n">
        <f aca="false">IF(MONTH($A260)=MONTH($A259),IF(G260=0,I259,G260),G260)</f>
        <v>54387.4</v>
      </c>
      <c r="J260" s="118" t="n">
        <f aca="false">IF(MONTH($A260)=MONTH($A259),SUM(I260-I259),I260)</f>
        <v>430.400000000001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-152651.6</v>
      </c>
      <c r="N260" s="118" t="n">
        <f aca="false">SUM(J$6:J260)</f>
        <v>-417698.16</v>
      </c>
      <c r="P260" s="118" t="n">
        <f aca="false">D260/P$3</f>
        <v>-0.1134667376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0.430400000000001</v>
      </c>
      <c r="T260" s="120" t="n">
        <f aca="false">L260/$R$3</f>
        <v>0</v>
      </c>
      <c r="U260" s="120" t="n">
        <f aca="false">I260/$R$3</f>
        <v>54.3874</v>
      </c>
      <c r="V260" s="120" t="n">
        <f aca="false">M260/$R$3</f>
        <v>-152.6516</v>
      </c>
      <c r="W260" s="120" t="n">
        <f aca="false">N260/$R$3</f>
        <v>-417.69816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IM'!A261,3),'Master Data'!$A$2:$A$8,0),2)</f>
        <v>Th</v>
      </c>
      <c r="D261" s="118" t="n">
        <v>-113173.027</v>
      </c>
      <c r="E261" s="118"/>
      <c r="F261" s="118"/>
      <c r="G261" s="118" t="n">
        <v>54766</v>
      </c>
      <c r="I261" s="118" t="n">
        <f aca="false">IF(MONTH($A261)=MONTH($A260),IF(G261=0,I260,G261),G261)</f>
        <v>54766</v>
      </c>
      <c r="J261" s="118" t="n">
        <f aca="false">IF(MONTH($A261)=MONTH($A260),SUM(I261-I260),I261)</f>
        <v>378.599999999999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-152273</v>
      </c>
      <c r="N261" s="118" t="n">
        <f aca="false">SUM(J$6:J261)</f>
        <v>-417319.56</v>
      </c>
      <c r="P261" s="118" t="n">
        <f aca="false">D261/P$3</f>
        <v>-0.113173027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0.378599999999999</v>
      </c>
      <c r="T261" s="120" t="n">
        <f aca="false">L261/$R$3</f>
        <v>0</v>
      </c>
      <c r="U261" s="120" t="n">
        <f aca="false">I261/$R$3</f>
        <v>54.766</v>
      </c>
      <c r="V261" s="120" t="n">
        <f aca="false">M261/$R$3</f>
        <v>-152.273</v>
      </c>
      <c r="W261" s="120" t="n">
        <f aca="false">N261/$R$3</f>
        <v>-417.31956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IM'!A262,3),'Master Data'!$A$2:$A$8,0),2)</f>
        <v>F</v>
      </c>
      <c r="D262" s="118" t="n">
        <v>-103046.7109</v>
      </c>
      <c r="E262" s="118"/>
      <c r="F262" s="118"/>
      <c r="G262" s="118" t="n">
        <v>55537.8618111226</v>
      </c>
      <c r="I262" s="118" t="n">
        <f aca="false">IF(MONTH($A262)=MONTH($A261),IF(G262=0,I261,G262),G262)</f>
        <v>55537.8618111226</v>
      </c>
      <c r="J262" s="118" t="n">
        <f aca="false">IF(MONTH($A262)=MONTH($A261),SUM(I262-I261),I262)</f>
        <v>771.861811122602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-151501.138188877</v>
      </c>
      <c r="N262" s="118" t="n">
        <f aca="false">SUM(J$6:J262)</f>
        <v>-416547.698188877</v>
      </c>
      <c r="P262" s="118" t="n">
        <f aca="false">D262/P$3</f>
        <v>-0.1030467109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0.771861811122602</v>
      </c>
      <c r="T262" s="120" t="n">
        <f aca="false">L262/$R$3</f>
        <v>0</v>
      </c>
      <c r="U262" s="120" t="n">
        <f aca="false">I262/$R$3</f>
        <v>55.5378618111226</v>
      </c>
      <c r="V262" s="120" t="n">
        <f aca="false">M262/$R$3</f>
        <v>-151.501138188877</v>
      </c>
      <c r="W262" s="120" t="n">
        <f aca="false">N262/$R$3</f>
        <v>-416.547698188877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IM'!A263,3),'Master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55537.8618111226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-151501.138188877</v>
      </c>
      <c r="N263" s="118" t="n">
        <f aca="false">SUM(J$6:J263)</f>
        <v>-416547.698188877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55.5378618111226</v>
      </c>
      <c r="V263" s="120" t="n">
        <f aca="false">M263/$R$3</f>
        <v>-151.501138188877</v>
      </c>
      <c r="W263" s="120" t="n">
        <f aca="false">N263/$R$3</f>
        <v>-416.547698188877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IM'!A264,3),'Master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55537.8618111226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-151501.138188877</v>
      </c>
      <c r="N264" s="118" t="n">
        <f aca="false">SUM(J$6:J264)</f>
        <v>-416547.698188877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55.5378618111226</v>
      </c>
      <c r="V264" s="120" t="n">
        <f aca="false">M264/$R$3</f>
        <v>-151.501138188877</v>
      </c>
      <c r="W264" s="120" t="n">
        <f aca="false">N264/$R$3</f>
        <v>-416.547698188877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IM'!A265,3),'Master Data'!$A$2:$A$8,0),2)</f>
        <v>M</v>
      </c>
      <c r="D265" s="118" t="n">
        <v>-83536.8962</v>
      </c>
      <c r="E265" s="118"/>
      <c r="F265" s="118"/>
      <c r="G265" s="118" t="n">
        <v>54778</v>
      </c>
      <c r="I265" s="118" t="n">
        <f aca="false">IF(MONTH($A265)=MONTH($A264),IF(G265=0,I264,G265),G265)</f>
        <v>54778</v>
      </c>
      <c r="J265" s="118" t="n">
        <f aca="false">IF(MONTH($A265)=MONTH($A264),SUM(I265-I264),I265)</f>
        <v>-759.861811122602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-152261</v>
      </c>
      <c r="N265" s="118" t="n">
        <f aca="false">SUM(J$6:J265)</f>
        <v>-417307.56</v>
      </c>
      <c r="P265" s="118" t="n">
        <f aca="false">D265/P$3</f>
        <v>-0.0835368962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-0.759861811122602</v>
      </c>
      <c r="T265" s="120" t="n">
        <f aca="false">L265/$R$3</f>
        <v>-0</v>
      </c>
      <c r="U265" s="120" t="n">
        <f aca="false">I265/$R$3</f>
        <v>54.778</v>
      </c>
      <c r="V265" s="120" t="n">
        <f aca="false">M265/$R$3</f>
        <v>-152.261</v>
      </c>
      <c r="W265" s="120" t="n">
        <f aca="false">N265/$R$3</f>
        <v>-417.30756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IM'!A266,3),'Master Data'!$A$2:$A$8,0),2)</f>
        <v>T</v>
      </c>
      <c r="D266" s="118" t="n">
        <v>-76199.0827</v>
      </c>
      <c r="E266" s="118"/>
      <c r="F266" s="118"/>
      <c r="G266" s="118" t="n">
        <v>59038</v>
      </c>
      <c r="I266" s="118" t="n">
        <f aca="false">IF(MONTH($A266)=MONTH($A265),IF(G266=0,I265,G266),G266)</f>
        <v>59038</v>
      </c>
      <c r="J266" s="118" t="n">
        <f aca="false">IF(MONTH($A266)=MONTH($A265),SUM(I266-I265),I266)</f>
        <v>4260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-148001</v>
      </c>
      <c r="N266" s="118" t="n">
        <f aca="false">SUM(J$6:J266)</f>
        <v>-413047.56</v>
      </c>
      <c r="P266" s="118" t="n">
        <f aca="false">D266/P$3</f>
        <v>-0.0761990827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4.26</v>
      </c>
      <c r="T266" s="120" t="n">
        <f aca="false">L266/$R$3</f>
        <v>0</v>
      </c>
      <c r="U266" s="120" t="n">
        <f aca="false">I266/$R$3</f>
        <v>59.038</v>
      </c>
      <c r="V266" s="120" t="n">
        <f aca="false">M266/$R$3</f>
        <v>-148.001</v>
      </c>
      <c r="W266" s="120" t="n">
        <f aca="false">N266/$R$3</f>
        <v>-413.04756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IM'!A267,3),'Master Data'!$A$2:$A$8,0),2)</f>
        <v>W</v>
      </c>
      <c r="D267" s="118" t="n">
        <v>-65046.5744000001</v>
      </c>
      <c r="E267" s="118"/>
      <c r="F267" s="118"/>
      <c r="G267" s="118" t="n">
        <v>58320</v>
      </c>
      <c r="I267" s="118" t="n">
        <f aca="false">IF(MONTH($A267)=MONTH($A266),IF(G267=0,I266,G267),G267)</f>
        <v>58320</v>
      </c>
      <c r="J267" s="118" t="n">
        <f aca="false">IF(MONTH($A267)=MONTH($A266),SUM(I267-I266),I267)</f>
        <v>-718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-148719</v>
      </c>
      <c r="N267" s="118" t="n">
        <f aca="false">SUM(J$6:J267)</f>
        <v>-413765.56</v>
      </c>
      <c r="P267" s="118" t="n">
        <f aca="false">D267/P$3</f>
        <v>-0.0650465744000001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-0.718</v>
      </c>
      <c r="T267" s="120" t="n">
        <f aca="false">L267/$R$3</f>
        <v>-0</v>
      </c>
      <c r="U267" s="120" t="n">
        <f aca="false">I267/$R$3</f>
        <v>58.32</v>
      </c>
      <c r="V267" s="120" t="n">
        <f aca="false">M267/$R$3</f>
        <v>-148.719</v>
      </c>
      <c r="W267" s="120" t="n">
        <f aca="false">N267/$R$3</f>
        <v>-413.76556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IM'!A268,3),'Master Data'!$A$2:$A$8,0),2)</f>
        <v>Th</v>
      </c>
      <c r="D268" s="118" t="n">
        <v>-69311.3370000001</v>
      </c>
      <c r="E268" s="118"/>
      <c r="F268" s="118"/>
      <c r="G268" s="118" t="n">
        <v>56530</v>
      </c>
      <c r="I268" s="118" t="n">
        <f aca="false">IF(MONTH($A268)=MONTH($A267),IF(G268=0,I267,G268),G268)</f>
        <v>56530</v>
      </c>
      <c r="J268" s="118" t="n">
        <f aca="false">IF(MONTH($A268)=MONTH($A267),SUM(I268-I267),I268)</f>
        <v>-1790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-150509</v>
      </c>
      <c r="N268" s="118" t="n">
        <f aca="false">SUM(J$6:J268)</f>
        <v>-415555.56</v>
      </c>
      <c r="P268" s="118" t="n">
        <f aca="false">D268/P$3</f>
        <v>-0.0693113370000001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-1.79</v>
      </c>
      <c r="T268" s="120" t="n">
        <f aca="false">L268/$R$3</f>
        <v>-0</v>
      </c>
      <c r="U268" s="120" t="n">
        <f aca="false">I268/$R$3</f>
        <v>56.53</v>
      </c>
      <c r="V268" s="120" t="n">
        <f aca="false">M268/$R$3</f>
        <v>-150.509</v>
      </c>
      <c r="W268" s="120" t="n">
        <f aca="false">N268/$R$3</f>
        <v>-415.55556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IM'!A269,3),'Master Data'!$A$2:$A$8,0),2)</f>
        <v>F</v>
      </c>
      <c r="D269" s="118" t="n">
        <v>-61708.143</v>
      </c>
      <c r="E269" s="118"/>
      <c r="F269" s="118"/>
      <c r="G269" s="118" t="n">
        <v>56227</v>
      </c>
      <c r="I269" s="118" t="n">
        <f aca="false">IF(MONTH($A269)=MONTH($A268),IF(G269=0,I268,G269),G269)</f>
        <v>56227</v>
      </c>
      <c r="J269" s="118" t="n">
        <f aca="false">IF(MONTH($A269)=MONTH($A268),SUM(I269-I268),I269)</f>
        <v>-303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-150812</v>
      </c>
      <c r="N269" s="118" t="n">
        <f aca="false">SUM(J$6:J269)</f>
        <v>-415858.56</v>
      </c>
      <c r="P269" s="118" t="n">
        <f aca="false">D269/P$3</f>
        <v>-0.061708143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-0.303</v>
      </c>
      <c r="T269" s="120" t="n">
        <f aca="false">L269/$R$3</f>
        <v>-0</v>
      </c>
      <c r="U269" s="120" t="n">
        <f aca="false">I269/$R$3</f>
        <v>56.227</v>
      </c>
      <c r="V269" s="120" t="n">
        <f aca="false">M269/$R$3</f>
        <v>-150.812</v>
      </c>
      <c r="W269" s="120" t="n">
        <f aca="false">N269/$R$3</f>
        <v>-415.85856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IM'!A270,3),'Master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56227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-150812</v>
      </c>
      <c r="N270" s="118" t="n">
        <f aca="false">SUM(J$6:J270)</f>
        <v>-415858.56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56.227</v>
      </c>
      <c r="V270" s="120" t="n">
        <f aca="false">M270/$R$3</f>
        <v>-150.812</v>
      </c>
      <c r="W270" s="120" t="n">
        <f aca="false">N270/$R$3</f>
        <v>-415.85856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IM'!A271,3),'Master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56227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-150812</v>
      </c>
      <c r="N271" s="118" t="n">
        <f aca="false">SUM(J$6:J271)</f>
        <v>-415858.56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56.227</v>
      </c>
      <c r="V271" s="120" t="n">
        <f aca="false">M271/$R$3</f>
        <v>-150.812</v>
      </c>
      <c r="W271" s="120" t="n">
        <f aca="false">N271/$R$3</f>
        <v>-415.85856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IM'!A272,3),'Master Data'!$A$2:$A$8,0),2)</f>
        <v>M</v>
      </c>
      <c r="D272" s="118" t="n">
        <v>-41620.1268</v>
      </c>
      <c r="E272" s="118"/>
      <c r="F272" s="118"/>
      <c r="G272" s="118" t="n">
        <v>56098</v>
      </c>
      <c r="I272" s="118" t="n">
        <f aca="false">IF(MONTH($A272)=MONTH($A271),IF(G272=0,I271,G272),G272)</f>
        <v>56098</v>
      </c>
      <c r="J272" s="118" t="n">
        <f aca="false">IF(MONTH($A272)=MONTH($A271),SUM(I272-I271),I272)</f>
        <v>-129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-150941</v>
      </c>
      <c r="N272" s="118" t="n">
        <f aca="false">SUM(J$6:J272)</f>
        <v>-415987.56</v>
      </c>
      <c r="P272" s="118" t="n">
        <f aca="false">D272/P$3</f>
        <v>-0.0416201268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-0.129</v>
      </c>
      <c r="T272" s="120" t="n">
        <f aca="false">L272/$R$3</f>
        <v>-0</v>
      </c>
      <c r="U272" s="120" t="n">
        <f aca="false">I272/$R$3</f>
        <v>56.098</v>
      </c>
      <c r="V272" s="120" t="n">
        <f aca="false">M272/$R$3</f>
        <v>-150.941</v>
      </c>
      <c r="W272" s="120" t="n">
        <f aca="false">N272/$R$3</f>
        <v>-415.98756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IM'!A273,3),'Master Data'!$A$2:$A$8,0),2)</f>
        <v>T</v>
      </c>
      <c r="D273" s="118" t="n">
        <v>-27913.8038</v>
      </c>
      <c r="E273" s="118"/>
      <c r="F273" s="118"/>
      <c r="G273" s="118" t="n">
        <v>64334.0668608171</v>
      </c>
      <c r="I273" s="118" t="n">
        <f aca="false">IF(MONTH($A273)=MONTH($A272),IF(G273=0,I272,G273),G273)</f>
        <v>64334.0668608171</v>
      </c>
      <c r="J273" s="118" t="n">
        <f aca="false">IF(MONTH($A273)=MONTH($A272),SUM(I273-I272),I273)</f>
        <v>8236.06686081712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-142704.933139183</v>
      </c>
      <c r="N273" s="118" t="n">
        <f aca="false">SUM(J$6:J273)</f>
        <v>-407751.493139183</v>
      </c>
      <c r="P273" s="118" t="n">
        <f aca="false">D273/P$3</f>
        <v>-0.0279138038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8.23606686081712</v>
      </c>
      <c r="T273" s="120" t="n">
        <f aca="false">L273/$R$3</f>
        <v>0</v>
      </c>
      <c r="U273" s="120" t="n">
        <f aca="false">I273/$R$3</f>
        <v>64.3340668608171</v>
      </c>
      <c r="V273" s="120" t="n">
        <f aca="false">M273/$R$3</f>
        <v>-142.704933139183</v>
      </c>
      <c r="W273" s="120" t="n">
        <f aca="false">N273/$R$3</f>
        <v>-407.751493139183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IM'!A274,3),'Master Data'!$A$2:$A$8,0),2)</f>
        <v>W</v>
      </c>
      <c r="D274" s="118" t="n">
        <v>-28421.2837</v>
      </c>
      <c r="E274" s="118"/>
      <c r="F274" s="118"/>
      <c r="G274" s="118" t="n">
        <v>64983</v>
      </c>
      <c r="I274" s="118" t="n">
        <f aca="false">IF(MONTH($A274)=MONTH($A273),IF(G274=0,I273,G274),G274)</f>
        <v>64983</v>
      </c>
      <c r="J274" s="118" t="n">
        <f aca="false">IF(MONTH($A274)=MONTH($A273),SUM(I274-I273),I274)</f>
        <v>648.933139182882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-142056</v>
      </c>
      <c r="N274" s="118" t="n">
        <f aca="false">SUM(J$6:J274)</f>
        <v>-407102.56</v>
      </c>
      <c r="P274" s="118" t="n">
        <f aca="false">D274/P$3</f>
        <v>-0.0284212837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0.648933139182882</v>
      </c>
      <c r="T274" s="120" t="n">
        <f aca="false">L274/$R$3</f>
        <v>0</v>
      </c>
      <c r="U274" s="120" t="n">
        <f aca="false">I274/$R$3</f>
        <v>64.983</v>
      </c>
      <c r="V274" s="120" t="n">
        <f aca="false">M274/$R$3</f>
        <v>-142.056</v>
      </c>
      <c r="W274" s="120" t="n">
        <f aca="false">N274/$R$3</f>
        <v>-407.10256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IM'!A275,3),'Master Data'!$A$2:$A$8,0),2)</f>
        <v>Th</v>
      </c>
      <c r="D275" s="118" t="n">
        <v>-20808.5933</v>
      </c>
      <c r="E275" s="118"/>
      <c r="F275" s="118"/>
      <c r="G275" s="118" t="n">
        <v>64929</v>
      </c>
      <c r="I275" s="118" t="n">
        <f aca="false">IF(MONTH($A275)=MONTH($A274),IF(G275=0,I274,G275),G275)</f>
        <v>64929</v>
      </c>
      <c r="J275" s="118" t="n">
        <f aca="false">IF(MONTH($A275)=MONTH($A274),SUM(I275-I274),I275)</f>
        <v>-54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-142110</v>
      </c>
      <c r="N275" s="118" t="n">
        <f aca="false">SUM(J$6:J275)</f>
        <v>-407156.56</v>
      </c>
      <c r="P275" s="118" t="n">
        <f aca="false">D275/P$3</f>
        <v>-0.0208085933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-0.054</v>
      </c>
      <c r="T275" s="120" t="n">
        <f aca="false">L275/$R$3</f>
        <v>-0</v>
      </c>
      <c r="U275" s="120" t="n">
        <f aca="false">I275/$R$3</f>
        <v>64.929</v>
      </c>
      <c r="V275" s="120" t="n">
        <f aca="false">M275/$R$3</f>
        <v>-142.11</v>
      </c>
      <c r="W275" s="120" t="n">
        <f aca="false">N275/$R$3</f>
        <v>-407.15656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IM'!A276,3),'Master Data'!$A$2:$A$8,0),2)</f>
        <v>F</v>
      </c>
      <c r="D276" s="118" t="n">
        <v>79123.2901999991</v>
      </c>
      <c r="E276" s="118"/>
      <c r="F276" s="118"/>
      <c r="G276" s="118" t="n">
        <v>14734</v>
      </c>
      <c r="I276" s="118" t="n">
        <f aca="false">IF(MONTH($A276)=MONTH($A275),IF(G276=0,I275,G276),G276)</f>
        <v>14734</v>
      </c>
      <c r="J276" s="118" t="n">
        <f aca="false">IF(MONTH($A276)=MONTH($A275),SUM(I276-I275),I276)</f>
        <v>-50195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-192305</v>
      </c>
      <c r="N276" s="118" t="n">
        <f aca="false">SUM(J$6:J276)</f>
        <v>-457351.56</v>
      </c>
      <c r="P276" s="118" t="n">
        <f aca="false">D276/P$3</f>
        <v>0.0791232901999991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-50.195</v>
      </c>
      <c r="T276" s="120" t="n">
        <f aca="false">L276/$R$3</f>
        <v>-0</v>
      </c>
      <c r="U276" s="120" t="n">
        <f aca="false">I276/$R$3</f>
        <v>14.734</v>
      </c>
      <c r="V276" s="120" t="n">
        <f aca="false">M276/$R$3</f>
        <v>-192.305</v>
      </c>
      <c r="W276" s="120" t="n">
        <f aca="false">N276/$R$3</f>
        <v>-457.35156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IM'!A277,3),'Master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14734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-192305</v>
      </c>
      <c r="N277" s="118" t="n">
        <f aca="false">SUM(J$6:J277)</f>
        <v>-457351.56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14.734</v>
      </c>
      <c r="V277" s="120" t="n">
        <f aca="false">M277/$R$3</f>
        <v>-192.305</v>
      </c>
      <c r="W277" s="120" t="n">
        <f aca="false">N277/$R$3</f>
        <v>-457.35156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IM'!A278,3),'Master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14734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-192305</v>
      </c>
      <c r="N278" s="118" t="n">
        <f aca="false">SUM(J$6:J278)</f>
        <v>-457351.56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14.734</v>
      </c>
      <c r="V278" s="120" t="n">
        <f aca="false">M278/$R$3</f>
        <v>-192.305</v>
      </c>
      <c r="W278" s="120" t="n">
        <f aca="false">N278/$R$3</f>
        <v>-457.35156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IM'!A279,3),'Master Data'!$A$2:$A$8,0),2)</f>
        <v>M</v>
      </c>
      <c r="D279" s="118" t="n">
        <v>3948.47699999868</v>
      </c>
      <c r="E279" s="118"/>
      <c r="F279" s="118"/>
      <c r="G279" s="118" t="n">
        <v>-6661</v>
      </c>
      <c r="I279" s="118" t="n">
        <f aca="false">IF(MONTH($A279)=MONTH($A278),IF(G279=0,I278,G279),G279)</f>
        <v>-6661</v>
      </c>
      <c r="J279" s="118" t="n">
        <f aca="false">IF(MONTH($A279)=MONTH($A278),SUM(I279-I278),I279)</f>
        <v>-6661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-198966</v>
      </c>
      <c r="N279" s="118" t="n">
        <f aca="false">SUM(J$6:J279)</f>
        <v>-464012.56</v>
      </c>
      <c r="P279" s="118" t="n">
        <f aca="false">D279/P$3</f>
        <v>0.00394847699999868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-6.661</v>
      </c>
      <c r="T279" s="120" t="n">
        <f aca="false">L279/$R$3</f>
        <v>-0</v>
      </c>
      <c r="U279" s="120" t="n">
        <f aca="false">I279/$R$3</f>
        <v>-6.661</v>
      </c>
      <c r="V279" s="120" t="n">
        <f aca="false">M279/$R$3</f>
        <v>-198.966</v>
      </c>
      <c r="W279" s="120" t="n">
        <f aca="false">N279/$R$3</f>
        <v>-464.01256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IM'!A280,3),'Master Data'!$A$2:$A$8,0),2)</f>
        <v>T</v>
      </c>
      <c r="D280" s="118" t="n">
        <v>3817.41790000011</v>
      </c>
      <c r="E280" s="118"/>
      <c r="F280" s="118"/>
      <c r="G280" s="118" t="n">
        <v>-8605</v>
      </c>
      <c r="I280" s="118" t="n">
        <f aca="false">IF(MONTH($A280)=MONTH($A279),IF(G280=0,I279,G280),G280)</f>
        <v>-8605</v>
      </c>
      <c r="J280" s="118" t="n">
        <f aca="false">IF(MONTH($A280)=MONTH($A279),SUM(I280-I279),I280)</f>
        <v>-1944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-1944</v>
      </c>
      <c r="N280" s="118" t="n">
        <f aca="false">SUM(J$6:J280)</f>
        <v>-465956.56</v>
      </c>
      <c r="P280" s="118" t="n">
        <f aca="false">D280/P$3</f>
        <v>0.00381741790000011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-1.944</v>
      </c>
      <c r="T280" s="120" t="n">
        <f aca="false">L280/$R$3</f>
        <v>-0</v>
      </c>
      <c r="U280" s="120" t="n">
        <f aca="false">I280/$R$3</f>
        <v>-8.605</v>
      </c>
      <c r="V280" s="120" t="n">
        <f aca="false">M280/$R$3</f>
        <v>-1.944</v>
      </c>
      <c r="W280" s="120" t="n">
        <f aca="false">N280/$R$3</f>
        <v>-465.95656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IM'!A281,3),'Master Data'!$A$2:$A$8,0),2)</f>
        <v>W</v>
      </c>
      <c r="D281" s="118" t="n">
        <v>3686.37360000019</v>
      </c>
      <c r="E281" s="118"/>
      <c r="F281" s="118"/>
      <c r="G281" s="118" t="n">
        <v>-9449</v>
      </c>
      <c r="I281" s="118" t="n">
        <f aca="false">IF(MONTH($A281)=MONTH($A280),IF(G281=0,I280,G281),G281)</f>
        <v>-9449</v>
      </c>
      <c r="J281" s="118" t="n">
        <f aca="false">IF(MONTH($A281)=MONTH($A280),SUM(I281-I280),I281)</f>
        <v>-844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-2788</v>
      </c>
      <c r="N281" s="118" t="n">
        <f aca="false">SUM(J$6:J281)</f>
        <v>-466800.56</v>
      </c>
      <c r="P281" s="118" t="n">
        <f aca="false">D281/P$3</f>
        <v>0.00368637360000019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-0.844</v>
      </c>
      <c r="T281" s="120" t="n">
        <f aca="false">L281/$R$3</f>
        <v>-0</v>
      </c>
      <c r="U281" s="120" t="n">
        <f aca="false">I281/$R$3</f>
        <v>-9.449</v>
      </c>
      <c r="V281" s="120" t="n">
        <f aca="false">M281/$R$3</f>
        <v>-2.788</v>
      </c>
      <c r="W281" s="120" t="n">
        <f aca="false">N281/$R$3</f>
        <v>-466.80056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IM'!A282,3),'Master Data'!$A$2:$A$8,0),2)</f>
        <v>Th</v>
      </c>
      <c r="D282" s="118" t="n">
        <v>3555.03869999944</v>
      </c>
      <c r="E282" s="118"/>
      <c r="F282" s="118"/>
      <c r="G282" s="118" t="n">
        <v>-10296</v>
      </c>
      <c r="I282" s="118" t="n">
        <f aca="false">IF(MONTH($A282)=MONTH($A281),IF(G282=0,I281,G282),G282)</f>
        <v>-10296</v>
      </c>
      <c r="J282" s="118" t="n">
        <f aca="false">IF(MONTH($A282)=MONTH($A281),SUM(I282-I281),I282)</f>
        <v>-847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-3635</v>
      </c>
      <c r="N282" s="118" t="n">
        <f aca="false">SUM(J$6:J282)</f>
        <v>-467647.56</v>
      </c>
      <c r="P282" s="118" t="n">
        <f aca="false">D282/P$3</f>
        <v>0.00355503869999943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-0.847</v>
      </c>
      <c r="T282" s="120" t="n">
        <f aca="false">L282/$R$3</f>
        <v>-0</v>
      </c>
      <c r="U282" s="120" t="n">
        <f aca="false">I282/$R$3</f>
        <v>-10.296</v>
      </c>
      <c r="V282" s="120" t="n">
        <f aca="false">M282/$R$3</f>
        <v>-3.635</v>
      </c>
      <c r="W282" s="120" t="n">
        <f aca="false">N282/$R$3</f>
        <v>-467.64756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IM'!A283,3),'Master Data'!$A$2:$A$8,0),2)</f>
        <v>F</v>
      </c>
      <c r="D283" s="118" t="n">
        <v>3423.74500000056</v>
      </c>
      <c r="E283" s="118"/>
      <c r="F283" s="118"/>
      <c r="G283" s="118" t="n">
        <v>-11140</v>
      </c>
      <c r="I283" s="118" t="n">
        <f aca="false">IF(MONTH($A283)=MONTH($A282),IF(G283=0,I282,G283),G283)</f>
        <v>-11140</v>
      </c>
      <c r="J283" s="118" t="n">
        <f aca="false">IF(MONTH($A283)=MONTH($A282),SUM(I283-I282),I283)</f>
        <v>-844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-4479</v>
      </c>
      <c r="N283" s="118" t="n">
        <f aca="false">SUM(J$6:J283)</f>
        <v>-468491.56</v>
      </c>
      <c r="P283" s="118" t="n">
        <f aca="false">D283/P$3</f>
        <v>0.00342374500000056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-0.844</v>
      </c>
      <c r="T283" s="120" t="n">
        <f aca="false">L283/$R$3</f>
        <v>-0</v>
      </c>
      <c r="U283" s="120" t="n">
        <f aca="false">I283/$R$3</f>
        <v>-11.14</v>
      </c>
      <c r="V283" s="120" t="n">
        <f aca="false">M283/$R$3</f>
        <v>-4.479</v>
      </c>
      <c r="W283" s="120" t="n">
        <f aca="false">N283/$R$3</f>
        <v>-468.49156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IM'!A284,3),'Master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-11140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-4479</v>
      </c>
      <c r="N284" s="118" t="n">
        <f aca="false">SUM(J$6:J284)</f>
        <v>-468491.56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-11.14</v>
      </c>
      <c r="V284" s="120" t="n">
        <f aca="false">M284/$R$3</f>
        <v>-4.479</v>
      </c>
      <c r="W284" s="120" t="n">
        <f aca="false">N284/$R$3</f>
        <v>-468.49156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IM'!A285,3),'Master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-11140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-4479</v>
      </c>
      <c r="N285" s="118" t="n">
        <f aca="false">SUM(J$6:J285)</f>
        <v>-468491.56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-11.14</v>
      </c>
      <c r="V285" s="120" t="n">
        <f aca="false">M285/$R$3</f>
        <v>-4.479</v>
      </c>
      <c r="W285" s="120" t="n">
        <f aca="false">N285/$R$3</f>
        <v>-468.49156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IM'!A286,3),'Master Data'!$A$2:$A$8,0),2)</f>
        <v>M</v>
      </c>
      <c r="D286" s="118" t="n">
        <v>3029.29780000087</v>
      </c>
      <c r="E286" s="118"/>
      <c r="F286" s="118"/>
      <c r="G286" s="118" t="n">
        <v>-13675</v>
      </c>
      <c r="I286" s="118" t="n">
        <f aca="false">IF(MONTH($A286)=MONTH($A285),IF(G286=0,I285,G286),G286)</f>
        <v>-13675</v>
      </c>
      <c r="J286" s="118" t="n">
        <f aca="false">IF(MONTH($A286)=MONTH($A285),SUM(I286-I285),I286)</f>
        <v>-2535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-7014</v>
      </c>
      <c r="N286" s="118" t="n">
        <f aca="false">SUM(J$6:J286)</f>
        <v>-471026.56</v>
      </c>
      <c r="P286" s="118" t="n">
        <f aca="false">D286/P$3</f>
        <v>0.00302929780000087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-2.535</v>
      </c>
      <c r="T286" s="120" t="n">
        <f aca="false">L286/$R$3</f>
        <v>-0</v>
      </c>
      <c r="U286" s="120" t="n">
        <f aca="false">I286/$R$3</f>
        <v>-13.675</v>
      </c>
      <c r="V286" s="120" t="n">
        <f aca="false">M286/$R$3</f>
        <v>-7.014</v>
      </c>
      <c r="W286" s="120" t="n">
        <f aca="false">N286/$R$3</f>
        <v>-471.02656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IM'!A287,3),'Master Data'!$A$2:$A$8,0),2)</f>
        <v>T</v>
      </c>
      <c r="D287" s="118" t="n">
        <v>6037.34930000019</v>
      </c>
      <c r="E287" s="118"/>
      <c r="F287" s="118"/>
      <c r="G287" s="118" t="n">
        <v>-40764</v>
      </c>
      <c r="I287" s="118" t="n">
        <f aca="false">IF(MONTH($A287)=MONTH($A286),IF(G287=0,I286,G287),G287)</f>
        <v>-40764</v>
      </c>
      <c r="J287" s="118" t="n">
        <f aca="false">IF(MONTH($A287)=MONTH($A286),SUM(I287-I286),I287)</f>
        <v>-27089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-34103</v>
      </c>
      <c r="N287" s="118" t="n">
        <f aca="false">SUM(J$6:J287)</f>
        <v>-498115.56</v>
      </c>
      <c r="P287" s="118" t="n">
        <f aca="false">D287/P$3</f>
        <v>0.00603734930000019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-27.089</v>
      </c>
      <c r="T287" s="120" t="n">
        <f aca="false">L287/$R$3</f>
        <v>-0</v>
      </c>
      <c r="U287" s="120" t="n">
        <f aca="false">I287/$R$3</f>
        <v>-40.764</v>
      </c>
      <c r="V287" s="120" t="n">
        <f aca="false">M287/$R$3</f>
        <v>-34.103</v>
      </c>
      <c r="W287" s="120" t="n">
        <f aca="false">N287/$R$3</f>
        <v>-498.11556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IM'!A288,3),'Master Data'!$A$2:$A$8,0),2)</f>
        <v>W</v>
      </c>
      <c r="D288" s="118" t="n">
        <v>4341.28800000006</v>
      </c>
      <c r="E288" s="118"/>
      <c r="F288" s="118"/>
      <c r="G288" s="118" t="n">
        <v>-41531</v>
      </c>
      <c r="I288" s="118" t="n">
        <f aca="false">IF(MONTH($A288)=MONTH($A287),IF(G288=0,I287,G288),G288)</f>
        <v>-41531</v>
      </c>
      <c r="J288" s="118" t="n">
        <f aca="false">IF(MONTH($A288)=MONTH($A287),SUM(I288-I287),I288)</f>
        <v>-767</v>
      </c>
      <c r="K288" s="118" t="n">
        <f aca="false">IF(WEEKDAY(A288,3)&gt;4,0,(IF(A288&lt;K$2,0,IF(A288&lt;=K$3,1,0))))</f>
        <v>1</v>
      </c>
      <c r="L288" s="118" t="n">
        <f aca="false">J288*K288</f>
        <v>-767</v>
      </c>
      <c r="M288" s="118" t="n">
        <f aca="false">SUM(J$280:J288)</f>
        <v>-34870</v>
      </c>
      <c r="N288" s="118" t="n">
        <f aca="false">SUM(J$6:J288)</f>
        <v>-498882.56</v>
      </c>
      <c r="P288" s="118" t="n">
        <f aca="false">D288/P$3</f>
        <v>0.00434128800000006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-0.767</v>
      </c>
      <c r="T288" s="120" t="n">
        <f aca="false">L288/$R$3</f>
        <v>-0.767</v>
      </c>
      <c r="U288" s="120" t="n">
        <f aca="false">I288/$R$3</f>
        <v>-41.531</v>
      </c>
      <c r="V288" s="120" t="n">
        <f aca="false">M288/$R$3</f>
        <v>-34.87</v>
      </c>
      <c r="W288" s="120" t="n">
        <f aca="false">N288/$R$3</f>
        <v>-498.88256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IM'!A289,3),'Master Data'!$A$2:$A$8,0),2)</f>
        <v>Th</v>
      </c>
      <c r="D289" s="118" t="n">
        <v>4631.66190000014</v>
      </c>
      <c r="E289" s="118"/>
      <c r="F289" s="118"/>
      <c r="G289" s="118" t="n">
        <v>-40819</v>
      </c>
      <c r="I289" s="118" t="n">
        <f aca="false">IF(MONTH($A289)=MONTH($A288),IF(G289=0,I288,G289),G289)</f>
        <v>-40819</v>
      </c>
      <c r="J289" s="118" t="n">
        <f aca="false">IF(MONTH($A289)=MONTH($A288),SUM(I289-I288),I289)</f>
        <v>712</v>
      </c>
      <c r="K289" s="118" t="n">
        <f aca="false">IF(WEEKDAY(A289,3)&gt;4,0,(IF(A289&lt;K$2,0,IF(A289&lt;=K$3,1,0))))</f>
        <v>1</v>
      </c>
      <c r="L289" s="118" t="n">
        <f aca="false">J289*K289</f>
        <v>712</v>
      </c>
      <c r="M289" s="118" t="n">
        <f aca="false">SUM(J$280:J289)</f>
        <v>-34158</v>
      </c>
      <c r="N289" s="118" t="n">
        <f aca="false">SUM(J$6:J289)</f>
        <v>-498170.56</v>
      </c>
      <c r="P289" s="118" t="n">
        <f aca="false">D289/P$3</f>
        <v>0.00463166190000014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0.712</v>
      </c>
      <c r="T289" s="120" t="n">
        <f aca="false">L289/$R$3</f>
        <v>0.712</v>
      </c>
      <c r="U289" s="120" t="n">
        <f aca="false">I289/$R$3</f>
        <v>-40.819</v>
      </c>
      <c r="V289" s="120" t="n">
        <f aca="false">M289/$R$3</f>
        <v>-34.158</v>
      </c>
      <c r="W289" s="120" t="n">
        <f aca="false">N289/$R$3</f>
        <v>-498.17056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IM'!A290,3),'Master Data'!$A$2:$A$8,0),2)</f>
        <v>F</v>
      </c>
      <c r="D290" s="118" t="n">
        <v>8490.69120000012</v>
      </c>
      <c r="E290" s="118"/>
      <c r="F290" s="118"/>
      <c r="G290" s="118" t="n">
        <v>-42175</v>
      </c>
      <c r="I290" s="118" t="n">
        <f aca="false">IF(MONTH($A290)=MONTH($A289),IF(G290=0,I289,G290),G290)</f>
        <v>-42175</v>
      </c>
      <c r="J290" s="118" t="n">
        <f aca="false">IF(MONTH($A290)=MONTH($A289),SUM(I290-I289),I290)</f>
        <v>-1356</v>
      </c>
      <c r="K290" s="118" t="n">
        <f aca="false">IF(WEEKDAY(A290,3)&gt;4,0,(IF(A290&lt;K$2,0,IF(A290&lt;=K$3,1,0))))</f>
        <v>1</v>
      </c>
      <c r="L290" s="118" t="n">
        <f aca="false">J290*K290</f>
        <v>-1356</v>
      </c>
      <c r="M290" s="118" t="n">
        <f aca="false">SUM(J$280:J290)</f>
        <v>-35514</v>
      </c>
      <c r="N290" s="118" t="n">
        <f aca="false">SUM(J$6:J290)</f>
        <v>-499526.56</v>
      </c>
      <c r="P290" s="118" t="n">
        <f aca="false">D290/P$3</f>
        <v>0.00849069120000012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-1.356</v>
      </c>
      <c r="T290" s="120" t="n">
        <f aca="false">L290/$R$3</f>
        <v>-1.356</v>
      </c>
      <c r="U290" s="120" t="n">
        <f aca="false">I290/$R$3</f>
        <v>-42.175</v>
      </c>
      <c r="V290" s="120" t="n">
        <f aca="false">M290/$R$3</f>
        <v>-35.514</v>
      </c>
      <c r="W290" s="120" t="n">
        <f aca="false">N290/$R$3</f>
        <v>-499.52656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IM'!A291,3),'Master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-42175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-35514</v>
      </c>
      <c r="N291" s="118" t="n">
        <f aca="false">SUM(J$6:J291)</f>
        <v>-499526.56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-42.175</v>
      </c>
      <c r="V291" s="120" t="n">
        <f aca="false">M291/$R$3</f>
        <v>-35.514</v>
      </c>
      <c r="W291" s="120" t="n">
        <f aca="false">N291/$R$3</f>
        <v>-499.52656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IM'!A292,3),'Master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-42175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-35514</v>
      </c>
      <c r="N292" s="118" t="n">
        <f aca="false">SUM(J$6:J292)</f>
        <v>-499526.56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-42.175</v>
      </c>
      <c r="V292" s="120" t="n">
        <f aca="false">M292/$R$3</f>
        <v>-35.514</v>
      </c>
      <c r="W292" s="120" t="n">
        <f aca="false">N292/$R$3</f>
        <v>-499.52656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IM'!A293,3),'Master Data'!$A$2:$A$8,0),2)</f>
        <v>M</v>
      </c>
      <c r="D293" s="118" t="n">
        <v>29911.1066000001</v>
      </c>
      <c r="E293" s="118"/>
      <c r="F293" s="118"/>
      <c r="G293" s="118" t="n">
        <v>-26422</v>
      </c>
      <c r="I293" s="118" t="n">
        <f aca="false">IF(MONTH($A293)=MONTH($A292),IF(G293=0,I292,G293),G293)</f>
        <v>-26422</v>
      </c>
      <c r="J293" s="118" t="n">
        <f aca="false">IF(MONTH($A293)=MONTH($A292),SUM(I293-I292),I293)</f>
        <v>15753</v>
      </c>
      <c r="K293" s="118" t="n">
        <f aca="false">IF(WEEKDAY(A293,3)&gt;4,0,(IF(A293&lt;K$2,0,IF(A293&lt;=K$3,1,0))))</f>
        <v>1</v>
      </c>
      <c r="L293" s="118" t="n">
        <f aca="false">J293*K293</f>
        <v>15753</v>
      </c>
      <c r="M293" s="118" t="n">
        <f aca="false">SUM(J$280:J293)</f>
        <v>-19761</v>
      </c>
      <c r="N293" s="118" t="n">
        <f aca="false">SUM(J$6:J293)</f>
        <v>-483773.56</v>
      </c>
      <c r="P293" s="118" t="n">
        <f aca="false">D293/P$3</f>
        <v>0.0299111066000001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15.753</v>
      </c>
      <c r="T293" s="120" t="n">
        <f aca="false">L293/$R$3</f>
        <v>15.753</v>
      </c>
      <c r="U293" s="120" t="n">
        <f aca="false">I293/$R$3</f>
        <v>-26.422</v>
      </c>
      <c r="V293" s="120" t="n">
        <f aca="false">M293/$R$3</f>
        <v>-19.761</v>
      </c>
      <c r="W293" s="120" t="n">
        <f aca="false">N293/$R$3</f>
        <v>-483.77356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IM'!A294,3),'Master Data'!$A$2:$A$8,0),2)</f>
        <v>T</v>
      </c>
      <c r="D294" s="118" t="n">
        <v>27942.9088999999</v>
      </c>
      <c r="E294" s="118"/>
      <c r="F294" s="118"/>
      <c r="G294" s="118" t="n">
        <v>-24239</v>
      </c>
      <c r="I294" s="118" t="n">
        <f aca="false">IF(MONTH($A294)=MONTH($A293),IF(G294=0,I293,G294),G294)</f>
        <v>-24239</v>
      </c>
      <c r="J294" s="118" t="n">
        <f aca="false">IF(MONTH($A294)=MONTH($A293),SUM(I294-I293),I294)</f>
        <v>2183</v>
      </c>
      <c r="K294" s="118" t="n">
        <f aca="false">IF(WEEKDAY(A294,3)&gt;4,0,(IF(A294&lt;K$2,0,IF(A294&lt;=K$3,1,0))))</f>
        <v>1</v>
      </c>
      <c r="L294" s="118" t="n">
        <f aca="false">J294*K294</f>
        <v>2183</v>
      </c>
      <c r="M294" s="118" t="n">
        <f aca="false">SUM(J$280:J294)</f>
        <v>-17578</v>
      </c>
      <c r="N294" s="118" t="n">
        <f aca="false">SUM(J$6:J294)</f>
        <v>-481590.56</v>
      </c>
      <c r="P294" s="118" t="n">
        <f aca="false">D294/P$3</f>
        <v>0.0279429088999999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2.183</v>
      </c>
      <c r="T294" s="120" t="n">
        <f aca="false">L294/$R$3</f>
        <v>2.183</v>
      </c>
      <c r="U294" s="120" t="n">
        <f aca="false">I294/$R$3</f>
        <v>-24.239</v>
      </c>
      <c r="V294" s="120" t="n">
        <f aca="false">M294/$R$3</f>
        <v>-17.578</v>
      </c>
      <c r="W294" s="120" t="n">
        <f aca="false">N294/$R$3</f>
        <v>-481.59056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IM'!A295,3),'Master Data'!$A$2:$A$8,0),2)</f>
        <v>W</v>
      </c>
      <c r="D295" s="118"/>
      <c r="E295" s="118"/>
      <c r="F295" s="118"/>
      <c r="G295" s="118"/>
      <c r="I295" s="118" t="n">
        <f aca="false">IF(MONTH($A295)=MONTH($A294),IF(G295=0,I294,G295),G295)</f>
        <v>-24239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-17578</v>
      </c>
      <c r="N295" s="118" t="n">
        <f aca="false">SUM(J$6:J295)</f>
        <v>-481590.56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-24.239</v>
      </c>
      <c r="V295" s="120" t="n">
        <f aca="false">M295/$R$3</f>
        <v>-17.578</v>
      </c>
      <c r="W295" s="120" t="n">
        <f aca="false">N295/$R$3</f>
        <v>-481.59056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IM'!A296,3),'Master Data'!$A$2:$A$8,0),2)</f>
        <v>Th</v>
      </c>
      <c r="D296" s="118"/>
      <c r="E296" s="118"/>
      <c r="F296" s="118"/>
      <c r="G296" s="118"/>
      <c r="I296" s="118" t="n">
        <f aca="false">IF(MONTH($A296)=MONTH($A295),IF(G296=0,I295,G296),G296)</f>
        <v>-24239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-17578</v>
      </c>
      <c r="N296" s="118" t="n">
        <f aca="false">SUM(J$6:J296)</f>
        <v>-481590.56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-24.239</v>
      </c>
      <c r="V296" s="120" t="n">
        <f aca="false">M296/$R$3</f>
        <v>-17.578</v>
      </c>
      <c r="W296" s="120" t="n">
        <f aca="false">N296/$R$3</f>
        <v>-481.59056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IM'!A297,3),'Master Data'!$A$2:$A$8,0),2)</f>
        <v>F</v>
      </c>
      <c r="D297" s="118"/>
      <c r="E297" s="118"/>
      <c r="F297" s="118"/>
      <c r="G297" s="118"/>
      <c r="I297" s="118" t="n">
        <f aca="false">IF(MONTH($A297)=MONTH($A296),IF(G297=0,I296,G297),G297)</f>
        <v>-24239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-17578</v>
      </c>
      <c r="N297" s="118" t="n">
        <f aca="false">SUM(J$6:J297)</f>
        <v>-481590.56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-24.239</v>
      </c>
      <c r="V297" s="120" t="n">
        <f aca="false">M297/$R$3</f>
        <v>-17.578</v>
      </c>
      <c r="W297" s="120" t="n">
        <f aca="false">N297/$R$3</f>
        <v>-481.59056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IM'!A298,3),'Master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-24239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-17578</v>
      </c>
      <c r="N298" s="118" t="n">
        <f aca="false">SUM(J$6:J298)</f>
        <v>-481590.56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-24.239</v>
      </c>
      <c r="V298" s="120" t="n">
        <f aca="false">M298/$R$3</f>
        <v>-17.578</v>
      </c>
      <c r="W298" s="120" t="n">
        <f aca="false">N298/$R$3</f>
        <v>-481.59056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IM'!A299,3),'Master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-24239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-17578</v>
      </c>
      <c r="N299" s="118" t="n">
        <f aca="false">SUM(J$6:J299)</f>
        <v>-481590.56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-24.239</v>
      </c>
      <c r="V299" s="120" t="n">
        <f aca="false">M299/$R$3</f>
        <v>-17.578</v>
      </c>
      <c r="W299" s="120" t="n">
        <f aca="false">N299/$R$3</f>
        <v>-481.59056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IM'!A300,3),'Master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-24239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-17578</v>
      </c>
      <c r="N300" s="118" t="n">
        <f aca="false">SUM(J$6:J300)</f>
        <v>-481590.56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-24.239</v>
      </c>
      <c r="V300" s="120" t="n">
        <f aca="false">M300/$R$3</f>
        <v>-17.578</v>
      </c>
      <c r="W300" s="120" t="n">
        <f aca="false">N300/$R$3</f>
        <v>-481.59056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IM'!A301,3),'Master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-24239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-17578</v>
      </c>
      <c r="N301" s="118" t="n">
        <f aca="false">SUM(J$6:J301)</f>
        <v>-481590.56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-24.239</v>
      </c>
      <c r="V301" s="120" t="n">
        <f aca="false">M301/$R$3</f>
        <v>-17.578</v>
      </c>
      <c r="W301" s="120" t="n">
        <f aca="false">N301/$R$3</f>
        <v>-481.59056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IM'!A302,3),'Master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-24239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-17578</v>
      </c>
      <c r="N302" s="118" t="n">
        <f aca="false">SUM(J$6:J302)</f>
        <v>-481590.56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-24.239</v>
      </c>
      <c r="V302" s="120" t="n">
        <f aca="false">M302/$R$3</f>
        <v>-17.578</v>
      </c>
      <c r="W302" s="120" t="n">
        <f aca="false">N302/$R$3</f>
        <v>-481.59056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IM'!A303,3),'Master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-24239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-17578</v>
      </c>
      <c r="N303" s="118" t="n">
        <f aca="false">SUM(J$6:J303)</f>
        <v>-481590.56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-24.239</v>
      </c>
      <c r="V303" s="120" t="n">
        <f aca="false">M303/$R$3</f>
        <v>-17.578</v>
      </c>
      <c r="W303" s="120" t="n">
        <f aca="false">N303/$R$3</f>
        <v>-481.59056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IM'!A304,3),'Master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-24239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-17578</v>
      </c>
      <c r="N304" s="118" t="n">
        <f aca="false">SUM(J$6:J304)</f>
        <v>-481590.56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-24.239</v>
      </c>
      <c r="V304" s="120" t="n">
        <f aca="false">M304/$R$3</f>
        <v>-17.578</v>
      </c>
      <c r="W304" s="120" t="n">
        <f aca="false">N304/$R$3</f>
        <v>-481.59056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IM'!A305,3),'Master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-24239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-17578</v>
      </c>
      <c r="N305" s="118" t="n">
        <f aca="false">SUM(J$6:J305)</f>
        <v>-481590.56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-24.239</v>
      </c>
      <c r="V305" s="120" t="n">
        <f aca="false">M305/$R$3</f>
        <v>-17.578</v>
      </c>
      <c r="W305" s="120" t="n">
        <f aca="false">N305/$R$3</f>
        <v>-481.59056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IM'!A306,3),'Master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-24239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-17578</v>
      </c>
      <c r="N306" s="118" t="n">
        <f aca="false">SUM(J$6:J306)</f>
        <v>-481590.56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-24.239</v>
      </c>
      <c r="V306" s="120" t="n">
        <f aca="false">M306/$R$3</f>
        <v>-17.578</v>
      </c>
      <c r="W306" s="120" t="n">
        <f aca="false">N306/$R$3</f>
        <v>-481.59056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IM'!A307,3),'Master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-24239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-17578</v>
      </c>
      <c r="N307" s="118" t="n">
        <f aca="false">SUM(J$6:J307)</f>
        <v>-481590.56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-24.239</v>
      </c>
      <c r="V307" s="120" t="n">
        <f aca="false">M307/$R$3</f>
        <v>-17.578</v>
      </c>
      <c r="W307" s="120" t="n">
        <f aca="false">N307/$R$3</f>
        <v>-481.59056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IM'!A308,3),'Master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-24239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-17578</v>
      </c>
      <c r="N308" s="118" t="n">
        <f aca="false">SUM(J$6:J308)</f>
        <v>-481590.56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-24.239</v>
      </c>
      <c r="V308" s="120" t="n">
        <f aca="false">M308/$R$3</f>
        <v>-17.578</v>
      </c>
      <c r="W308" s="120" t="n">
        <f aca="false">N308/$R$3</f>
        <v>-481.59056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IM'!A309,3),'Master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-24239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-17578</v>
      </c>
      <c r="N309" s="118" t="n">
        <f aca="false">SUM(J$6:J309)</f>
        <v>-481590.56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-24.239</v>
      </c>
      <c r="V309" s="120" t="n">
        <f aca="false">M309/$R$3</f>
        <v>-17.578</v>
      </c>
      <c r="W309" s="120" t="n">
        <f aca="false">N309/$R$3</f>
        <v>-481.59056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IM'!A310,3),'Master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-17578</v>
      </c>
      <c r="N310" s="118" t="n">
        <f aca="false">SUM(J$6:J310)</f>
        <v>-481590.56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-17.578</v>
      </c>
      <c r="W310" s="120" t="n">
        <f aca="false">N310/$R$3</f>
        <v>-481.59056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IM'!A311,3),'Master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-17578</v>
      </c>
      <c r="N311" s="118" t="n">
        <f aca="false">SUM(J$6:J311)</f>
        <v>-481590.56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-17.578</v>
      </c>
      <c r="W311" s="120" t="n">
        <f aca="false">N311/$R$3</f>
        <v>-481.59056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IM'!A312,3),'Master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-17578</v>
      </c>
      <c r="N312" s="118" t="n">
        <f aca="false">SUM(J$6:J312)</f>
        <v>-481590.56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-17.578</v>
      </c>
      <c r="W312" s="120" t="n">
        <f aca="false">N312/$R$3</f>
        <v>-481.59056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IM'!A313,3),'Master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-17578</v>
      </c>
      <c r="N313" s="118" t="n">
        <f aca="false">SUM(J$6:J313)</f>
        <v>-481590.56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-17.578</v>
      </c>
      <c r="W313" s="120" t="n">
        <f aca="false">N313/$R$3</f>
        <v>-481.59056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IM'!A314,3),'Master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-17578</v>
      </c>
      <c r="N314" s="118" t="n">
        <f aca="false">SUM(J$6:J314)</f>
        <v>-481590.56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-17.578</v>
      </c>
      <c r="W314" s="120" t="n">
        <f aca="false">N314/$R$3</f>
        <v>-481.59056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IM'!A315,3),'Master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-17578</v>
      </c>
      <c r="N315" s="118" t="n">
        <f aca="false">SUM(J$6:J315)</f>
        <v>-481590.56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-17.578</v>
      </c>
      <c r="W315" s="120" t="n">
        <f aca="false">N315/$R$3</f>
        <v>-481.59056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IM'!A316,3),'Master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-17578</v>
      </c>
      <c r="N316" s="118" t="n">
        <f aca="false">SUM(J$6:J316)</f>
        <v>-481590.56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-17.578</v>
      </c>
      <c r="W316" s="120" t="n">
        <f aca="false">N316/$R$3</f>
        <v>-481.59056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IM'!A317,3),'Master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-17578</v>
      </c>
      <c r="N317" s="118" t="n">
        <f aca="false">SUM(J$6:J317)</f>
        <v>-481590.56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-17.578</v>
      </c>
      <c r="W317" s="120" t="n">
        <f aca="false">N317/$R$3</f>
        <v>-481.59056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IM'!A318,3),'Master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-17578</v>
      </c>
      <c r="N318" s="118" t="n">
        <f aca="false">SUM(J$6:J318)</f>
        <v>-481590.56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-17.578</v>
      </c>
      <c r="W318" s="120" t="n">
        <f aca="false">N318/$R$3</f>
        <v>-481.59056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IM'!A319,3),'Master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-17578</v>
      </c>
      <c r="N319" s="118" t="n">
        <f aca="false">SUM(J$6:J319)</f>
        <v>-481590.56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-17.578</v>
      </c>
      <c r="W319" s="120" t="n">
        <f aca="false">N319/$R$3</f>
        <v>-481.59056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IM'!A320,3),'Master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-17578</v>
      </c>
      <c r="N320" s="118" t="n">
        <f aca="false">SUM(J$6:J320)</f>
        <v>-481590.56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-17.578</v>
      </c>
      <c r="W320" s="120" t="n">
        <f aca="false">N320/$R$3</f>
        <v>-481.59056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IM'!A321,3),'Master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-17578</v>
      </c>
      <c r="N321" s="118" t="n">
        <f aca="false">SUM(J$6:J321)</f>
        <v>-481590.56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-17.578</v>
      </c>
      <c r="W321" s="120" t="n">
        <f aca="false">N321/$R$3</f>
        <v>-481.59056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IM'!A322,3),'Master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-17578</v>
      </c>
      <c r="N322" s="118" t="n">
        <f aca="false">SUM(J$6:J322)</f>
        <v>-481590.56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-17.578</v>
      </c>
      <c r="W322" s="120" t="n">
        <f aca="false">N322/$R$3</f>
        <v>-481.59056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IM'!A323,3),'Master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-17578</v>
      </c>
      <c r="N323" s="118" t="n">
        <f aca="false">SUM(J$6:J323)</f>
        <v>-481590.56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-17.578</v>
      </c>
      <c r="W323" s="120" t="n">
        <f aca="false">N323/$R$3</f>
        <v>-481.59056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IM'!A324,3),'Master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-17578</v>
      </c>
      <c r="N324" s="118" t="n">
        <f aca="false">SUM(J$6:J324)</f>
        <v>-481590.56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-17.578</v>
      </c>
      <c r="W324" s="120" t="n">
        <f aca="false">N324/$R$3</f>
        <v>-481.59056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IM'!A325,3),'Master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-17578</v>
      </c>
      <c r="N325" s="118" t="n">
        <f aca="false">SUM(J$6:J325)</f>
        <v>-481590.56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-17.578</v>
      </c>
      <c r="W325" s="120" t="n">
        <f aca="false">N325/$R$3</f>
        <v>-481.59056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IM'!A326,3),'Master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-17578</v>
      </c>
      <c r="N326" s="118" t="n">
        <f aca="false">SUM(J$6:J326)</f>
        <v>-481590.56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-17.578</v>
      </c>
      <c r="W326" s="120" t="n">
        <f aca="false">N326/$R$3</f>
        <v>-481.59056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IM'!A327,3),'Master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-17578</v>
      </c>
      <c r="N327" s="118" t="n">
        <f aca="false">SUM(J$6:J327)</f>
        <v>-481590.56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-17.578</v>
      </c>
      <c r="W327" s="120" t="n">
        <f aca="false">N327/$R$3</f>
        <v>-481.59056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IM'!A328,3),'Master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-17578</v>
      </c>
      <c r="N328" s="118" t="n">
        <f aca="false">SUM(J$6:J328)</f>
        <v>-481590.56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-17.578</v>
      </c>
      <c r="W328" s="120" t="n">
        <f aca="false">N328/$R$3</f>
        <v>-481.59056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IM'!A329,3),'Master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-17578</v>
      </c>
      <c r="N329" s="118" t="n">
        <f aca="false">SUM(J$6:J329)</f>
        <v>-481590.56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-17.578</v>
      </c>
      <c r="W329" s="120" t="n">
        <f aca="false">N329/$R$3</f>
        <v>-481.59056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IM'!A330,3),'Master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-17578</v>
      </c>
      <c r="N330" s="118" t="n">
        <f aca="false">SUM(J$6:J330)</f>
        <v>-481590.56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-17.578</v>
      </c>
      <c r="W330" s="120" t="n">
        <f aca="false">N330/$R$3</f>
        <v>-481.59056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IM'!A331,3),'Master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-17578</v>
      </c>
      <c r="N331" s="118" t="n">
        <f aca="false">SUM(J$6:J331)</f>
        <v>-481590.56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-17.578</v>
      </c>
      <c r="W331" s="120" t="n">
        <f aca="false">N331/$R$3</f>
        <v>-481.59056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IM'!A332,3),'Master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-17578</v>
      </c>
      <c r="N332" s="118" t="n">
        <f aca="false">SUM(J$6:J332)</f>
        <v>-481590.56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-17.578</v>
      </c>
      <c r="W332" s="120" t="n">
        <f aca="false">N332/$R$3</f>
        <v>-481.59056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IM'!A333,3),'Master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-17578</v>
      </c>
      <c r="N333" s="118" t="n">
        <f aca="false">SUM(J$6:J333)</f>
        <v>-481590.56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-17.578</v>
      </c>
      <c r="W333" s="120" t="n">
        <f aca="false">N333/$R$3</f>
        <v>-481.59056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IM'!A334,3),'Master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-17578</v>
      </c>
      <c r="N334" s="118" t="n">
        <f aca="false">SUM(J$6:J334)</f>
        <v>-481590.56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-17.578</v>
      </c>
      <c r="W334" s="120" t="n">
        <f aca="false">N334/$R$3</f>
        <v>-481.59056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IM'!A335,3),'Master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-17578</v>
      </c>
      <c r="N335" s="118" t="n">
        <f aca="false">SUM(J$6:J335)</f>
        <v>-481590.56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-17.578</v>
      </c>
      <c r="W335" s="120" t="n">
        <f aca="false">N335/$R$3</f>
        <v>-481.59056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IM'!A336,3),'Master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-17578</v>
      </c>
      <c r="N336" s="118" t="n">
        <f aca="false">SUM(J$6:J336)</f>
        <v>-481590.56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-17.578</v>
      </c>
      <c r="W336" s="120" t="n">
        <f aca="false">N336/$R$3</f>
        <v>-481.59056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IM'!A337,3),'Master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-17578</v>
      </c>
      <c r="N337" s="118" t="n">
        <f aca="false">SUM(J$6:J337)</f>
        <v>-481590.56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-17.578</v>
      </c>
      <c r="W337" s="120" t="n">
        <f aca="false">N337/$R$3</f>
        <v>-481.59056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IM'!A338,3),'Master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-17578</v>
      </c>
      <c r="N338" s="118" t="n">
        <f aca="false">SUM(J$6:J338)</f>
        <v>-481590.56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-17.578</v>
      </c>
      <c r="W338" s="120" t="n">
        <f aca="false">N338/$R$3</f>
        <v>-481.59056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IM'!A339,3),'Master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-17578</v>
      </c>
      <c r="N339" s="118" t="n">
        <f aca="false">SUM(J$6:J339)</f>
        <v>-481590.56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-17.578</v>
      </c>
      <c r="W339" s="120" t="n">
        <f aca="false">N339/$R$3</f>
        <v>-481.59056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IM'!A340,3),'Master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-17578</v>
      </c>
      <c r="N340" s="118" t="n">
        <f aca="false">SUM(J$6:J340)</f>
        <v>-481590.56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-17.578</v>
      </c>
      <c r="W340" s="120" t="n">
        <f aca="false">N340/$R$3</f>
        <v>-481.59056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IM'!A341,3),'Master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-17578</v>
      </c>
      <c r="N341" s="118" t="n">
        <f aca="false">SUM(J$6:J341)</f>
        <v>-481590.56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-17.578</v>
      </c>
      <c r="W341" s="120" t="n">
        <f aca="false">N341/$R$3</f>
        <v>-481.59056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IM'!A342,3),'Master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-17578</v>
      </c>
      <c r="N342" s="118" t="n">
        <f aca="false">SUM(J$6:J342)</f>
        <v>-481590.56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-17.578</v>
      </c>
      <c r="W342" s="120" t="n">
        <f aca="false">N342/$R$3</f>
        <v>-481.59056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IM'!A343,3),'Master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-17578</v>
      </c>
      <c r="N343" s="118" t="n">
        <f aca="false">SUM(J$6:J343)</f>
        <v>-481590.56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-17.578</v>
      </c>
      <c r="W343" s="120" t="n">
        <f aca="false">N343/$R$3</f>
        <v>-481.59056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IM'!A344,3),'Master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-17578</v>
      </c>
      <c r="N344" s="118" t="n">
        <f aca="false">SUM(J$6:J344)</f>
        <v>-481590.56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-17.578</v>
      </c>
      <c r="W344" s="120" t="n">
        <f aca="false">N344/$R$3</f>
        <v>-481.59056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IM'!A345,3),'Master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-17578</v>
      </c>
      <c r="N345" s="118" t="n">
        <f aca="false">SUM(J$6:J345)</f>
        <v>-481590.56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-17.578</v>
      </c>
      <c r="W345" s="120" t="n">
        <f aca="false">N345/$R$3</f>
        <v>-481.59056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IM'!A346,3),'Master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-17578</v>
      </c>
      <c r="N346" s="118" t="n">
        <f aca="false">SUM(J$6:J346)</f>
        <v>-481590.56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-17.578</v>
      </c>
      <c r="W346" s="120" t="n">
        <f aca="false">N346/$R$3</f>
        <v>-481.59056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IM'!A347,3),'Master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-17578</v>
      </c>
      <c r="N347" s="118" t="n">
        <f aca="false">SUM(J$6:J347)</f>
        <v>-481590.56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-17.578</v>
      </c>
      <c r="W347" s="120" t="n">
        <f aca="false">N347/$R$3</f>
        <v>-481.59056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IM'!A348,3),'Master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-17578</v>
      </c>
      <c r="N348" s="118" t="n">
        <f aca="false">SUM(J$6:J348)</f>
        <v>-481590.56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-17.578</v>
      </c>
      <c r="W348" s="120" t="n">
        <f aca="false">N348/$R$3</f>
        <v>-481.59056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IM'!A349,3),'Master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-17578</v>
      </c>
      <c r="N349" s="118" t="n">
        <f aca="false">SUM(J$6:J349)</f>
        <v>-481590.56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-17.578</v>
      </c>
      <c r="W349" s="120" t="n">
        <f aca="false">N349/$R$3</f>
        <v>-481.59056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IM'!A350,3),'Master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-17578</v>
      </c>
      <c r="N350" s="118" t="n">
        <f aca="false">SUM(J$6:J350)</f>
        <v>-481590.56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-17.578</v>
      </c>
      <c r="W350" s="120" t="n">
        <f aca="false">N350/$R$3</f>
        <v>-481.59056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IM'!A351,3),'Master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-17578</v>
      </c>
      <c r="N351" s="118" t="n">
        <f aca="false">SUM(J$6:J351)</f>
        <v>-481590.56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-17.578</v>
      </c>
      <c r="W351" s="120" t="n">
        <f aca="false">N351/$R$3</f>
        <v>-481.59056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IM'!A352,3),'Master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-17578</v>
      </c>
      <c r="N352" s="118" t="n">
        <f aca="false">SUM(J$6:J352)</f>
        <v>-481590.56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-17.578</v>
      </c>
      <c r="W352" s="120" t="n">
        <f aca="false">N352/$R$3</f>
        <v>-481.59056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IM'!A353,3),'Master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-17578</v>
      </c>
      <c r="N353" s="118" t="n">
        <f aca="false">SUM(J$6:J353)</f>
        <v>-481590.56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-17.578</v>
      </c>
      <c r="W353" s="120" t="n">
        <f aca="false">N353/$R$3</f>
        <v>-481.59056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IM'!A354,3),'Master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-17578</v>
      </c>
      <c r="N354" s="118" t="n">
        <f aca="false">SUM(J$6:J354)</f>
        <v>-481590.56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-17.578</v>
      </c>
      <c r="W354" s="120" t="n">
        <f aca="false">N354/$R$3</f>
        <v>-481.59056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IM'!A355,3),'Master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-17578</v>
      </c>
      <c r="N355" s="118" t="n">
        <f aca="false">SUM(J$6:J355)</f>
        <v>-481590.56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-17.578</v>
      </c>
      <c r="W355" s="120" t="n">
        <f aca="false">N355/$R$3</f>
        <v>-481.59056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IM'!A356,3),'Master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-17578</v>
      </c>
      <c r="N356" s="118" t="n">
        <f aca="false">SUM(J$6:J356)</f>
        <v>-481590.56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-17.578</v>
      </c>
      <c r="W356" s="120" t="n">
        <f aca="false">N356/$R$3</f>
        <v>-481.59056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IM'!A357,3),'Master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-17578</v>
      </c>
      <c r="N357" s="118" t="n">
        <f aca="false">SUM(J$6:J357)</f>
        <v>-481590.56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-17.578</v>
      </c>
      <c r="W357" s="120" t="n">
        <f aca="false">N357/$R$3</f>
        <v>-481.59056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IM'!A358,3),'Master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-17578</v>
      </c>
      <c r="N358" s="118" t="n">
        <f aca="false">SUM(J$6:J358)</f>
        <v>-481590.56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-17.578</v>
      </c>
      <c r="W358" s="120" t="n">
        <f aca="false">N358/$R$3</f>
        <v>-481.59056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IM'!A359,3),'Master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-17578</v>
      </c>
      <c r="N359" s="118" t="n">
        <f aca="false">SUM(J$6:J359)</f>
        <v>-481590.56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-17.578</v>
      </c>
      <c r="W359" s="120" t="n">
        <f aca="false">N359/$R$3</f>
        <v>-481.59056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IM'!A360,3),'Master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-17578</v>
      </c>
      <c r="N360" s="118" t="n">
        <f aca="false">SUM(J$6:J360)</f>
        <v>-481590.56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-17.578</v>
      </c>
      <c r="W360" s="120" t="n">
        <f aca="false">N360/$R$3</f>
        <v>-481.59056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IM'!A361,3),'Master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-17578</v>
      </c>
      <c r="N361" s="118" t="n">
        <f aca="false">SUM(J$6:J361)</f>
        <v>-481590.56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-17.578</v>
      </c>
      <c r="W361" s="120" t="n">
        <f aca="false">N361/$R$3</f>
        <v>-481.59056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IM'!A362,3),'Master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-17578</v>
      </c>
      <c r="N362" s="118" t="n">
        <f aca="false">SUM(J$6:J362)</f>
        <v>-481590.56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-17.578</v>
      </c>
      <c r="W362" s="120" t="n">
        <f aca="false">N362/$R$3</f>
        <v>-481.59056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IM'!A363,3),'Master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-17578</v>
      </c>
      <c r="N363" s="118" t="n">
        <f aca="false">SUM(J$6:J363)</f>
        <v>-481590.56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-17.578</v>
      </c>
      <c r="W363" s="120" t="n">
        <f aca="false">N363/$R$3</f>
        <v>-481.59056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IM'!A364,3),'Master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-17578</v>
      </c>
      <c r="N364" s="118" t="n">
        <f aca="false">SUM(J$6:J364)</f>
        <v>-481590.56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-17.578</v>
      </c>
      <c r="W364" s="120" t="n">
        <f aca="false">N364/$R$3</f>
        <v>-481.59056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IM'!A365,3),'Master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-17578</v>
      </c>
      <c r="N365" s="118" t="n">
        <f aca="false">SUM(J$6:J365)</f>
        <v>-481590.56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-17.578</v>
      </c>
      <c r="W365" s="120" t="n">
        <f aca="false">N365/$R$3</f>
        <v>-481.59056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IM'!A366,3),'Master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-17578</v>
      </c>
      <c r="N366" s="118" t="n">
        <f aca="false">SUM(J$6:J366)</f>
        <v>-481590.56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-17.578</v>
      </c>
      <c r="W366" s="120" t="n">
        <f aca="false">N366/$R$3</f>
        <v>-481.59056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IM'!A367,3),'Master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-17578</v>
      </c>
      <c r="N367" s="118" t="n">
        <f aca="false">SUM(J$6:J367)</f>
        <v>-481590.56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-17.578</v>
      </c>
      <c r="W367" s="120" t="n">
        <f aca="false">N367/$R$3</f>
        <v>-481.59056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IM'!A368,3),'Master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-17578</v>
      </c>
      <c r="N368" s="118" t="n">
        <f aca="false">SUM(J$6:J368)</f>
        <v>-481590.56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-17.578</v>
      </c>
      <c r="W368" s="120" t="n">
        <f aca="false">N368/$R$3</f>
        <v>-481.59056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IM'!A369,3),'Master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-17578</v>
      </c>
      <c r="N369" s="118" t="n">
        <f aca="false">SUM(J$6:J369)</f>
        <v>-481590.56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-17.578</v>
      </c>
      <c r="W369" s="120" t="n">
        <f aca="false">N369/$R$3</f>
        <v>-481.59056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IM'!A370,3),'Master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-17578</v>
      </c>
      <c r="N370" s="118" t="n">
        <f aca="false">SUM(J$6:J370)</f>
        <v>-481590.56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-17.578</v>
      </c>
      <c r="W370" s="120" t="n">
        <f aca="false">N370/$R$3</f>
        <v>-481.59056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IM'!A371,3),'Master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-17578</v>
      </c>
      <c r="N371" s="118" t="n">
        <f aca="false">SUM(J$6:J371)</f>
        <v>-481590.56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-17.578</v>
      </c>
      <c r="W371" s="120" t="n">
        <f aca="false">N371/$R$3</f>
        <v>-481.59056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B294" activeCellId="0" sqref="B29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39"/>
      <c r="K2" s="122" t="n">
        <f aca="false">WORKDAY(K3,-4)</f>
        <v>37174</v>
      </c>
    </row>
    <row r="3" customFormat="false" ht="12.75" hidden="false" customHeight="false" outlineLevel="0" collapsed="false">
      <c r="G3" s="139"/>
      <c r="I3" s="140"/>
      <c r="K3" s="122" t="n">
        <f aca="false">Summary!B8</f>
        <v>37180</v>
      </c>
      <c r="L3" s="123" t="n">
        <f aca="false">SUM(L6:L371)</f>
        <v>8820</v>
      </c>
      <c r="P3" s="118" t="n">
        <v>1000000</v>
      </c>
      <c r="Q3" s="118"/>
      <c r="R3" s="118" t="n">
        <v>1000</v>
      </c>
      <c r="S3" s="115"/>
      <c r="T3" s="124" t="n">
        <f aca="false">SUM(T6:T371)</f>
        <v>8.82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INDEX('Master Data'!$A$2:$B$8,MATCH(WEEKDAY('EZE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Data'!$A$2:$B$8,MATCH(WEEKDAY('EZE Power Trading'!A7,3),'Master Data'!$A$2:$A$8,0),2)</f>
        <v>T</v>
      </c>
      <c r="D7" s="118" t="n">
        <v>-86178</v>
      </c>
      <c r="E7" s="118" t="n">
        <v>86178</v>
      </c>
      <c r="F7" s="118" t="n">
        <v>0</v>
      </c>
      <c r="G7" s="118" t="n">
        <v>-1547.23795038168</v>
      </c>
      <c r="I7" s="118" t="n">
        <f aca="false">IF(MONTH($A7)=MONTH($A6),IF(G7=0,I6,G7),0)</f>
        <v>-1547.23795038168</v>
      </c>
      <c r="J7" s="141" t="n">
        <f aca="false">IF(MONTH($A7)=MONTH($A6),SUM(I7-I6),I7)</f>
        <v>-1547.23795038168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-1547.23795038168</v>
      </c>
      <c r="N7" s="118" t="n">
        <f aca="false">SUM(J$6:J7)</f>
        <v>-1547.23795038168</v>
      </c>
      <c r="P7" s="118" t="n">
        <f aca="false">D7/P$3</f>
        <v>-0.086178</v>
      </c>
      <c r="Q7" s="118" t="n">
        <f aca="false">E7/P$3</f>
        <v>0.086178</v>
      </c>
      <c r="R7" s="118" t="n">
        <f aca="false">F7/R$3</f>
        <v>0</v>
      </c>
      <c r="S7" s="120" t="n">
        <f aca="false">J7/$R$3</f>
        <v>-1.54723795038168</v>
      </c>
      <c r="T7" s="120" t="n">
        <f aca="false">L7/$R$3</f>
        <v>-0</v>
      </c>
      <c r="U7" s="120" t="n">
        <f aca="false">I7/$R$3</f>
        <v>-1.54723795038168</v>
      </c>
      <c r="V7" s="120" t="n">
        <f aca="false">M7/$R$3</f>
        <v>-1.54723795038168</v>
      </c>
      <c r="W7" s="120" t="n">
        <f aca="false">N7/$R$3</f>
        <v>-1.54723795038168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Data'!$A$2:$B$8,MATCH(WEEKDAY('EZE Power Trading'!A8,3),'Master Data'!$A$2:$A$8,0),2)</f>
        <v>W</v>
      </c>
      <c r="D8" s="118" t="n">
        <v>-84042</v>
      </c>
      <c r="E8" s="118" t="n">
        <v>84042</v>
      </c>
      <c r="F8" s="118" t="n">
        <v>0</v>
      </c>
      <c r="G8" s="118" t="n">
        <v>3136.17204961832</v>
      </c>
      <c r="I8" s="118" t="n">
        <f aca="false">IF(MONTH($A8)=MONTH($A7),IF(G8=0,I7,G8),0)</f>
        <v>3136.17204961832</v>
      </c>
      <c r="J8" s="141" t="n">
        <f aca="false">IF(MONTH($A8)=MONTH($A7),SUM(I8-I7),I8)</f>
        <v>4683.41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3136.17204961832</v>
      </c>
      <c r="N8" s="118" t="n">
        <f aca="false">SUM(J$6:J8)</f>
        <v>3136.17204961832</v>
      </c>
      <c r="P8" s="118" t="n">
        <f aca="false">D8/P$3</f>
        <v>-0.084042</v>
      </c>
      <c r="Q8" s="118" t="n">
        <f aca="false">E8/P$3</f>
        <v>0.084042</v>
      </c>
      <c r="R8" s="118" t="n">
        <f aca="false">F8/R$3</f>
        <v>0</v>
      </c>
      <c r="S8" s="120" t="n">
        <f aca="false">J8/$R$3</f>
        <v>4.68341</v>
      </c>
      <c r="T8" s="120" t="n">
        <f aca="false">L8/$R$3</f>
        <v>0</v>
      </c>
      <c r="U8" s="120" t="n">
        <f aca="false">I8/$R$3</f>
        <v>3.13617204961832</v>
      </c>
      <c r="V8" s="120" t="n">
        <f aca="false">M8/$R$3</f>
        <v>3.13617204961832</v>
      </c>
      <c r="W8" s="120" t="n">
        <f aca="false">N8/$R$3</f>
        <v>3.13617204961832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Data'!$A$2:$B$8,MATCH(WEEKDAY('EZE Power Trading'!A9,3),'Master Data'!$A$2:$A$8,0),2)</f>
        <v>Th</v>
      </c>
      <c r="D9" s="118" t="n">
        <v>-81902</v>
      </c>
      <c r="E9" s="118" t="n">
        <v>81902</v>
      </c>
      <c r="F9" s="118" t="n">
        <v>0</v>
      </c>
      <c r="G9" s="118" t="n">
        <v>4472.16</v>
      </c>
      <c r="I9" s="118" t="n">
        <f aca="false">IF(MONTH($A9)=MONTH($A8),IF(G9=0,I8,G9),0)</f>
        <v>4472.16</v>
      </c>
      <c r="J9" s="141" t="n">
        <f aca="false">IF(MONTH($A9)=MONTH($A8),SUM(I9-I8),I9)</f>
        <v>1335.98795038168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4472.16</v>
      </c>
      <c r="N9" s="118" t="n">
        <f aca="false">SUM(J$6:J9)</f>
        <v>4472.16</v>
      </c>
      <c r="P9" s="118" t="n">
        <f aca="false">D9/P$3</f>
        <v>-0.081902</v>
      </c>
      <c r="Q9" s="118" t="n">
        <f aca="false">E9/P$3</f>
        <v>0.081902</v>
      </c>
      <c r="R9" s="118" t="n">
        <f aca="false">F9/R$3</f>
        <v>0</v>
      </c>
      <c r="S9" s="120" t="n">
        <f aca="false">J9/$R$3</f>
        <v>1.33598795038168</v>
      </c>
      <c r="T9" s="120" t="n">
        <f aca="false">L9/$R$3</f>
        <v>0</v>
      </c>
      <c r="U9" s="120" t="n">
        <f aca="false">I9/$R$3</f>
        <v>4.47216</v>
      </c>
      <c r="V9" s="120" t="n">
        <f aca="false">M9/$R$3</f>
        <v>4.47216</v>
      </c>
      <c r="W9" s="120" t="n">
        <f aca="false">N9/$R$3</f>
        <v>4.47216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Data'!$A$2:$B$8,MATCH(WEEKDAY('EZE Power Trading'!A10,3),'Master Data'!$A$2:$A$8,0),2)</f>
        <v>F</v>
      </c>
      <c r="D10" s="118" t="n">
        <v>-79750</v>
      </c>
      <c r="E10" s="118" t="n">
        <v>79750</v>
      </c>
      <c r="F10" s="118" t="n">
        <v>0</v>
      </c>
      <c r="G10" s="118" t="n">
        <v>1326.37204961832</v>
      </c>
      <c r="I10" s="118" t="n">
        <f aca="false">IF(MONTH($A10)=MONTH($A9),IF(G10=0,I9,G10),0)</f>
        <v>1326.37204961832</v>
      </c>
      <c r="J10" s="118" t="n">
        <f aca="false">IF(MONTH($A10)=MONTH($A9),SUM(I10-I9),I10)</f>
        <v>-3145.78795038168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1326.37204961832</v>
      </c>
      <c r="N10" s="118" t="n">
        <f aca="false">SUM(J$6:J10)</f>
        <v>1326.37204961832</v>
      </c>
      <c r="P10" s="118" t="n">
        <f aca="false">D10/P$3</f>
        <v>-0.07975</v>
      </c>
      <c r="Q10" s="118" t="n">
        <f aca="false">E10/P$3</f>
        <v>0.07975</v>
      </c>
      <c r="R10" s="118" t="n">
        <f aca="false">F10/R$3</f>
        <v>0</v>
      </c>
      <c r="S10" s="120" t="n">
        <f aca="false">J10/$R$3</f>
        <v>-3.14578795038168</v>
      </c>
      <c r="T10" s="120" t="n">
        <f aca="false">L10/$R$3</f>
        <v>-0</v>
      </c>
      <c r="U10" s="120" t="n">
        <f aca="false">I10/$R$3</f>
        <v>1.32637204961832</v>
      </c>
      <c r="V10" s="120" t="n">
        <f aca="false">M10/$R$3</f>
        <v>1.32637204961832</v>
      </c>
      <c r="W10" s="120" t="n">
        <f aca="false">N10/$R$3</f>
        <v>1.32637204961832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Data'!$A$2:$B$8,MATCH(WEEKDAY('EZE Power Trading'!A11,3),'Master Data'!$A$2:$A$8,0),2)</f>
        <v>Sa</v>
      </c>
      <c r="D11" s="118" t="n">
        <v>0</v>
      </c>
      <c r="E11" s="118" t="n">
        <v>0</v>
      </c>
      <c r="F11" s="142" t="n">
        <v>0</v>
      </c>
      <c r="G11" s="118" t="n">
        <v>0</v>
      </c>
      <c r="I11" s="118" t="n">
        <f aca="false">IF(MONTH($A11)=MONTH($A10),IF(G11=0,I10,G11),0)</f>
        <v>1326.37204961832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1326.37204961832</v>
      </c>
      <c r="N11" s="118" t="n">
        <f aca="false">SUM(J$6:J11)</f>
        <v>1326.37204961832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1.32637204961832</v>
      </c>
      <c r="V11" s="120" t="n">
        <f aca="false">M11/$R$3</f>
        <v>1.32637204961832</v>
      </c>
      <c r="W11" s="120" t="n">
        <f aca="false">N11/$R$3</f>
        <v>1.32637204961832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Data'!$A$2:$B$8,MATCH(WEEKDAY('EZE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1326.37204961832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1326.37204961832</v>
      </c>
      <c r="N12" s="118" t="n">
        <f aca="false">SUM(J$6:J12)</f>
        <v>1326.37204961832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1.32637204961832</v>
      </c>
      <c r="V12" s="120" t="n">
        <f aca="false">M12/$R$3</f>
        <v>1.32637204961832</v>
      </c>
      <c r="W12" s="120" t="n">
        <f aca="false">N12/$R$3</f>
        <v>1.32637204961832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Data'!$A$2:$B$8,MATCH(WEEKDAY('EZE Power Trading'!A13,3),'Master Data'!$A$2:$A$8,0),2)</f>
        <v>M</v>
      </c>
      <c r="D13" s="118" t="n">
        <v>-73535</v>
      </c>
      <c r="E13" s="118" t="n">
        <v>73535</v>
      </c>
      <c r="F13" s="118" t="n">
        <v>0</v>
      </c>
      <c r="G13" s="118" t="n">
        <v>2802.98204961832</v>
      </c>
      <c r="I13" s="118" t="n">
        <f aca="false">IF(MONTH($A13)=MONTH($A12),IF(G13=0,I12,G13),0)</f>
        <v>2802.98204961832</v>
      </c>
      <c r="J13" s="118" t="n">
        <f aca="false">IF(MONTH($A13)=MONTH($A12),SUM(I13-I12),I13)</f>
        <v>1476.61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2802.98204961832</v>
      </c>
      <c r="N13" s="118" t="n">
        <f aca="false">SUM(J$6:J13)</f>
        <v>2802.98204961832</v>
      </c>
      <c r="P13" s="118" t="n">
        <f aca="false">D13/P$3</f>
        <v>-0.073535</v>
      </c>
      <c r="Q13" s="118" t="n">
        <f aca="false">E13/P$3</f>
        <v>0.073535</v>
      </c>
      <c r="R13" s="118" t="n">
        <f aca="false">F13/R$3</f>
        <v>0</v>
      </c>
      <c r="S13" s="120" t="n">
        <f aca="false">J13/$R$3</f>
        <v>1.47661</v>
      </c>
      <c r="T13" s="120" t="n">
        <f aca="false">L13/$R$3</f>
        <v>0</v>
      </c>
      <c r="U13" s="120" t="n">
        <f aca="false">I13/$R$3</f>
        <v>2.80298204961832</v>
      </c>
      <c r="V13" s="120" t="n">
        <f aca="false">M13/$R$3</f>
        <v>2.80298204961832</v>
      </c>
      <c r="W13" s="120" t="n">
        <f aca="false">N13/$R$3</f>
        <v>2.80298204961832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Data'!$A$2:$B$8,MATCH(WEEKDAY('EZE Power Trading'!A14,3),'Master Data'!$A$2:$A$8,0),2)</f>
        <v>T</v>
      </c>
      <c r="D14" s="118" t="n">
        <v>-71385</v>
      </c>
      <c r="E14" s="118" t="n">
        <v>71385</v>
      </c>
      <c r="F14" s="118" t="n">
        <v>0</v>
      </c>
      <c r="G14" s="118" t="n">
        <v>10198.5820496183</v>
      </c>
      <c r="I14" s="118" t="n">
        <f aca="false">IF(MONTH($A14)=MONTH($A13),IF(G14=0,I13,G14),0)</f>
        <v>10198.5820496183</v>
      </c>
      <c r="J14" s="118" t="n">
        <f aca="false">IF(MONTH($A14)=MONTH($A13),SUM(I14-I13),I14)</f>
        <v>7395.6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10198.5820496183</v>
      </c>
      <c r="N14" s="118" t="n">
        <f aca="false">SUM(J$6:J14)</f>
        <v>10198.5820496183</v>
      </c>
      <c r="P14" s="118" t="n">
        <f aca="false">D14/P$3</f>
        <v>-0.071385</v>
      </c>
      <c r="Q14" s="118" t="n">
        <f aca="false">E14/P$3</f>
        <v>0.071385</v>
      </c>
      <c r="R14" s="118" t="n">
        <f aca="false">F14/R$3</f>
        <v>0</v>
      </c>
      <c r="S14" s="120" t="n">
        <f aca="false">J14/$R$3</f>
        <v>7.3956</v>
      </c>
      <c r="T14" s="120" t="n">
        <f aca="false">L14/$R$3</f>
        <v>0</v>
      </c>
      <c r="U14" s="120" t="n">
        <f aca="false">I14/$R$3</f>
        <v>10.1985820496183</v>
      </c>
      <c r="V14" s="120" t="n">
        <f aca="false">M14/$R$3</f>
        <v>10.1985820496183</v>
      </c>
      <c r="W14" s="120" t="n">
        <f aca="false">N14/$R$3</f>
        <v>10.1985820496183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Data'!$A$2:$B$8,MATCH(WEEKDAY('EZE Power Trading'!A15,3),'Master Data'!$A$2:$A$8,0),2)</f>
        <v>W</v>
      </c>
      <c r="D15" s="118" t="n">
        <v>-69222</v>
      </c>
      <c r="E15" s="118" t="n">
        <v>69222</v>
      </c>
      <c r="F15" s="118" t="n">
        <v>0</v>
      </c>
      <c r="G15" s="118" t="n">
        <v>13514.2420496183</v>
      </c>
      <c r="I15" s="118" t="n">
        <f aca="false">IF(MONTH($A15)=MONTH($A14),IF(G15=0,I14,G15),0)</f>
        <v>13514.2420496183</v>
      </c>
      <c r="J15" s="118" t="n">
        <f aca="false">IF(MONTH($A15)=MONTH($A14),SUM(I15-I14),I15)</f>
        <v>3315.66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13514.2420496183</v>
      </c>
      <c r="N15" s="118" t="n">
        <f aca="false">SUM(J$6:J15)</f>
        <v>13514.2420496183</v>
      </c>
      <c r="P15" s="118" t="n">
        <f aca="false">D15/P$3</f>
        <v>-0.069222</v>
      </c>
      <c r="Q15" s="118" t="n">
        <f aca="false">E15/P$3</f>
        <v>0.069222</v>
      </c>
      <c r="R15" s="118" t="n">
        <f aca="false">F15/R$3</f>
        <v>0</v>
      </c>
      <c r="S15" s="120" t="n">
        <f aca="false">J15/$R$3</f>
        <v>3.31566</v>
      </c>
      <c r="T15" s="120" t="n">
        <f aca="false">L15/$R$3</f>
        <v>0</v>
      </c>
      <c r="U15" s="120" t="n">
        <f aca="false">I15/$R$3</f>
        <v>13.5142420496183</v>
      </c>
      <c r="V15" s="120" t="n">
        <f aca="false">M15/$R$3</f>
        <v>13.5142420496183</v>
      </c>
      <c r="W15" s="120" t="n">
        <f aca="false">N15/$R$3</f>
        <v>13.5142420496183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Data'!$A$2:$B$8,MATCH(WEEKDAY('EZE Power Trading'!A16,3),'Master Data'!$A$2:$A$8,0),2)</f>
        <v>Th</v>
      </c>
      <c r="D16" s="118" t="n">
        <v>-67060</v>
      </c>
      <c r="E16" s="118" t="n">
        <v>67060</v>
      </c>
      <c r="F16" s="118" t="n">
        <v>0</v>
      </c>
      <c r="G16" s="118" t="n">
        <v>26748.2820496183</v>
      </c>
      <c r="I16" s="118" t="n">
        <f aca="false">IF(MONTH($A16)=MONTH($A15),IF(G16=0,I15,G16),0)</f>
        <v>26748.2820496183</v>
      </c>
      <c r="J16" s="118" t="n">
        <f aca="false">IF(MONTH($A16)=MONTH($A15),SUM(I16-I15),I16)</f>
        <v>13234.04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26748.2820496183</v>
      </c>
      <c r="N16" s="118" t="n">
        <f aca="false">SUM(J$6:J16)</f>
        <v>26748.2820496183</v>
      </c>
      <c r="P16" s="118" t="n">
        <f aca="false">D16/P$3</f>
        <v>-0.06706</v>
      </c>
      <c r="Q16" s="118" t="n">
        <f aca="false">E16/P$3</f>
        <v>0.06706</v>
      </c>
      <c r="R16" s="118" t="n">
        <f aca="false">F16/R$3</f>
        <v>0</v>
      </c>
      <c r="S16" s="120" t="n">
        <f aca="false">J16/$R$3</f>
        <v>13.23404</v>
      </c>
      <c r="T16" s="120" t="n">
        <f aca="false">L16/$R$3</f>
        <v>0</v>
      </c>
      <c r="U16" s="120" t="n">
        <f aca="false">I16/$R$3</f>
        <v>26.7482820496183</v>
      </c>
      <c r="V16" s="120" t="n">
        <f aca="false">M16/$R$3</f>
        <v>26.7482820496183</v>
      </c>
      <c r="W16" s="120" t="n">
        <f aca="false">N16/$R$3</f>
        <v>26.7482820496183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Data'!$A$2:$B$8,MATCH(WEEKDAY('EZE Power Trading'!A17,3),'Master Data'!$A$2:$A$8,0),2)</f>
        <v>F</v>
      </c>
      <c r="D17" s="118" t="n">
        <v>-64902</v>
      </c>
      <c r="E17" s="118" t="n">
        <v>64902</v>
      </c>
      <c r="F17" s="118" t="n">
        <v>0</v>
      </c>
      <c r="G17" s="118" t="n">
        <v>37838.8120496183</v>
      </c>
      <c r="I17" s="118" t="n">
        <f aca="false">IF(MONTH($A17)=MONTH($A16),IF(G17=0,I16,G17),0)</f>
        <v>37838.8120496183</v>
      </c>
      <c r="J17" s="118" t="n">
        <f aca="false">IF(MONTH($A17)=MONTH($A16),SUM(I17-I16),I17)</f>
        <v>11090.53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37838.8120496183</v>
      </c>
      <c r="N17" s="118" t="n">
        <f aca="false">SUM(J$6:J17)</f>
        <v>37838.8120496183</v>
      </c>
      <c r="P17" s="118" t="n">
        <f aca="false">D17/P$3</f>
        <v>-0.064902</v>
      </c>
      <c r="Q17" s="118" t="n">
        <f aca="false">E17/P$3</f>
        <v>0.064902</v>
      </c>
      <c r="R17" s="118" t="n">
        <f aca="false">F17/R$3</f>
        <v>0</v>
      </c>
      <c r="S17" s="120" t="n">
        <f aca="false">J17/$R$3</f>
        <v>11.09053</v>
      </c>
      <c r="T17" s="120" t="n">
        <f aca="false">L17/$R$3</f>
        <v>0</v>
      </c>
      <c r="U17" s="120" t="n">
        <f aca="false">I17/$R$3</f>
        <v>37.8388120496183</v>
      </c>
      <c r="V17" s="120" t="n">
        <f aca="false">M17/$R$3</f>
        <v>37.8388120496183</v>
      </c>
      <c r="W17" s="120" t="n">
        <f aca="false">N17/$R$3</f>
        <v>37.8388120496183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Data'!$A$2:$B$8,MATCH(WEEKDAY('EZE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37838.8120496183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37838.8120496183</v>
      </c>
      <c r="N18" s="118" t="n">
        <f aca="false">SUM(J$6:J18)</f>
        <v>37838.8120496183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37.8388120496183</v>
      </c>
      <c r="V18" s="120" t="n">
        <f aca="false">M18/$R$3</f>
        <v>37.8388120496183</v>
      </c>
      <c r="W18" s="120" t="n">
        <f aca="false">N18/$R$3</f>
        <v>37.8388120496183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Data'!$A$2:$B$8,MATCH(WEEKDAY('EZE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37838.8120496183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37838.8120496183</v>
      </c>
      <c r="N19" s="118" t="n">
        <f aca="false">SUM(J$6:J19)</f>
        <v>37838.8120496183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37.8388120496183</v>
      </c>
      <c r="V19" s="120" t="n">
        <f aca="false">M19/$R$3</f>
        <v>37.8388120496183</v>
      </c>
      <c r="W19" s="120" t="n">
        <f aca="false">N19/$R$3</f>
        <v>37.8388120496183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Data'!$A$2:$B$8,MATCH(WEEKDAY('EZE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37838.8120496183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37838.8120496183</v>
      </c>
      <c r="N20" s="118" t="n">
        <f aca="false">SUM(J$6:J20)</f>
        <v>37838.8120496183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37.8388120496183</v>
      </c>
      <c r="V20" s="120" t="n">
        <f aca="false">M20/$R$3</f>
        <v>37.8388120496183</v>
      </c>
      <c r="W20" s="120" t="n">
        <f aca="false">N20/$R$3</f>
        <v>37.8388120496183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Data'!$A$2:$B$8,MATCH(WEEKDAY('EZE Power Trading'!A21,3),'Master Data'!$A$2:$A$8,0),2)</f>
        <v>T</v>
      </c>
      <c r="D21" s="118" t="n">
        <v>-56446</v>
      </c>
      <c r="E21" s="118" t="n">
        <v>56446</v>
      </c>
      <c r="F21" s="118" t="n">
        <v>0</v>
      </c>
      <c r="G21" s="118" t="n">
        <v>108641.852049618</v>
      </c>
      <c r="I21" s="118" t="n">
        <f aca="false">IF(MONTH($A21)=MONTH($A20),IF(G21=0,I20,G21),0)</f>
        <v>108641.852049618</v>
      </c>
      <c r="J21" s="118" t="n">
        <f aca="false">IF(MONTH($A21)=MONTH($A20),SUM(I21-I20),I21)</f>
        <v>70803.04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108641.852049618</v>
      </c>
      <c r="N21" s="118" t="n">
        <f aca="false">SUM(J$6:J21)</f>
        <v>108641.852049618</v>
      </c>
      <c r="P21" s="118" t="n">
        <f aca="false">D21/P$3</f>
        <v>-0.056446</v>
      </c>
      <c r="Q21" s="118" t="n">
        <f aca="false">E21/P$3</f>
        <v>0.056446</v>
      </c>
      <c r="R21" s="118" t="n">
        <f aca="false">F21/R$3</f>
        <v>0</v>
      </c>
      <c r="S21" s="120" t="n">
        <f aca="false">J21/$R$3</f>
        <v>70.80304</v>
      </c>
      <c r="T21" s="120" t="n">
        <f aca="false">L21/$R$3</f>
        <v>0</v>
      </c>
      <c r="U21" s="120" t="n">
        <f aca="false">I21/$R$3</f>
        <v>108.641852049618</v>
      </c>
      <c r="V21" s="120" t="n">
        <f aca="false">M21/$R$3</f>
        <v>108.641852049618</v>
      </c>
      <c r="W21" s="120" t="n">
        <f aca="false">N21/$R$3</f>
        <v>108.641852049618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Data'!$A$2:$B$8,MATCH(WEEKDAY('EZE Power Trading'!A22,3),'Master Data'!$A$2:$A$8,0),2)</f>
        <v>W</v>
      </c>
      <c r="D22" s="118" t="n">
        <v>-54285</v>
      </c>
      <c r="E22" s="118" t="n">
        <v>54285</v>
      </c>
      <c r="F22" s="118" t="n">
        <v>0</v>
      </c>
      <c r="G22" s="118" t="n">
        <v>109688.682049618</v>
      </c>
      <c r="I22" s="118" t="n">
        <f aca="false">IF(MONTH($A22)=MONTH($A21),IF(G22=0,I21,G22),0)</f>
        <v>109688.682049618</v>
      </c>
      <c r="J22" s="118" t="n">
        <f aca="false">IF(MONTH($A22)=MONTH($A21),SUM(I22-I21),I22)</f>
        <v>1046.82999999999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109688.682049618</v>
      </c>
      <c r="N22" s="118" t="n">
        <f aca="false">SUM(J$6:J22)</f>
        <v>109688.682049618</v>
      </c>
      <c r="P22" s="118" t="n">
        <f aca="false">D22/P$3</f>
        <v>-0.054285</v>
      </c>
      <c r="Q22" s="118" t="n">
        <f aca="false">E22/P$3</f>
        <v>0.054285</v>
      </c>
      <c r="R22" s="118" t="n">
        <f aca="false">F22/R$3</f>
        <v>0</v>
      </c>
      <c r="S22" s="120" t="n">
        <f aca="false">J22/$R$3</f>
        <v>1.04682999999999</v>
      </c>
      <c r="T22" s="120" t="n">
        <f aca="false">L22/$R$3</f>
        <v>0</v>
      </c>
      <c r="U22" s="120" t="n">
        <f aca="false">I22/$R$3</f>
        <v>109.688682049618</v>
      </c>
      <c r="V22" s="120" t="n">
        <f aca="false">M22/$R$3</f>
        <v>109.688682049618</v>
      </c>
      <c r="W22" s="120" t="n">
        <f aca="false">N22/$R$3</f>
        <v>109.688682049618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Data'!$A$2:$B$8,MATCH(WEEKDAY('EZE Power Trading'!A23,3),'Master Data'!$A$2:$A$8,0),2)</f>
        <v>Th</v>
      </c>
      <c r="D23" s="118" t="n">
        <v>-52126</v>
      </c>
      <c r="E23" s="118" t="n">
        <v>52126</v>
      </c>
      <c r="F23" s="118" t="n">
        <v>0</v>
      </c>
      <c r="G23" s="118" t="n">
        <v>118107.492049618</v>
      </c>
      <c r="I23" s="118" t="n">
        <f aca="false">IF(MONTH($A23)=MONTH($A22),IF(G23=0,I22,G23),0)</f>
        <v>118107.492049618</v>
      </c>
      <c r="J23" s="118" t="n">
        <f aca="false">IF(MONTH($A23)=MONTH($A22),SUM(I23-I22),I23)</f>
        <v>8418.81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118107.492049618</v>
      </c>
      <c r="N23" s="118" t="n">
        <f aca="false">SUM(J$6:J23)</f>
        <v>118107.492049618</v>
      </c>
      <c r="P23" s="118" t="n">
        <f aca="false">D23/P$3</f>
        <v>-0.052126</v>
      </c>
      <c r="Q23" s="118" t="n">
        <f aca="false">E23/P$3</f>
        <v>0.052126</v>
      </c>
      <c r="R23" s="118" t="n">
        <f aca="false">F23/R$3</f>
        <v>0</v>
      </c>
      <c r="S23" s="120" t="n">
        <f aca="false">J23/$R$3</f>
        <v>8.41881</v>
      </c>
      <c r="T23" s="120" t="n">
        <f aca="false">L23/$R$3</f>
        <v>0</v>
      </c>
      <c r="U23" s="120" t="n">
        <f aca="false">I23/$R$3</f>
        <v>118.107492049618</v>
      </c>
      <c r="V23" s="120" t="n">
        <f aca="false">M23/$R$3</f>
        <v>118.107492049618</v>
      </c>
      <c r="W23" s="120" t="n">
        <f aca="false">N23/$R$3</f>
        <v>118.107492049618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Data'!$A$2:$B$8,MATCH(WEEKDAY('EZE Power Trading'!A24,3),'Master Data'!$A$2:$A$8,0),2)</f>
        <v>F</v>
      </c>
      <c r="D24" s="118" t="n">
        <v>-49966</v>
      </c>
      <c r="E24" s="118" t="n">
        <v>49966</v>
      </c>
      <c r="F24" s="118" t="n">
        <v>0</v>
      </c>
      <c r="G24" s="118" t="n">
        <v>122809.112049618</v>
      </c>
      <c r="I24" s="118" t="n">
        <f aca="false">IF(MONTH($A24)=MONTH($A23),IF(G24=0,I23,G24),0)</f>
        <v>122809.112049618</v>
      </c>
      <c r="J24" s="118" t="n">
        <f aca="false">IF(MONTH($A24)=MONTH($A23),SUM(I24-I23),I24)</f>
        <v>4701.62000000002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122809.112049618</v>
      </c>
      <c r="N24" s="118" t="n">
        <f aca="false">SUM(J$6:J24)</f>
        <v>122809.112049618</v>
      </c>
      <c r="P24" s="118" t="n">
        <f aca="false">D24/P$3</f>
        <v>-0.049966</v>
      </c>
      <c r="Q24" s="118" t="n">
        <f aca="false">E24/P$3</f>
        <v>0.049966</v>
      </c>
      <c r="R24" s="118" t="n">
        <f aca="false">F24/R$3</f>
        <v>0</v>
      </c>
      <c r="S24" s="120" t="n">
        <f aca="false">J24/$R$3</f>
        <v>4.70162000000002</v>
      </c>
      <c r="T24" s="120" t="n">
        <f aca="false">L24/$R$3</f>
        <v>0</v>
      </c>
      <c r="U24" s="120" t="n">
        <f aca="false">I24/$R$3</f>
        <v>122.809112049618</v>
      </c>
      <c r="V24" s="120" t="n">
        <f aca="false">M24/$R$3</f>
        <v>122.809112049618</v>
      </c>
      <c r="W24" s="120" t="n">
        <f aca="false">N24/$R$3</f>
        <v>122.809112049618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Data'!$A$2:$B$8,MATCH(WEEKDAY('EZE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122809.112049618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122809.112049618</v>
      </c>
      <c r="N25" s="118" t="n">
        <f aca="false">SUM(J$6:J25)</f>
        <v>122809.112049618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122.809112049618</v>
      </c>
      <c r="V25" s="120" t="n">
        <f aca="false">M25/$R$3</f>
        <v>122.809112049618</v>
      </c>
      <c r="W25" s="120" t="n">
        <f aca="false">N25/$R$3</f>
        <v>122.809112049618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Data'!$A$2:$B$8,MATCH(WEEKDAY('EZE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122809.112049618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122809.112049618</v>
      </c>
      <c r="N26" s="118" t="n">
        <f aca="false">SUM(J$6:J26)</f>
        <v>122809.112049618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122.809112049618</v>
      </c>
      <c r="V26" s="120" t="n">
        <f aca="false">M26/$R$3</f>
        <v>122.809112049618</v>
      </c>
      <c r="W26" s="120" t="n">
        <f aca="false">N26/$R$3</f>
        <v>122.809112049618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Data'!$A$2:$B$8,MATCH(WEEKDAY('EZE Power Trading'!A27,3),'Master Data'!$A$2:$A$8,0),2)</f>
        <v>M</v>
      </c>
      <c r="D27" s="118" t="n">
        <v>-44381</v>
      </c>
      <c r="E27" s="118" t="n">
        <v>44381</v>
      </c>
      <c r="F27" s="118" t="n">
        <v>0</v>
      </c>
      <c r="G27" s="118" t="n">
        <v>147348.462049618</v>
      </c>
      <c r="I27" s="118" t="n">
        <f aca="false">IF(MONTH($A27)=MONTH($A26),IF(G27=0,I26,G27),0)</f>
        <v>147348.462049618</v>
      </c>
      <c r="J27" s="118" t="n">
        <f aca="false">IF(MONTH($A27)=MONTH($A26),SUM(I27-I26),I27)</f>
        <v>24539.35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147348.462049618</v>
      </c>
      <c r="N27" s="118" t="n">
        <f aca="false">SUM(J$6:J27)</f>
        <v>147348.462049618</v>
      </c>
      <c r="P27" s="118" t="n">
        <f aca="false">D27/P$3</f>
        <v>-0.044381</v>
      </c>
      <c r="Q27" s="118" t="n">
        <f aca="false">E27/P$3</f>
        <v>0.044381</v>
      </c>
      <c r="R27" s="118" t="n">
        <f aca="false">F27/R$3</f>
        <v>0</v>
      </c>
      <c r="S27" s="120" t="n">
        <f aca="false">J27/$R$3</f>
        <v>24.53935</v>
      </c>
      <c r="T27" s="120" t="n">
        <f aca="false">L27/$R$3</f>
        <v>0</v>
      </c>
      <c r="U27" s="120" t="n">
        <f aca="false">I27/$R$3</f>
        <v>147.348462049618</v>
      </c>
      <c r="V27" s="120" t="n">
        <f aca="false">M27/$R$3</f>
        <v>147.348462049618</v>
      </c>
      <c r="W27" s="120" t="n">
        <f aca="false">N27/$R$3</f>
        <v>147.348462049618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Data'!$A$2:$B$8,MATCH(WEEKDAY('EZE Power Trading'!A28,3),'Master Data'!$A$2:$A$8,0),2)</f>
        <v>T</v>
      </c>
      <c r="D28" s="118" t="n">
        <v>-41508</v>
      </c>
      <c r="E28" s="118" t="n">
        <v>41508</v>
      </c>
      <c r="F28" s="118" t="n">
        <v>0</v>
      </c>
      <c r="G28" s="118" t="n">
        <v>155205.722049618</v>
      </c>
      <c r="I28" s="118" t="n">
        <f aca="false">IF(MONTH($A28)=MONTH($A27),IF(G28=0,I27,G28),0)</f>
        <v>155205.722049618</v>
      </c>
      <c r="J28" s="118" t="n">
        <f aca="false">IF(MONTH($A28)=MONTH($A27),SUM(I28-I27),I28)</f>
        <v>7857.26000000001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155205.722049618</v>
      </c>
      <c r="N28" s="118" t="n">
        <f aca="false">SUM(J$6:J28)</f>
        <v>155205.722049618</v>
      </c>
      <c r="P28" s="118" t="n">
        <f aca="false">D28/P$3</f>
        <v>-0.041508</v>
      </c>
      <c r="Q28" s="118" t="n">
        <f aca="false">E28/P$3</f>
        <v>0.041508</v>
      </c>
      <c r="R28" s="118" t="n">
        <f aca="false">F28/R$3</f>
        <v>0</v>
      </c>
      <c r="S28" s="120" t="n">
        <f aca="false">J28/$R$3</f>
        <v>7.85726000000001</v>
      </c>
      <c r="T28" s="120" t="n">
        <f aca="false">L28/$R$3</f>
        <v>0</v>
      </c>
      <c r="U28" s="120" t="n">
        <f aca="false">I28/$R$3</f>
        <v>155.205722049618</v>
      </c>
      <c r="V28" s="120" t="n">
        <f aca="false">M28/$R$3</f>
        <v>155.205722049618</v>
      </c>
      <c r="W28" s="120" t="n">
        <f aca="false">N28/$R$3</f>
        <v>155.205722049618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Data'!$A$2:$B$8,MATCH(WEEKDAY('EZE Power Trading'!A29,3),'Master Data'!$A$2:$A$8,0),2)</f>
        <v>W</v>
      </c>
      <c r="D29" s="118" t="n">
        <v>-39337</v>
      </c>
      <c r="E29" s="118" t="n">
        <v>39337</v>
      </c>
      <c r="F29" s="118" t="n">
        <v>0</v>
      </c>
      <c r="G29" s="118" t="n">
        <v>142360.822049618</v>
      </c>
      <c r="I29" s="118" t="n">
        <f aca="false">IF(MONTH($A29)=MONTH($A28),IF(G29=0,I28,G29),0)</f>
        <v>142360.822049618</v>
      </c>
      <c r="J29" s="118" t="n">
        <f aca="false">IF(MONTH($A29)=MONTH($A28),SUM(I29-I28),I29)</f>
        <v>-12844.9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142360.822049618</v>
      </c>
      <c r="N29" s="118" t="n">
        <f aca="false">SUM(J$6:J29)</f>
        <v>142360.822049618</v>
      </c>
      <c r="P29" s="118" t="n">
        <f aca="false">D29/P$3</f>
        <v>-0.039337</v>
      </c>
      <c r="Q29" s="118" t="n">
        <f aca="false">E29/P$3</f>
        <v>0.039337</v>
      </c>
      <c r="R29" s="118" t="n">
        <f aca="false">F29/R$3</f>
        <v>0</v>
      </c>
      <c r="S29" s="120" t="n">
        <f aca="false">J29/$R$3</f>
        <v>-12.8449</v>
      </c>
      <c r="T29" s="120" t="n">
        <f aca="false">L29/$R$3</f>
        <v>-0</v>
      </c>
      <c r="U29" s="120" t="n">
        <f aca="false">I29/$R$3</f>
        <v>142.360822049618</v>
      </c>
      <c r="V29" s="120" t="n">
        <f aca="false">M29/$R$3</f>
        <v>142.360822049618</v>
      </c>
      <c r="W29" s="120" t="n">
        <f aca="false">N29/$R$3</f>
        <v>142.360822049618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Data'!$A$2:$B$8,MATCH(WEEKDAY('EZE Power Trading'!A30,3),'Master Data'!$A$2:$A$8,0),2)</f>
        <v>Th</v>
      </c>
      <c r="D30" s="118" t="n">
        <v>-37167</v>
      </c>
      <c r="E30" s="118" t="n">
        <v>37167</v>
      </c>
      <c r="F30" s="118" t="n">
        <v>0</v>
      </c>
      <c r="G30" s="118" t="n">
        <v>147092.092049618</v>
      </c>
      <c r="I30" s="118" t="n">
        <f aca="false">IF(MONTH($A30)=MONTH($A29),IF(G30=0,I29,G30),0)</f>
        <v>147092.092049618</v>
      </c>
      <c r="J30" s="118" t="n">
        <f aca="false">IF(MONTH($A30)=MONTH($A29),SUM(I30-I29),I30)</f>
        <v>4731.26999999999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147092.092049618</v>
      </c>
      <c r="N30" s="118" t="n">
        <f aca="false">SUM(J$6:J30)</f>
        <v>147092.092049618</v>
      </c>
      <c r="P30" s="118" t="n">
        <f aca="false">D30/P$3</f>
        <v>-0.037167</v>
      </c>
      <c r="Q30" s="118" t="n">
        <f aca="false">E30/P$3</f>
        <v>0.037167</v>
      </c>
      <c r="R30" s="118" t="n">
        <f aca="false">F30/R$3</f>
        <v>0</v>
      </c>
      <c r="S30" s="120" t="n">
        <f aca="false">J30/$R$3</f>
        <v>4.73126999999999</v>
      </c>
      <c r="T30" s="120" t="n">
        <f aca="false">L30/$R$3</f>
        <v>0</v>
      </c>
      <c r="U30" s="120" t="n">
        <f aca="false">I30/$R$3</f>
        <v>147.092092049618</v>
      </c>
      <c r="V30" s="120" t="n">
        <f aca="false">M30/$R$3</f>
        <v>147.092092049618</v>
      </c>
      <c r="W30" s="120" t="n">
        <f aca="false">N30/$R$3</f>
        <v>147.092092049618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Data'!$A$2:$B$8,MATCH(WEEKDAY('EZE Power Trading'!A31,3),'Master Data'!$A$2:$A$8,0),2)</f>
        <v>F</v>
      </c>
      <c r="D31" s="118" t="n">
        <v>-34999</v>
      </c>
      <c r="E31" s="118" t="n">
        <v>34999</v>
      </c>
      <c r="F31" s="118" t="n">
        <v>0</v>
      </c>
      <c r="G31" s="118" t="n">
        <v>156820.652049618</v>
      </c>
      <c r="I31" s="118" t="n">
        <f aca="false">IF(MONTH($A31)=MONTH($A30),IF(G31=0,I30,G31),0)</f>
        <v>156820.652049618</v>
      </c>
      <c r="J31" s="118" t="n">
        <f aca="false">IF(MONTH($A31)=MONTH($A30),SUM(I31-I30),I31)</f>
        <v>9728.56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156820.652049618</v>
      </c>
      <c r="N31" s="118" t="n">
        <f aca="false">SUM(J$6:J31)</f>
        <v>156820.652049618</v>
      </c>
      <c r="P31" s="118" t="n">
        <f aca="false">D31/P$3</f>
        <v>-0.034999</v>
      </c>
      <c r="Q31" s="118" t="n">
        <f aca="false">E31/P$3</f>
        <v>0.034999</v>
      </c>
      <c r="R31" s="118" t="n">
        <f aca="false">F31/R$3</f>
        <v>0</v>
      </c>
      <c r="S31" s="120" t="n">
        <f aca="false">J31/$R$3</f>
        <v>9.72856</v>
      </c>
      <c r="T31" s="120" t="n">
        <f aca="false">L31/$R$3</f>
        <v>0</v>
      </c>
      <c r="U31" s="120" t="n">
        <f aca="false">I31/$R$3</f>
        <v>156.820652049618</v>
      </c>
      <c r="V31" s="120" t="n">
        <f aca="false">M31/$R$3</f>
        <v>156.820652049618</v>
      </c>
      <c r="W31" s="120" t="n">
        <f aca="false">N31/$R$3</f>
        <v>156.820652049618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Data'!$A$2:$B$8,MATCH(WEEKDAY('EZE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156820.652049618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156820.652049618</v>
      </c>
      <c r="N32" s="118" t="n">
        <f aca="false">SUM(J$6:J32)</f>
        <v>156820.652049618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156.820652049618</v>
      </c>
      <c r="V32" s="120" t="n">
        <f aca="false">M32/$R$3</f>
        <v>156.820652049618</v>
      </c>
      <c r="W32" s="120" t="n">
        <f aca="false">N32/$R$3</f>
        <v>156.820652049618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Data'!$A$2:$B$8,MATCH(WEEKDAY('EZE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156820.652049618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156820.652049618</v>
      </c>
      <c r="N33" s="118" t="n">
        <f aca="false">SUM(J$6:J33)</f>
        <v>156820.652049618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156.820652049618</v>
      </c>
      <c r="V33" s="120" t="n">
        <f aca="false">M33/$R$3</f>
        <v>156.820652049618</v>
      </c>
      <c r="W33" s="120" t="n">
        <f aca="false">N33/$R$3</f>
        <v>156.820652049618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Data'!$A$2:$B$8,MATCH(WEEKDAY('EZE Power Trading'!A34,3),'Master Data'!$A$2:$A$8,0),2)</f>
        <v>M</v>
      </c>
      <c r="D34" s="118" t="n">
        <v>-28683</v>
      </c>
      <c r="E34" s="118" t="n">
        <v>28683</v>
      </c>
      <c r="F34" s="118" t="n">
        <v>0</v>
      </c>
      <c r="G34" s="118" t="n">
        <v>172226.862049618</v>
      </c>
      <c r="I34" s="118" t="n">
        <f aca="false">IF(MONTH($A34)=MONTH($A33),IF(G34=0,I33,G34),0)</f>
        <v>172226.862049618</v>
      </c>
      <c r="J34" s="118" t="n">
        <f aca="false">IF(MONTH($A34)=MONTH($A33),SUM(I34-I33),I34)</f>
        <v>15406.21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172226.862049618</v>
      </c>
      <c r="N34" s="118" t="n">
        <f aca="false">SUM(J$6:J34)</f>
        <v>172226.862049618</v>
      </c>
      <c r="P34" s="118" t="n">
        <f aca="false">D34/P$3</f>
        <v>-0.028683</v>
      </c>
      <c r="Q34" s="118" t="n">
        <f aca="false">E34/P$3</f>
        <v>0.028683</v>
      </c>
      <c r="R34" s="118" t="n">
        <f aca="false">F34/R$3</f>
        <v>0</v>
      </c>
      <c r="S34" s="120" t="n">
        <f aca="false">J34/$R$3</f>
        <v>15.40621</v>
      </c>
      <c r="T34" s="120" t="n">
        <f aca="false">L34/$R$3</f>
        <v>0</v>
      </c>
      <c r="U34" s="120" t="n">
        <f aca="false">I34/$R$3</f>
        <v>172.226862049618</v>
      </c>
      <c r="V34" s="120" t="n">
        <f aca="false">M34/$R$3</f>
        <v>172.226862049618</v>
      </c>
      <c r="W34" s="120" t="n">
        <f aca="false">N34/$R$3</f>
        <v>172.226862049618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Data'!$A$2:$B$8,MATCH(WEEKDAY('EZE Power Trading'!A35,3),'Master Data'!$A$2:$A$8,0),2)</f>
        <v>T</v>
      </c>
      <c r="D35" s="118" t="n">
        <v>-26512</v>
      </c>
      <c r="E35" s="118" t="n">
        <v>26512</v>
      </c>
      <c r="F35" s="118" t="n">
        <v>0</v>
      </c>
      <c r="G35" s="118" t="n">
        <v>174499.672049618</v>
      </c>
      <c r="I35" s="118" t="n">
        <f aca="false">IF(MONTH($A35)=MONTH($A34),IF(G35=0,I34,G35),0)</f>
        <v>174499.672049618</v>
      </c>
      <c r="J35" s="118" t="n">
        <f aca="false">IF(MONTH($A35)=MONTH($A34),SUM(I35-I34),I35)</f>
        <v>2272.81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174499.672049618</v>
      </c>
      <c r="N35" s="118" t="n">
        <f aca="false">SUM(J$6:J35)</f>
        <v>174499.672049618</v>
      </c>
      <c r="P35" s="118" t="n">
        <f aca="false">D35/P$3</f>
        <v>-0.026512</v>
      </c>
      <c r="Q35" s="118" t="n">
        <f aca="false">E35/P$3</f>
        <v>0.026512</v>
      </c>
      <c r="R35" s="118" t="n">
        <f aca="false">F35/R$3</f>
        <v>0</v>
      </c>
      <c r="S35" s="120" t="n">
        <f aca="false">J35/$R$3</f>
        <v>2.27281</v>
      </c>
      <c r="T35" s="120" t="n">
        <f aca="false">L35/$R$3</f>
        <v>0</v>
      </c>
      <c r="U35" s="120" t="n">
        <f aca="false">I35/$R$3</f>
        <v>174.499672049618</v>
      </c>
      <c r="V35" s="120" t="n">
        <f aca="false">M35/$R$3</f>
        <v>174.499672049618</v>
      </c>
      <c r="W35" s="120" t="n">
        <f aca="false">N35/$R$3</f>
        <v>174.499672049618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Data'!$A$2:$B$8,MATCH(WEEKDAY('EZE Power Trading'!A36,3),'Master Data'!$A$2:$A$8,0),2)</f>
        <v>W</v>
      </c>
      <c r="D36" s="118" t="n">
        <v>-24348</v>
      </c>
      <c r="E36" s="118" t="n">
        <v>24348</v>
      </c>
      <c r="F36" s="118" t="n">
        <v>0</v>
      </c>
      <c r="G36" s="118" t="n">
        <v>169715.092719893</v>
      </c>
      <c r="I36" s="118" t="n">
        <f aca="false">IF(MONTH($A36)=MONTH($A35),IF(G36=0,I35,G36),0)</f>
        <v>169715.092719893</v>
      </c>
      <c r="J36" s="118" t="n">
        <f aca="false">IF(MONTH($A36)=MONTH($A35),SUM(I36-I35),I36)</f>
        <v>-4784.57932972536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169715.092719893</v>
      </c>
      <c r="N36" s="118" t="n">
        <f aca="false">SUM(J$6:J36)</f>
        <v>169715.092719893</v>
      </c>
      <c r="P36" s="118" t="n">
        <f aca="false">D36/P$3</f>
        <v>-0.024348</v>
      </c>
      <c r="Q36" s="118" t="n">
        <f aca="false">E36/P$3</f>
        <v>0.024348</v>
      </c>
      <c r="R36" s="118" t="n">
        <f aca="false">F36/R$3</f>
        <v>0</v>
      </c>
      <c r="S36" s="120" t="n">
        <f aca="false">J36/$R$3</f>
        <v>-4.78457932972535</v>
      </c>
      <c r="T36" s="120" t="n">
        <f aca="false">L36/$R$3</f>
        <v>-0</v>
      </c>
      <c r="U36" s="120" t="n">
        <f aca="false">I36/$R$3</f>
        <v>169.715092719893</v>
      </c>
      <c r="V36" s="120" t="n">
        <f aca="false">M36/$R$3</f>
        <v>169.715092719893</v>
      </c>
      <c r="W36" s="120" t="n">
        <f aca="false">N36/$R$3</f>
        <v>169.715092719893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Data'!$A$2:$B$8,MATCH(WEEKDAY('EZE Power Trading'!A37,3),'Master Data'!$A$2:$A$8,0),2)</f>
        <v>Th</v>
      </c>
      <c r="D37" s="118" t="n">
        <v>-24202</v>
      </c>
      <c r="E37" s="118" t="n">
        <v>24202</v>
      </c>
      <c r="F37" s="118" t="n">
        <v>0</v>
      </c>
      <c r="G37" s="118" t="n">
        <v>-17.29</v>
      </c>
      <c r="I37" s="118" t="n">
        <f aca="false">IF(MONTH($A37)=MONTH($A36),IF(G37=0,I36,G37),G37)</f>
        <v>-17.29</v>
      </c>
      <c r="J37" s="118" t="n">
        <f aca="false">IF(MONTH($A37)=MONTH($A36),SUM(I37-I36),I37)</f>
        <v>-17.29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169697.802719893</v>
      </c>
      <c r="N37" s="118" t="n">
        <f aca="false">SUM(J$6:J37)</f>
        <v>169697.802719893</v>
      </c>
      <c r="P37" s="118" t="n">
        <f aca="false">D37/P$3</f>
        <v>-0.024202</v>
      </c>
      <c r="Q37" s="118" t="n">
        <f aca="false">E37/P$3</f>
        <v>0.024202</v>
      </c>
      <c r="R37" s="118" t="n">
        <f aca="false">F37/R$3</f>
        <v>0</v>
      </c>
      <c r="S37" s="120" t="n">
        <f aca="false">J37/$R$3</f>
        <v>-0.01729</v>
      </c>
      <c r="T37" s="120" t="n">
        <f aca="false">L37/$R$3</f>
        <v>-0</v>
      </c>
      <c r="U37" s="120" t="n">
        <f aca="false">I37/$R$3</f>
        <v>-0.01729</v>
      </c>
      <c r="V37" s="120" t="n">
        <f aca="false">M37/$R$3</f>
        <v>169.697802719893</v>
      </c>
      <c r="W37" s="120" t="n">
        <f aca="false">N37/$R$3</f>
        <v>169.697802719893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Data'!$A$2:$B$8,MATCH(WEEKDAY('EZE Power Trading'!A38,3),'Master Data'!$A$2:$A$8,0),2)</f>
        <v>F</v>
      </c>
      <c r="D38" s="118" t="n">
        <v>-24050</v>
      </c>
      <c r="E38" s="118" t="n">
        <v>24050</v>
      </c>
      <c r="F38" s="118" t="n">
        <v>0</v>
      </c>
      <c r="G38" s="118" t="n">
        <v>1147.07</v>
      </c>
      <c r="I38" s="118" t="n">
        <f aca="false">IF(MONTH($A38)=MONTH($A37),IF(G38=0,I37,G38),G38)</f>
        <v>1147.07</v>
      </c>
      <c r="J38" s="118" t="n">
        <f aca="false">IF(MONTH($A38)=MONTH($A37),SUM(I38-I37),I38)</f>
        <v>1164.36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170862.162719893</v>
      </c>
      <c r="N38" s="118" t="n">
        <f aca="false">SUM(J$6:J38)</f>
        <v>170862.162719893</v>
      </c>
      <c r="P38" s="118" t="n">
        <f aca="false">D38/P$3</f>
        <v>-0.02405</v>
      </c>
      <c r="Q38" s="118" t="n">
        <f aca="false">E38/P$3</f>
        <v>0.02405</v>
      </c>
      <c r="R38" s="118" t="n">
        <f aca="false">F38/R$3</f>
        <v>0</v>
      </c>
      <c r="S38" s="120" t="n">
        <f aca="false">J38/$R$3</f>
        <v>1.16436</v>
      </c>
      <c r="T38" s="120" t="n">
        <f aca="false">L38/$R$3</f>
        <v>0</v>
      </c>
      <c r="U38" s="120" t="n">
        <f aca="false">I38/$R$3</f>
        <v>1.14707</v>
      </c>
      <c r="V38" s="120" t="n">
        <f aca="false">M38/$R$3</f>
        <v>170.862162719893</v>
      </c>
      <c r="W38" s="120" t="n">
        <f aca="false">N38/$R$3</f>
        <v>170.862162719893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Data'!$A$2:$B$8,MATCH(WEEKDAY('EZE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1147.07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170862.162719893</v>
      </c>
      <c r="N39" s="118" t="n">
        <f aca="false">SUM(J$6:J39)</f>
        <v>170862.162719893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1.14707</v>
      </c>
      <c r="V39" s="120" t="n">
        <f aca="false">M39/$R$3</f>
        <v>170.862162719893</v>
      </c>
      <c r="W39" s="120" t="n">
        <f aca="false">N39/$R$3</f>
        <v>170.862162719893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Data'!$A$2:$B$8,MATCH(WEEKDAY('EZE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1147.07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170862.162719893</v>
      </c>
      <c r="N40" s="118" t="n">
        <f aca="false">SUM(J$6:J40)</f>
        <v>170862.162719893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1.14707</v>
      </c>
      <c r="V40" s="120" t="n">
        <f aca="false">M40/$R$3</f>
        <v>170.862162719893</v>
      </c>
      <c r="W40" s="120" t="n">
        <f aca="false">N40/$R$3</f>
        <v>170.862162719893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Data'!$A$2:$B$8,MATCH(WEEKDAY('EZE Power Trading'!A41,3),'Master Data'!$A$2:$A$8,0),2)</f>
        <v>M</v>
      </c>
      <c r="D41" s="118" t="n">
        <v>-23752</v>
      </c>
      <c r="E41" s="118" t="n">
        <v>23752</v>
      </c>
      <c r="F41" s="118" t="n">
        <v>0</v>
      </c>
      <c r="G41" s="118" t="n">
        <v>2463.2</v>
      </c>
      <c r="I41" s="118" t="n">
        <f aca="false">IF(MONTH($A41)=MONTH($A40),IF(G41=0,I40,G41),G41)</f>
        <v>2463.2</v>
      </c>
      <c r="J41" s="118" t="n">
        <f aca="false">IF(MONTH($A41)=MONTH($A40),SUM(I41-I40),I41)</f>
        <v>1316.13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172178.292719893</v>
      </c>
      <c r="N41" s="118" t="n">
        <f aca="false">SUM(J$6:J41)</f>
        <v>172178.292719893</v>
      </c>
      <c r="P41" s="118" t="n">
        <f aca="false">D41/P$3</f>
        <v>-0.023752</v>
      </c>
      <c r="Q41" s="118" t="n">
        <f aca="false">E41/P$3</f>
        <v>0.023752</v>
      </c>
      <c r="R41" s="118" t="n">
        <f aca="false">F41/R$3</f>
        <v>0</v>
      </c>
      <c r="S41" s="120" t="n">
        <f aca="false">J41/$R$3</f>
        <v>1.31613</v>
      </c>
      <c r="T41" s="120" t="n">
        <f aca="false">L41/$R$3</f>
        <v>0</v>
      </c>
      <c r="U41" s="120" t="n">
        <f aca="false">I41/$R$3</f>
        <v>2.4632</v>
      </c>
      <c r="V41" s="120" t="n">
        <f aca="false">M41/$R$3</f>
        <v>172.178292719893</v>
      </c>
      <c r="W41" s="120" t="n">
        <f aca="false">N41/$R$3</f>
        <v>172.178292719893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Data'!$A$2:$B$8,MATCH(WEEKDAY('EZE Power Trading'!A42,3),'Master Data'!$A$2:$A$8,0),2)</f>
        <v>T</v>
      </c>
      <c r="D42" s="118" t="n">
        <v>-23599</v>
      </c>
      <c r="E42" s="118" t="n">
        <v>23599</v>
      </c>
      <c r="F42" s="118" t="n">
        <v>0</v>
      </c>
      <c r="G42" s="118" t="n">
        <v>2904.43</v>
      </c>
      <c r="I42" s="118" t="n">
        <f aca="false">IF(MONTH($A42)=MONTH($A41),IF(G42=0,I41,G42),G42)</f>
        <v>2904.43</v>
      </c>
      <c r="J42" s="118" t="n">
        <f aca="false">IF(MONTH($A42)=MONTH($A41),SUM(I42-I41),I42)</f>
        <v>441.23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172619.522719893</v>
      </c>
      <c r="N42" s="118" t="n">
        <f aca="false">SUM(J$6:J42)</f>
        <v>172619.522719893</v>
      </c>
      <c r="P42" s="118" t="n">
        <f aca="false">D42/P$3</f>
        <v>-0.023599</v>
      </c>
      <c r="Q42" s="118" t="n">
        <f aca="false">E42/P$3</f>
        <v>0.023599</v>
      </c>
      <c r="R42" s="118" t="n">
        <f aca="false">F42/R$3</f>
        <v>0</v>
      </c>
      <c r="S42" s="120" t="n">
        <f aca="false">J42/$R$3</f>
        <v>0.44123</v>
      </c>
      <c r="T42" s="120" t="n">
        <f aca="false">L42/$R$3</f>
        <v>0</v>
      </c>
      <c r="U42" s="120" t="n">
        <f aca="false">I42/$R$3</f>
        <v>2.90443</v>
      </c>
      <c r="V42" s="120" t="n">
        <f aca="false">M42/$R$3</f>
        <v>172.619522719893</v>
      </c>
      <c r="W42" s="120" t="n">
        <f aca="false">N42/$R$3</f>
        <v>172.619522719893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Data'!$A$2:$B$8,MATCH(WEEKDAY('EZE Power Trading'!A43,3),'Master Data'!$A$2:$A$8,0),2)</f>
        <v>W</v>
      </c>
      <c r="D43" s="118" t="n">
        <v>-23445</v>
      </c>
      <c r="E43" s="118" t="n">
        <v>23445</v>
      </c>
      <c r="F43" s="118" t="n">
        <v>0</v>
      </c>
      <c r="G43" s="118" t="n">
        <v>2361.07</v>
      </c>
      <c r="I43" s="118" t="n">
        <f aca="false">IF(MONTH($A43)=MONTH($A42),IF(G43=0,I42,G43),G43)</f>
        <v>2361.07</v>
      </c>
      <c r="J43" s="118" t="n">
        <f aca="false">IF(MONTH($A43)=MONTH($A42),SUM(I43-I42),I43)</f>
        <v>-543.36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172076.162719893</v>
      </c>
      <c r="N43" s="118" t="n">
        <f aca="false">SUM(J$6:J43)</f>
        <v>172076.162719893</v>
      </c>
      <c r="P43" s="118" t="n">
        <f aca="false">D43/P$3</f>
        <v>-0.023445</v>
      </c>
      <c r="Q43" s="118" t="n">
        <f aca="false">E43/P$3</f>
        <v>0.023445</v>
      </c>
      <c r="R43" s="118" t="n">
        <f aca="false">F43/R$3</f>
        <v>0</v>
      </c>
      <c r="S43" s="120" t="n">
        <f aca="false">J43/$R$3</f>
        <v>-0.54336</v>
      </c>
      <c r="T43" s="120" t="n">
        <f aca="false">L43/$R$3</f>
        <v>-0</v>
      </c>
      <c r="U43" s="120" t="n">
        <f aca="false">I43/$R$3</f>
        <v>2.36107</v>
      </c>
      <c r="V43" s="120" t="n">
        <f aca="false">M43/$R$3</f>
        <v>172.076162719893</v>
      </c>
      <c r="W43" s="120" t="n">
        <f aca="false">N43/$R$3</f>
        <v>172.076162719893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Data'!$A$2:$B$8,MATCH(WEEKDAY('EZE Power Trading'!A44,3),'Master Data'!$A$2:$A$8,0),2)</f>
        <v>Th</v>
      </c>
      <c r="D44" s="118" t="n">
        <v>-23293</v>
      </c>
      <c r="E44" s="118" t="n">
        <v>23293</v>
      </c>
      <c r="F44" s="118" t="n">
        <v>0</v>
      </c>
      <c r="G44" s="118" t="n">
        <v>2749.57</v>
      </c>
      <c r="I44" s="118" t="n">
        <f aca="false">IF(MONTH($A44)=MONTH($A43),IF(G44=0,I43,G44),G44)</f>
        <v>2749.57</v>
      </c>
      <c r="J44" s="118" t="n">
        <f aca="false">IF(MONTH($A44)=MONTH($A43),SUM(I44-I43),I44)</f>
        <v>388.5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172464.662719893</v>
      </c>
      <c r="N44" s="118" t="n">
        <f aca="false">SUM(J$6:J44)</f>
        <v>172464.662719893</v>
      </c>
      <c r="P44" s="118" t="n">
        <f aca="false">D44/P$3</f>
        <v>-0.023293</v>
      </c>
      <c r="Q44" s="118" t="n">
        <f aca="false">E44/P$3</f>
        <v>0.023293</v>
      </c>
      <c r="R44" s="118" t="n">
        <f aca="false">F44/R$3</f>
        <v>0</v>
      </c>
      <c r="S44" s="120" t="n">
        <f aca="false">J44/$R$3</f>
        <v>0.3885</v>
      </c>
      <c r="T44" s="120" t="n">
        <f aca="false">L44/$R$3</f>
        <v>0</v>
      </c>
      <c r="U44" s="120" t="n">
        <f aca="false">I44/$R$3</f>
        <v>2.74957</v>
      </c>
      <c r="V44" s="120" t="n">
        <f aca="false">M44/$R$3</f>
        <v>172.464662719893</v>
      </c>
      <c r="W44" s="120" t="n">
        <f aca="false">N44/$R$3</f>
        <v>172.464662719893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Data'!$A$2:$B$8,MATCH(WEEKDAY('EZE Power Trading'!A45,3),'Master Data'!$A$2:$A$8,0),2)</f>
        <v>F</v>
      </c>
      <c r="D45" s="118" t="n">
        <v>-23139</v>
      </c>
      <c r="E45" s="118" t="n">
        <v>23139</v>
      </c>
      <c r="F45" s="118" t="n">
        <v>0</v>
      </c>
      <c r="G45" s="118" t="n">
        <v>5849.97</v>
      </c>
      <c r="I45" s="118" t="n">
        <f aca="false">IF(MONTH($A45)=MONTH($A44),IF(G45=0,I44,G45),G45)</f>
        <v>5849.97</v>
      </c>
      <c r="J45" s="118" t="n">
        <f aca="false">IF(MONTH($A45)=MONTH($A44),SUM(I45-I44),I45)</f>
        <v>3100.4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175565.062719893</v>
      </c>
      <c r="N45" s="118" t="n">
        <f aca="false">SUM(J$6:J45)</f>
        <v>175565.062719893</v>
      </c>
      <c r="P45" s="118" t="n">
        <f aca="false">D45/P$3</f>
        <v>-0.023139</v>
      </c>
      <c r="Q45" s="118" t="n">
        <f aca="false">E45/P$3</f>
        <v>0.023139</v>
      </c>
      <c r="R45" s="118" t="n">
        <f aca="false">F45/R$3</f>
        <v>0</v>
      </c>
      <c r="S45" s="120" t="n">
        <f aca="false">J45/$R$3</f>
        <v>3.1004</v>
      </c>
      <c r="T45" s="120" t="n">
        <f aca="false">L45/$R$3</f>
        <v>0</v>
      </c>
      <c r="U45" s="120" t="n">
        <f aca="false">I45/$R$3</f>
        <v>5.84997</v>
      </c>
      <c r="V45" s="120" t="n">
        <f aca="false">M45/$R$3</f>
        <v>175.565062719893</v>
      </c>
      <c r="W45" s="120" t="n">
        <f aca="false">N45/$R$3</f>
        <v>175.565062719893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Data'!$A$2:$B$8,MATCH(WEEKDAY('EZE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5849.97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175565.062719893</v>
      </c>
      <c r="N46" s="118" t="n">
        <f aca="false">SUM(J$6:J46)</f>
        <v>175565.062719893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5.84997</v>
      </c>
      <c r="V46" s="120" t="n">
        <f aca="false">M46/$R$3</f>
        <v>175.565062719893</v>
      </c>
      <c r="W46" s="120" t="n">
        <f aca="false">N46/$R$3</f>
        <v>175.565062719893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Data'!$A$2:$B$8,MATCH(WEEKDAY('EZE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5849.97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175565.062719893</v>
      </c>
      <c r="N47" s="118" t="n">
        <f aca="false">SUM(J$6:J47)</f>
        <v>175565.062719893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5.84997</v>
      </c>
      <c r="V47" s="120" t="n">
        <f aca="false">M47/$R$3</f>
        <v>175.565062719893</v>
      </c>
      <c r="W47" s="120" t="n">
        <f aca="false">N47/$R$3</f>
        <v>175.565062719893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Data'!$A$2:$B$8,MATCH(WEEKDAY('EZE Power Trading'!A48,3),'Master Data'!$A$2:$A$8,0),2)</f>
        <v>M</v>
      </c>
      <c r="D48" s="118" t="n">
        <v>-22848</v>
      </c>
      <c r="E48" s="118" t="n">
        <v>22848</v>
      </c>
      <c r="F48" s="118" t="n">
        <v>0</v>
      </c>
      <c r="G48" s="118" t="n">
        <v>6282.58</v>
      </c>
      <c r="I48" s="118" t="n">
        <f aca="false">IF(MONTH($A48)=MONTH($A47),IF(G48=0,I47,G48),G48)</f>
        <v>6282.58</v>
      </c>
      <c r="J48" s="118" t="n">
        <f aca="false">IF(MONTH($A48)=MONTH($A47),SUM(I48-I47),I48)</f>
        <v>432.61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175997.672719893</v>
      </c>
      <c r="N48" s="118" t="n">
        <f aca="false">SUM(J$6:J48)</f>
        <v>175997.672719893</v>
      </c>
      <c r="P48" s="118" t="n">
        <f aca="false">D48/P$3</f>
        <v>-0.022848</v>
      </c>
      <c r="Q48" s="118" t="n">
        <f aca="false">E48/P$3</f>
        <v>0.022848</v>
      </c>
      <c r="R48" s="118" t="n">
        <f aca="false">F48/R$3</f>
        <v>0</v>
      </c>
      <c r="S48" s="120" t="n">
        <f aca="false">J48/$R$3</f>
        <v>0.43261</v>
      </c>
      <c r="T48" s="120" t="n">
        <f aca="false">L48/$R$3</f>
        <v>0</v>
      </c>
      <c r="U48" s="120" t="n">
        <f aca="false">I48/$R$3</f>
        <v>6.28258</v>
      </c>
      <c r="V48" s="120" t="n">
        <f aca="false">M48/$R$3</f>
        <v>175.997672719893</v>
      </c>
      <c r="W48" s="120" t="n">
        <f aca="false">N48/$R$3</f>
        <v>175.997672719893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Data'!$A$2:$B$8,MATCH(WEEKDAY('EZE Power Trading'!A49,3),'Master Data'!$A$2:$A$8,0),2)</f>
        <v>T</v>
      </c>
      <c r="D49" s="118" t="n">
        <v>-22694</v>
      </c>
      <c r="E49" s="118" t="n">
        <v>22694</v>
      </c>
      <c r="F49" s="118" t="n">
        <v>0</v>
      </c>
      <c r="G49" s="118" t="n">
        <v>6925.08</v>
      </c>
      <c r="I49" s="118" t="n">
        <f aca="false">IF(MONTH($A49)=MONTH($A48),IF(G49=0,I48,G49),G49)</f>
        <v>6925.08</v>
      </c>
      <c r="J49" s="118" t="n">
        <f aca="false">IF(MONTH($A49)=MONTH($A48),SUM(I49-I48),I49)</f>
        <v>642.5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176640.172719893</v>
      </c>
      <c r="N49" s="118" t="n">
        <f aca="false">SUM(J$6:J49)</f>
        <v>176640.172719893</v>
      </c>
      <c r="P49" s="118" t="n">
        <f aca="false">D49/P$3</f>
        <v>-0.022694</v>
      </c>
      <c r="Q49" s="118" t="n">
        <f aca="false">E49/P$3</f>
        <v>0.022694</v>
      </c>
      <c r="R49" s="118" t="n">
        <f aca="false">F49/R$3</f>
        <v>0</v>
      </c>
      <c r="S49" s="120" t="n">
        <f aca="false">J49/$R$3</f>
        <v>0.6425</v>
      </c>
      <c r="T49" s="120" t="n">
        <f aca="false">L49/$R$3</f>
        <v>0</v>
      </c>
      <c r="U49" s="120" t="n">
        <f aca="false">I49/$R$3</f>
        <v>6.92508</v>
      </c>
      <c r="V49" s="120" t="n">
        <f aca="false">M49/$R$3</f>
        <v>176.640172719893</v>
      </c>
      <c r="W49" s="120" t="n">
        <f aca="false">N49/$R$3</f>
        <v>176.640172719893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Data'!$A$2:$B$8,MATCH(WEEKDAY('EZE Power Trading'!A50,3),'Master Data'!$A$2:$A$8,0),2)</f>
        <v>W</v>
      </c>
      <c r="D50" s="118" t="n">
        <v>-225333</v>
      </c>
      <c r="E50" s="118" t="n">
        <v>225333</v>
      </c>
      <c r="F50" s="118" t="n">
        <v>0</v>
      </c>
      <c r="G50" s="118" t="n">
        <v>242806.11</v>
      </c>
      <c r="I50" s="118" t="n">
        <f aca="false">IF(MONTH($A50)=MONTH($A49),IF(G50=0,I49,G50),G50)</f>
        <v>242806.11</v>
      </c>
      <c r="J50" s="118" t="n">
        <f aca="false">IF(MONTH($A50)=MONTH($A49),SUM(I50-I49),I50)</f>
        <v>235881.03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412521.202719893</v>
      </c>
      <c r="N50" s="118" t="n">
        <f aca="false">SUM(J$6:J50)</f>
        <v>412521.202719893</v>
      </c>
      <c r="P50" s="118" t="n">
        <f aca="false">D50/P$3</f>
        <v>-0.225333</v>
      </c>
      <c r="Q50" s="118" t="n">
        <f aca="false">E50/P$3</f>
        <v>0.225333</v>
      </c>
      <c r="R50" s="118" t="n">
        <f aca="false">F50/R$3</f>
        <v>0</v>
      </c>
      <c r="S50" s="120" t="n">
        <f aca="false">J50/$R$3</f>
        <v>235.88103</v>
      </c>
      <c r="T50" s="120" t="n">
        <f aca="false">L50/$R$3</f>
        <v>0</v>
      </c>
      <c r="U50" s="120" t="n">
        <f aca="false">I50/$R$3</f>
        <v>242.80611</v>
      </c>
      <c r="V50" s="120" t="n">
        <f aca="false">M50/$R$3</f>
        <v>412.521202719893</v>
      </c>
      <c r="W50" s="120" t="n">
        <f aca="false">N50/$R$3</f>
        <v>412.521202719893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Data'!$A$2:$B$8,MATCH(WEEKDAY('EZE Power Trading'!A51,3),'Master Data'!$A$2:$A$8,0),2)</f>
        <v>Th</v>
      </c>
      <c r="D51" s="118" t="n">
        <v>-226706</v>
      </c>
      <c r="E51" s="118" t="n">
        <v>226706</v>
      </c>
      <c r="F51" s="118" t="n">
        <v>0</v>
      </c>
      <c r="G51" s="118" t="n">
        <v>246503.89</v>
      </c>
      <c r="I51" s="118" t="n">
        <f aca="false">IF(MONTH($A51)=MONTH($A50),IF(G51=0,I50,G51),G51)</f>
        <v>246503.89</v>
      </c>
      <c r="J51" s="118" t="n">
        <f aca="false">IF(MONTH($A51)=MONTH($A50),SUM(I51-I50),I51)</f>
        <v>3697.78000000003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416218.982719893</v>
      </c>
      <c r="N51" s="118" t="n">
        <f aca="false">SUM(J$6:J51)</f>
        <v>416218.982719893</v>
      </c>
      <c r="P51" s="118" t="n">
        <f aca="false">D51/P$3</f>
        <v>-0.226706</v>
      </c>
      <c r="Q51" s="118" t="n">
        <f aca="false">E51/P$3</f>
        <v>0.226706</v>
      </c>
      <c r="R51" s="118" t="n">
        <f aca="false">F51/R$3</f>
        <v>0</v>
      </c>
      <c r="S51" s="120" t="n">
        <f aca="false">J51/$R$3</f>
        <v>3.69778000000003</v>
      </c>
      <c r="T51" s="120" t="n">
        <f aca="false">L51/$R$3</f>
        <v>0</v>
      </c>
      <c r="U51" s="120" t="n">
        <f aca="false">I51/$R$3</f>
        <v>246.50389</v>
      </c>
      <c r="V51" s="120" t="n">
        <f aca="false">M51/$R$3</f>
        <v>416.218982719893</v>
      </c>
      <c r="W51" s="120" t="n">
        <f aca="false">N51/$R$3</f>
        <v>416.218982719893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Data'!$A$2:$B$8,MATCH(WEEKDAY('EZE Power Trading'!A52,3),'Master Data'!$A$2:$A$8,0),2)</f>
        <v>F</v>
      </c>
      <c r="D52" s="118" t="n">
        <v>-225984</v>
      </c>
      <c r="E52" s="118" t="n">
        <v>225984</v>
      </c>
      <c r="F52" s="118" t="n">
        <v>0</v>
      </c>
      <c r="G52" s="118" t="n">
        <v>248293.18</v>
      </c>
      <c r="I52" s="118" t="n">
        <f aca="false">IF(MONTH($A52)=MONTH($A51),IF(G52=0,I51,G52),G52)</f>
        <v>248293.18</v>
      </c>
      <c r="J52" s="118" t="n">
        <f aca="false">IF(MONTH($A52)=MONTH($A51),SUM(I52-I51),I52)</f>
        <v>1789.28999999998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418008.272719893</v>
      </c>
      <c r="N52" s="118" t="n">
        <f aca="false">SUM(J$6:J52)</f>
        <v>418008.272719893</v>
      </c>
      <c r="P52" s="118" t="n">
        <f aca="false">D52/P$3</f>
        <v>-0.225984</v>
      </c>
      <c r="Q52" s="118" t="n">
        <f aca="false">E52/P$3</f>
        <v>0.225984</v>
      </c>
      <c r="R52" s="118" t="n">
        <f aca="false">F52/R$3</f>
        <v>0</v>
      </c>
      <c r="S52" s="120" t="n">
        <f aca="false">J52/$R$3</f>
        <v>1.78928999999998</v>
      </c>
      <c r="T52" s="120" t="n">
        <f aca="false">L52/$R$3</f>
        <v>0</v>
      </c>
      <c r="U52" s="120" t="n">
        <f aca="false">I52/$R$3</f>
        <v>248.29318</v>
      </c>
      <c r="V52" s="120" t="n">
        <f aca="false">M52/$R$3</f>
        <v>418.008272719893</v>
      </c>
      <c r="W52" s="120" t="n">
        <f aca="false">N52/$R$3</f>
        <v>418.008272719893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Data'!$A$2:$B$8,MATCH(WEEKDAY('EZE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248293.18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418008.272719893</v>
      </c>
      <c r="N53" s="118" t="n">
        <f aca="false">SUM(J$6:J53)</f>
        <v>418008.272719893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248.29318</v>
      </c>
      <c r="V53" s="120" t="n">
        <f aca="false">M53/$R$3</f>
        <v>418.008272719893</v>
      </c>
      <c r="W53" s="120" t="n">
        <f aca="false">N53/$R$3</f>
        <v>418.008272719893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Data'!$A$2:$B$8,MATCH(WEEKDAY('EZE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248293.18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418008.272719893</v>
      </c>
      <c r="N54" s="118" t="n">
        <f aca="false">SUM(J$6:J54)</f>
        <v>418008.272719893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248.29318</v>
      </c>
      <c r="V54" s="120" t="n">
        <f aca="false">M54/$R$3</f>
        <v>418.008272719893</v>
      </c>
      <c r="W54" s="120" t="n">
        <f aca="false">N54/$R$3</f>
        <v>418.008272719893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Data'!$A$2:$B$8,MATCH(WEEKDAY('EZE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248293.18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418008.272719893</v>
      </c>
      <c r="N55" s="118" t="n">
        <f aca="false">SUM(J$6:J55)</f>
        <v>418008.272719893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248.29318</v>
      </c>
      <c r="V55" s="120" t="n">
        <f aca="false">M55/$R$3</f>
        <v>418.008272719893</v>
      </c>
      <c r="W55" s="120" t="n">
        <f aca="false">N55/$R$3</f>
        <v>418.008272719893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Data'!$A$2:$B$8,MATCH(WEEKDAY('EZE Power Trading'!A56,3),'Master Data'!$A$2:$A$8,0),2)</f>
        <v>T</v>
      </c>
      <c r="D56" s="118" t="n">
        <v>-223277</v>
      </c>
      <c r="E56" s="118" t="n">
        <v>223277</v>
      </c>
      <c r="F56" s="118" t="n">
        <v>0</v>
      </c>
      <c r="G56" s="118" t="n">
        <v>255226.89</v>
      </c>
      <c r="I56" s="118" t="n">
        <f aca="false">IF(MONTH($A56)=MONTH($A55),IF(G56=0,I55,G56),G56)</f>
        <v>255226.89</v>
      </c>
      <c r="J56" s="118" t="n">
        <f aca="false">IF(MONTH($A56)=MONTH($A55),SUM(I56-I55),I56)</f>
        <v>6933.71000000002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424941.982719893</v>
      </c>
      <c r="N56" s="118" t="n">
        <f aca="false">SUM(J$6:J56)</f>
        <v>424941.982719893</v>
      </c>
      <c r="P56" s="118" t="n">
        <f aca="false">D56/P$3</f>
        <v>-0.223277</v>
      </c>
      <c r="Q56" s="118" t="n">
        <f aca="false">E56/P$3</f>
        <v>0.223277</v>
      </c>
      <c r="R56" s="118" t="n">
        <f aca="false">F56/R$3</f>
        <v>0</v>
      </c>
      <c r="S56" s="120" t="n">
        <f aca="false">J56/$R$3</f>
        <v>6.93371000000002</v>
      </c>
      <c r="T56" s="120" t="n">
        <f aca="false">L56/$R$3</f>
        <v>0</v>
      </c>
      <c r="U56" s="120" t="n">
        <f aca="false">I56/$R$3</f>
        <v>255.22689</v>
      </c>
      <c r="V56" s="120" t="n">
        <f aca="false">M56/$R$3</f>
        <v>424.941982719893</v>
      </c>
      <c r="W56" s="120" t="n">
        <f aca="false">N56/$R$3</f>
        <v>424.941982719893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Data'!$A$2:$B$8,MATCH(WEEKDAY('EZE Power Trading'!A57,3),'Master Data'!$A$2:$A$8,0),2)</f>
        <v>W</v>
      </c>
      <c r="D57" s="118" t="n">
        <v>-222553</v>
      </c>
      <c r="E57" s="118" t="n">
        <v>222553</v>
      </c>
      <c r="F57" s="118" t="n">
        <v>0</v>
      </c>
      <c r="G57" s="118" t="n">
        <v>251910.21</v>
      </c>
      <c r="I57" s="118" t="n">
        <f aca="false">IF(MONTH($A57)=MONTH($A56),IF(G57=0,I56,G57),G57)</f>
        <v>251910.21</v>
      </c>
      <c r="J57" s="118" t="n">
        <f aca="false">IF(MONTH($A57)=MONTH($A56),SUM(I57-I56),I57)</f>
        <v>-3316.68000000002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421625.302719893</v>
      </c>
      <c r="N57" s="118" t="n">
        <f aca="false">SUM(J$6:J57)</f>
        <v>421625.302719893</v>
      </c>
      <c r="P57" s="118" t="n">
        <f aca="false">D57/P$3</f>
        <v>-0.222553</v>
      </c>
      <c r="Q57" s="118" t="n">
        <f aca="false">E57/P$3</f>
        <v>0.222553</v>
      </c>
      <c r="R57" s="118" t="n">
        <f aca="false">F57/R$3</f>
        <v>0</v>
      </c>
      <c r="S57" s="120" t="n">
        <f aca="false">J57/$R$3</f>
        <v>-3.31668000000002</v>
      </c>
      <c r="T57" s="120" t="n">
        <f aca="false">L57/$R$3</f>
        <v>-0</v>
      </c>
      <c r="U57" s="120" t="n">
        <f aca="false">I57/$R$3</f>
        <v>251.91021</v>
      </c>
      <c r="V57" s="120" t="n">
        <f aca="false">M57/$R$3</f>
        <v>421.625302719893</v>
      </c>
      <c r="W57" s="120" t="n">
        <f aca="false">N57/$R$3</f>
        <v>421.625302719893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Data'!$A$2:$B$8,MATCH(WEEKDAY('EZE Power Trading'!A58,3),'Master Data'!$A$2:$A$8,0),2)</f>
        <v>Th</v>
      </c>
      <c r="D58" s="118" t="n">
        <v>-221878</v>
      </c>
      <c r="E58" s="118" t="n">
        <v>221878</v>
      </c>
      <c r="F58" s="118" t="n">
        <v>0</v>
      </c>
      <c r="G58" s="118" t="n">
        <v>250149.82</v>
      </c>
      <c r="I58" s="118" t="n">
        <f aca="false">IF(MONTH($A58)=MONTH($A57),IF(G58=0,I57,G58),G58)</f>
        <v>250149.82</v>
      </c>
      <c r="J58" s="118" t="n">
        <f aca="false">IF(MONTH($A58)=MONTH($A57),SUM(I58-I57),I58)</f>
        <v>-1760.38999999998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419864.912719893</v>
      </c>
      <c r="N58" s="118" t="n">
        <f aca="false">SUM(J$6:J58)</f>
        <v>419864.912719893</v>
      </c>
      <c r="P58" s="118" t="n">
        <f aca="false">D58/P$3</f>
        <v>-0.221878</v>
      </c>
      <c r="Q58" s="118" t="n">
        <f aca="false">E58/P$3</f>
        <v>0.221878</v>
      </c>
      <c r="R58" s="118" t="n">
        <f aca="false">F58/R$3</f>
        <v>0</v>
      </c>
      <c r="S58" s="120" t="n">
        <f aca="false">J58/$R$3</f>
        <v>-1.76038999999998</v>
      </c>
      <c r="T58" s="120" t="n">
        <f aca="false">L58/$R$3</f>
        <v>-0</v>
      </c>
      <c r="U58" s="120" t="n">
        <f aca="false">I58/$R$3</f>
        <v>250.14982</v>
      </c>
      <c r="V58" s="120" t="n">
        <f aca="false">M58/$R$3</f>
        <v>419.864912719893</v>
      </c>
      <c r="W58" s="120" t="n">
        <f aca="false">N58/$R$3</f>
        <v>419.864912719893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Data'!$A$2:$B$8,MATCH(WEEKDAY('EZE Power Trading'!A59,3),'Master Data'!$A$2:$A$8,0),2)</f>
        <v>F</v>
      </c>
      <c r="D59" s="118" t="n">
        <v>-221195</v>
      </c>
      <c r="E59" s="118" t="n">
        <v>221195</v>
      </c>
      <c r="F59" s="118" t="n">
        <v>0</v>
      </c>
      <c r="G59" s="118" t="n">
        <v>250756.39</v>
      </c>
      <c r="I59" s="118" t="n">
        <f aca="false">IF(MONTH($A59)=MONTH($A58),IF(G59=0,I58,G59),G59)</f>
        <v>250756.39</v>
      </c>
      <c r="J59" s="118" t="n">
        <f aca="false">IF(MONTH($A59)=MONTH($A58),SUM(I59-I58),I59)</f>
        <v>606.570000000007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420471.482719893</v>
      </c>
      <c r="N59" s="118" t="n">
        <f aca="false">SUM(J$6:J59)</f>
        <v>420471.482719893</v>
      </c>
      <c r="P59" s="118" t="n">
        <f aca="false">D59/P$3</f>
        <v>-0.221195</v>
      </c>
      <c r="Q59" s="118" t="n">
        <f aca="false">E59/P$3</f>
        <v>0.221195</v>
      </c>
      <c r="R59" s="118" t="n">
        <f aca="false">F59/R$3</f>
        <v>0</v>
      </c>
      <c r="S59" s="120" t="n">
        <f aca="false">J59/$R$3</f>
        <v>0.606570000000007</v>
      </c>
      <c r="T59" s="120" t="n">
        <f aca="false">L59/$R$3</f>
        <v>0</v>
      </c>
      <c r="U59" s="120" t="n">
        <f aca="false">I59/$R$3</f>
        <v>250.75639</v>
      </c>
      <c r="V59" s="120" t="n">
        <f aca="false">M59/$R$3</f>
        <v>420.471482719893</v>
      </c>
      <c r="W59" s="120" t="n">
        <f aca="false">N59/$R$3</f>
        <v>420.471482719893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Data'!$A$2:$B$8,MATCH(WEEKDAY('EZE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250756.39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420471.482719893</v>
      </c>
      <c r="N60" s="118" t="n">
        <f aca="false">SUM(J$6:J60)</f>
        <v>420471.482719893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250.75639</v>
      </c>
      <c r="V60" s="120" t="n">
        <f aca="false">M60/$R$3</f>
        <v>420.471482719893</v>
      </c>
      <c r="W60" s="120" t="n">
        <f aca="false">N60/$R$3</f>
        <v>420.471482719893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Data'!$A$2:$B$8,MATCH(WEEKDAY('EZE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250756.39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420471.482719893</v>
      </c>
      <c r="N61" s="118" t="n">
        <f aca="false">SUM(J$6:J61)</f>
        <v>420471.482719893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250.75639</v>
      </c>
      <c r="V61" s="120" t="n">
        <f aca="false">M61/$R$3</f>
        <v>420.471482719893</v>
      </c>
      <c r="W61" s="120" t="n">
        <f aca="false">N61/$R$3</f>
        <v>420.471482719893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Data'!$A$2:$B$8,MATCH(WEEKDAY('EZE Power Trading'!A62,3),'Master Data'!$A$2:$A$8,0),2)</f>
        <v>M</v>
      </c>
      <c r="D62" s="118" t="n">
        <v>-219264</v>
      </c>
      <c r="E62" s="118" t="n">
        <v>219264</v>
      </c>
      <c r="F62" s="118" t="n">
        <v>0</v>
      </c>
      <c r="G62" s="118" t="n">
        <v>242995.24</v>
      </c>
      <c r="I62" s="118" t="n">
        <f aca="false">IF(MONTH($A62)=MONTH($A61),IF(G62=0,I61,G62),G62)</f>
        <v>242995.24</v>
      </c>
      <c r="J62" s="118" t="n">
        <f aca="false">IF(MONTH($A62)=MONTH($A61),SUM(I62-I61),I62)</f>
        <v>-7761.15000000002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412710.332719893</v>
      </c>
      <c r="N62" s="118" t="n">
        <f aca="false">SUM(J$6:J62)</f>
        <v>412710.332719893</v>
      </c>
      <c r="P62" s="118" t="n">
        <f aca="false">D62/P$3</f>
        <v>-0.219264</v>
      </c>
      <c r="Q62" s="118" t="n">
        <f aca="false">E62/P$3</f>
        <v>0.219264</v>
      </c>
      <c r="R62" s="118" t="n">
        <f aca="false">F62/R$3</f>
        <v>0</v>
      </c>
      <c r="S62" s="120" t="n">
        <f aca="false">J62/$R$3</f>
        <v>-7.76115000000002</v>
      </c>
      <c r="T62" s="120" t="n">
        <f aca="false">L62/$R$3</f>
        <v>-0</v>
      </c>
      <c r="U62" s="120" t="n">
        <f aca="false">I62/$R$3</f>
        <v>242.99524</v>
      </c>
      <c r="V62" s="120" t="n">
        <f aca="false">M62/$R$3</f>
        <v>412.710332719893</v>
      </c>
      <c r="W62" s="120" t="n">
        <f aca="false">N62/$R$3</f>
        <v>412.710332719893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Data'!$A$2:$B$8,MATCH(WEEKDAY('EZE Power Trading'!A63,3),'Master Data'!$A$2:$A$8,0),2)</f>
        <v>T</v>
      </c>
      <c r="D63" s="118" t="n">
        <v>-218621</v>
      </c>
      <c r="E63" s="118" t="n">
        <v>218621</v>
      </c>
      <c r="F63" s="118" t="n">
        <v>0</v>
      </c>
      <c r="G63" s="118" t="n">
        <v>244999.23</v>
      </c>
      <c r="I63" s="118" t="n">
        <f aca="false">IF(MONTH($A63)=MONTH($A62),IF(G63=0,I62,G63),G63)</f>
        <v>244999.23</v>
      </c>
      <c r="J63" s="118" t="n">
        <f aca="false">IF(MONTH($A63)=MONTH($A62),SUM(I63-I62),I63)</f>
        <v>2003.99000000002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414714.322719893</v>
      </c>
      <c r="N63" s="118" t="n">
        <f aca="false">SUM(J$6:J63)</f>
        <v>414714.322719893</v>
      </c>
      <c r="P63" s="118" t="n">
        <f aca="false">D63/P$3</f>
        <v>-0.218621</v>
      </c>
      <c r="Q63" s="118" t="n">
        <f aca="false">E63/P$3</f>
        <v>0.218621</v>
      </c>
      <c r="R63" s="118" t="n">
        <f aca="false">F63/R$3</f>
        <v>0</v>
      </c>
      <c r="S63" s="120" t="n">
        <f aca="false">J63/$R$3</f>
        <v>2.00399000000002</v>
      </c>
      <c r="T63" s="120" t="n">
        <f aca="false">L63/$R$3</f>
        <v>0</v>
      </c>
      <c r="U63" s="120" t="n">
        <f aca="false">I63/$R$3</f>
        <v>244.99923</v>
      </c>
      <c r="V63" s="120" t="n">
        <f aca="false">M63/$R$3</f>
        <v>414.714322719893</v>
      </c>
      <c r="W63" s="120" t="n">
        <f aca="false">N63/$R$3</f>
        <v>414.714322719893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Data'!$A$2:$B$8,MATCH(WEEKDAY('EZE Power Trading'!A64,3),'Master Data'!$A$2:$A$8,0),2)</f>
        <v>W</v>
      </c>
      <c r="D64" s="118" t="n">
        <v>-217918</v>
      </c>
      <c r="E64" s="118" t="n">
        <v>217918</v>
      </c>
      <c r="F64" s="118" t="n">
        <v>0</v>
      </c>
      <c r="G64" s="118" t="n">
        <f aca="false">245150.510656253-462.28</f>
        <v>244688.230656253</v>
      </c>
      <c r="I64" s="118" t="n">
        <f aca="false">IF(MONTH($A64)=MONTH($A63),IF(G64=0,I63,G64),G64)</f>
        <v>244688.230656253</v>
      </c>
      <c r="J64" s="118" t="n">
        <f aca="false">IF(MONTH($A64)=MONTH($A63),SUM(I64-I63),I64)</f>
        <v>-310.999343747011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414403.323376146</v>
      </c>
      <c r="N64" s="118" t="n">
        <f aca="false">SUM(J$6:J64)</f>
        <v>414403.323376146</v>
      </c>
      <c r="P64" s="118" t="n">
        <f aca="false">D64/P$3</f>
        <v>-0.217918</v>
      </c>
      <c r="Q64" s="118" t="n">
        <f aca="false">E64/P$3</f>
        <v>0.217918</v>
      </c>
      <c r="R64" s="118" t="n">
        <f aca="false">F64/R$3</f>
        <v>0</v>
      </c>
      <c r="S64" s="120" t="n">
        <f aca="false">J64/$R$3</f>
        <v>-0.310999343747011</v>
      </c>
      <c r="T64" s="120" t="n">
        <f aca="false">L64/$R$3</f>
        <v>-0</v>
      </c>
      <c r="U64" s="120" t="n">
        <f aca="false">I64/$R$3</f>
        <v>244.688230656253</v>
      </c>
      <c r="V64" s="120" t="n">
        <f aca="false">M64/$R$3</f>
        <v>414.403323376146</v>
      </c>
      <c r="W64" s="120" t="n">
        <f aca="false">N64/$R$3</f>
        <v>414.403323376146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Data'!$A$2:$B$8,MATCH(WEEKDAY('EZE Power Trading'!A65,3),'Master Data'!$A$2:$A$8,0),2)</f>
        <v>Th</v>
      </c>
      <c r="D65" s="118" t="n">
        <v>-217195</v>
      </c>
      <c r="E65" s="118" t="n">
        <v>217195</v>
      </c>
      <c r="F65" s="118" t="n">
        <v>0</v>
      </c>
      <c r="G65" s="118" t="n">
        <v>406.06</v>
      </c>
      <c r="I65" s="118" t="n">
        <f aca="false">IF(MONTH($A65)=MONTH($A64),IF(G65=0,I64,G65),G65)</f>
        <v>406.06</v>
      </c>
      <c r="J65" s="118" t="n">
        <f aca="false">IF(MONTH($A65)=MONTH($A64),SUM(I65-I64),I65)</f>
        <v>406.06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414809.383376146</v>
      </c>
      <c r="N65" s="118" t="n">
        <f aca="false">SUM(J$6:J65)</f>
        <v>414809.383376146</v>
      </c>
      <c r="P65" s="118" t="n">
        <f aca="false">D65/P$3</f>
        <v>-0.217195</v>
      </c>
      <c r="Q65" s="118" t="n">
        <f aca="false">E65/P$3</f>
        <v>0.217195</v>
      </c>
      <c r="R65" s="118" t="n">
        <f aca="false">F65/R$3</f>
        <v>0</v>
      </c>
      <c r="S65" s="120" t="n">
        <f aca="false">J65/$R$3</f>
        <v>0.40606</v>
      </c>
      <c r="T65" s="120" t="n">
        <f aca="false">L65/$R$3</f>
        <v>0</v>
      </c>
      <c r="U65" s="120" t="n">
        <f aca="false">I65/$R$3</f>
        <v>0.40606</v>
      </c>
      <c r="V65" s="120" t="n">
        <f aca="false">M65/$R$3</f>
        <v>414.809383376146</v>
      </c>
      <c r="W65" s="120" t="n">
        <f aca="false">N65/$R$3</f>
        <v>414.809383376146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Data'!$A$2:$B$8,MATCH(WEEKDAY('EZE Power Trading'!A66,3),'Master Data'!$A$2:$A$8,0),2)</f>
        <v>F</v>
      </c>
      <c r="D66" s="118" t="n">
        <v>-216455</v>
      </c>
      <c r="E66" s="118" t="n">
        <v>216455</v>
      </c>
      <c r="F66" s="118" t="n">
        <v>0</v>
      </c>
      <c r="G66" s="118" t="n">
        <v>32866.66</v>
      </c>
      <c r="I66" s="118" t="n">
        <f aca="false">IF(MONTH($A66)=MONTH($A65),IF(G66=0,I65,G66),G66)</f>
        <v>32866.66</v>
      </c>
      <c r="J66" s="118" t="n">
        <f aca="false">IF(MONTH($A66)=MONTH($A65),SUM(I66-I65),I66)</f>
        <v>32460.6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447269.983376146</v>
      </c>
      <c r="N66" s="118" t="n">
        <f aca="false">SUM(J$6:J66)</f>
        <v>447269.983376146</v>
      </c>
      <c r="P66" s="118" t="n">
        <f aca="false">D66/P$3</f>
        <v>-0.216455</v>
      </c>
      <c r="Q66" s="118" t="n">
        <f aca="false">E66/P$3</f>
        <v>0.216455</v>
      </c>
      <c r="R66" s="118" t="n">
        <f aca="false">F66/R$3</f>
        <v>0</v>
      </c>
      <c r="S66" s="120" t="n">
        <f aca="false">J66/$R$3</f>
        <v>32.4606</v>
      </c>
      <c r="T66" s="120" t="n">
        <f aca="false">L66/$R$3</f>
        <v>0</v>
      </c>
      <c r="U66" s="120" t="n">
        <f aca="false">I66/$R$3</f>
        <v>32.86666</v>
      </c>
      <c r="V66" s="120" t="n">
        <f aca="false">M66/$R$3</f>
        <v>447.269983376146</v>
      </c>
      <c r="W66" s="120" t="n">
        <f aca="false">N66/$R$3</f>
        <v>447.269983376146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Data'!$A$2:$B$8,MATCH(WEEKDAY('EZE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32866.66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447269.983376146</v>
      </c>
      <c r="N67" s="118" t="n">
        <f aca="false">SUM(J$6:J67)</f>
        <v>447269.983376146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32.86666</v>
      </c>
      <c r="V67" s="120" t="n">
        <f aca="false">M67/$R$3</f>
        <v>447.269983376146</v>
      </c>
      <c r="W67" s="120" t="n">
        <f aca="false">N67/$R$3</f>
        <v>447.269983376146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Data'!$A$2:$B$8,MATCH(WEEKDAY('EZE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32866.66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447269.983376146</v>
      </c>
      <c r="N68" s="118" t="n">
        <f aca="false">SUM(J$6:J68)</f>
        <v>447269.983376146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32.86666</v>
      </c>
      <c r="V68" s="120" t="n">
        <f aca="false">M68/$R$3</f>
        <v>447.269983376146</v>
      </c>
      <c r="W68" s="120" t="n">
        <f aca="false">N68/$R$3</f>
        <v>447.269983376146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Data'!$A$2:$B$8,MATCH(WEEKDAY('EZE Power Trading'!A69,3),'Master Data'!$A$2:$A$8,0),2)</f>
        <v>M</v>
      </c>
      <c r="D69" s="118" t="n">
        <v>-214436</v>
      </c>
      <c r="E69" s="118" t="n">
        <v>214436</v>
      </c>
      <c r="F69" s="118" t="n">
        <v>0</v>
      </c>
      <c r="G69" s="118" t="n">
        <v>45908.74</v>
      </c>
      <c r="I69" s="118" t="n">
        <f aca="false">IF(MONTH($A69)=MONTH($A68),IF(G69=0,I68,G69),G69)</f>
        <v>45908.74</v>
      </c>
      <c r="J69" s="118" t="n">
        <f aca="false">IF(MONTH($A69)=MONTH($A68),SUM(I69-I68),I69)</f>
        <v>13042.08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460312.063376146</v>
      </c>
      <c r="N69" s="118" t="n">
        <f aca="false">SUM(J$6:J69)</f>
        <v>460312.063376146</v>
      </c>
      <c r="P69" s="118" t="n">
        <f aca="false">D69/P$3</f>
        <v>-0.214436</v>
      </c>
      <c r="Q69" s="118" t="n">
        <f aca="false">E69/P$3</f>
        <v>0.214436</v>
      </c>
      <c r="R69" s="118" t="n">
        <f aca="false">F69/R$3</f>
        <v>0</v>
      </c>
      <c r="S69" s="120" t="n">
        <f aca="false">J69/$R$3</f>
        <v>13.04208</v>
      </c>
      <c r="T69" s="120" t="n">
        <f aca="false">L69/$R$3</f>
        <v>0</v>
      </c>
      <c r="U69" s="120" t="n">
        <f aca="false">I69/$R$3</f>
        <v>45.90874</v>
      </c>
      <c r="V69" s="120" t="n">
        <f aca="false">M69/$R$3</f>
        <v>460.312063376146</v>
      </c>
      <c r="W69" s="120" t="n">
        <f aca="false">N69/$R$3</f>
        <v>460.312063376146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Data'!$A$2:$B$8,MATCH(WEEKDAY('EZE Power Trading'!A70,3),'Master Data'!$A$2:$A$8,0),2)</f>
        <v>T</v>
      </c>
      <c r="D70" s="118" t="n">
        <v>-213712</v>
      </c>
      <c r="E70" s="118" t="n">
        <v>213712</v>
      </c>
      <c r="F70" s="118" t="n">
        <v>0</v>
      </c>
      <c r="G70" s="118" t="n">
        <v>47150.62</v>
      </c>
      <c r="I70" s="118" t="n">
        <f aca="false">IF(MONTH($A70)=MONTH($A69),IF(G70=0,I69,G70),G70)</f>
        <v>47150.62</v>
      </c>
      <c r="J70" s="118" t="n">
        <f aca="false">IF(MONTH($A70)=MONTH($A69),SUM(I70-I69),I70)</f>
        <v>1241.88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461553.943376146</v>
      </c>
      <c r="N70" s="118" t="n">
        <f aca="false">SUM(J$6:J70)</f>
        <v>461553.943376146</v>
      </c>
      <c r="P70" s="118" t="n">
        <f aca="false">D70/P$3</f>
        <v>-0.213712</v>
      </c>
      <c r="Q70" s="118" t="n">
        <f aca="false">E70/P$3</f>
        <v>0.213712</v>
      </c>
      <c r="R70" s="118" t="n">
        <f aca="false">F70/R$3</f>
        <v>0</v>
      </c>
      <c r="S70" s="120" t="n">
        <f aca="false">J70/$R$3</f>
        <v>1.24188</v>
      </c>
      <c r="T70" s="120" t="n">
        <f aca="false">L70/$R$3</f>
        <v>0</v>
      </c>
      <c r="U70" s="120" t="n">
        <f aca="false">I70/$R$3</f>
        <v>47.15062</v>
      </c>
      <c r="V70" s="120" t="n">
        <f aca="false">M70/$R$3</f>
        <v>461.553943376146</v>
      </c>
      <c r="W70" s="120" t="n">
        <f aca="false">N70/$R$3</f>
        <v>461.553943376146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Data'!$A$2:$B$8,MATCH(WEEKDAY('EZE Power Trading'!A71,3),'Master Data'!$A$2:$A$8,0),2)</f>
        <v>W</v>
      </c>
      <c r="D71" s="118" t="n">
        <v>-213000</v>
      </c>
      <c r="E71" s="118" t="n">
        <v>213000</v>
      </c>
      <c r="F71" s="118" t="n">
        <v>0</v>
      </c>
      <c r="G71" s="118" t="n">
        <v>50937.96</v>
      </c>
      <c r="I71" s="118" t="n">
        <f aca="false">IF(MONTH($A71)=MONTH($A70),IF(G71=0,I70,G71),G71)</f>
        <v>50937.96</v>
      </c>
      <c r="J71" s="118" t="n">
        <f aca="false">IF(MONTH($A71)=MONTH($A70),SUM(I71-I70),I71)</f>
        <v>3787.34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465341.283376146</v>
      </c>
      <c r="N71" s="118" t="n">
        <f aca="false">SUM(J$6:J71)</f>
        <v>465341.283376146</v>
      </c>
      <c r="P71" s="118" t="n">
        <f aca="false">D71/P$3</f>
        <v>-0.213</v>
      </c>
      <c r="Q71" s="118" t="n">
        <f aca="false">E71/P$3</f>
        <v>0.213</v>
      </c>
      <c r="R71" s="118" t="n">
        <f aca="false">F71/R$3</f>
        <v>0</v>
      </c>
      <c r="S71" s="120" t="n">
        <f aca="false">J71/$R$3</f>
        <v>3.78734</v>
      </c>
      <c r="T71" s="120" t="n">
        <f aca="false">L71/$R$3</f>
        <v>0</v>
      </c>
      <c r="U71" s="120" t="n">
        <f aca="false">I71/$R$3</f>
        <v>50.93796</v>
      </c>
      <c r="V71" s="120" t="n">
        <f aca="false">M71/$R$3</f>
        <v>465.341283376146</v>
      </c>
      <c r="W71" s="120" t="n">
        <f aca="false">N71/$R$3</f>
        <v>465.341283376146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Data'!$A$2:$B$8,MATCH(WEEKDAY('EZE Power Trading'!A72,3),'Master Data'!$A$2:$A$8,0),2)</f>
        <v>Th</v>
      </c>
      <c r="D72" s="118" t="n">
        <v>-212299</v>
      </c>
      <c r="E72" s="118" t="n">
        <v>212299</v>
      </c>
      <c r="F72" s="118" t="n">
        <v>0</v>
      </c>
      <c r="G72" s="118" t="n">
        <v>54782.01</v>
      </c>
      <c r="I72" s="118" t="n">
        <f aca="false">IF(MONTH($A72)=MONTH($A71),IF(G72=0,I71,G72),G72)</f>
        <v>54782.01</v>
      </c>
      <c r="J72" s="118" t="n">
        <f aca="false">IF(MONTH($A72)=MONTH($A71),SUM(I72-I71),I72)</f>
        <v>3844.05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469185.333376146</v>
      </c>
      <c r="N72" s="118" t="n">
        <f aca="false">SUM(J$6:J72)</f>
        <v>469185.333376146</v>
      </c>
      <c r="P72" s="118" t="n">
        <f aca="false">D72/P$3</f>
        <v>-0.212299</v>
      </c>
      <c r="Q72" s="118" t="n">
        <f aca="false">E72/P$3</f>
        <v>0.212299</v>
      </c>
      <c r="R72" s="118" t="n">
        <f aca="false">F72/R$3</f>
        <v>0</v>
      </c>
      <c r="S72" s="120" t="n">
        <f aca="false">J72/$R$3</f>
        <v>3.84405</v>
      </c>
      <c r="T72" s="120" t="n">
        <f aca="false">L72/$R$3</f>
        <v>0</v>
      </c>
      <c r="U72" s="120" t="n">
        <f aca="false">I72/$R$3</f>
        <v>54.78201</v>
      </c>
      <c r="V72" s="120" t="n">
        <f aca="false">M72/$R$3</f>
        <v>469.185333376146</v>
      </c>
      <c r="W72" s="120" t="n">
        <f aca="false">N72/$R$3</f>
        <v>469.185333376146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Data'!$A$2:$B$8,MATCH(WEEKDAY('EZE Power Trading'!A73,3),'Master Data'!$A$2:$A$8,0),2)</f>
        <v>F</v>
      </c>
      <c r="D73" s="118" t="n">
        <v>-211581</v>
      </c>
      <c r="E73" s="118" t="n">
        <v>211581</v>
      </c>
      <c r="F73" s="118" t="n">
        <v>0</v>
      </c>
      <c r="G73" s="118" t="n">
        <v>54833.99</v>
      </c>
      <c r="I73" s="118" t="n">
        <f aca="false">IF(MONTH($A73)=MONTH($A72),IF(G73=0,I72,G73),G73)</f>
        <v>54833.99</v>
      </c>
      <c r="J73" s="118" t="n">
        <f aca="false">IF(MONTH($A73)=MONTH($A72),SUM(I73-I72),I73)</f>
        <v>51.9799999999959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469237.313376146</v>
      </c>
      <c r="N73" s="118" t="n">
        <f aca="false">SUM(J$6:J73)</f>
        <v>469237.313376146</v>
      </c>
      <c r="P73" s="118" t="n">
        <f aca="false">D73/P$3</f>
        <v>-0.211581</v>
      </c>
      <c r="Q73" s="118" t="n">
        <f aca="false">E73/P$3</f>
        <v>0.211581</v>
      </c>
      <c r="R73" s="118" t="n">
        <f aca="false">F73/R$3</f>
        <v>0</v>
      </c>
      <c r="S73" s="120" t="n">
        <f aca="false">J73/$R$3</f>
        <v>0.0519799999999959</v>
      </c>
      <c r="T73" s="120" t="n">
        <f aca="false">L73/$R$3</f>
        <v>0</v>
      </c>
      <c r="U73" s="120" t="n">
        <f aca="false">I73/$R$3</f>
        <v>54.83399</v>
      </c>
      <c r="V73" s="120" t="n">
        <f aca="false">M73/$R$3</f>
        <v>469.237313376146</v>
      </c>
      <c r="W73" s="120" t="n">
        <f aca="false">N73/$R$3</f>
        <v>469.237313376146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Data'!$A$2:$B$8,MATCH(WEEKDAY('EZE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54833.99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469237.313376146</v>
      </c>
      <c r="N74" s="118" t="n">
        <f aca="false">SUM(J$6:J74)</f>
        <v>469237.313376146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54.83399</v>
      </c>
      <c r="V74" s="120" t="n">
        <f aca="false">M74/$R$3</f>
        <v>469.237313376146</v>
      </c>
      <c r="W74" s="120" t="n">
        <f aca="false">N74/$R$3</f>
        <v>469.237313376146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Data'!$A$2:$B$8,MATCH(WEEKDAY('EZE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54833.99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469237.313376146</v>
      </c>
      <c r="N75" s="118" t="n">
        <f aca="false">SUM(J$6:J75)</f>
        <v>469237.313376146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54.83399</v>
      </c>
      <c r="V75" s="120" t="n">
        <f aca="false">M75/$R$3</f>
        <v>469.237313376146</v>
      </c>
      <c r="W75" s="120" t="n">
        <f aca="false">N75/$R$3</f>
        <v>469.237313376146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Data'!$A$2:$B$8,MATCH(WEEKDAY('EZE Power Trading'!A76,3),'Master Data'!$A$2:$A$8,0),2)</f>
        <v>M</v>
      </c>
      <c r="D76" s="118" t="n">
        <v>-209534</v>
      </c>
      <c r="E76" s="118" t="n">
        <v>209534</v>
      </c>
      <c r="F76" s="118" t="n">
        <v>0</v>
      </c>
      <c r="G76" s="118" t="n">
        <v>52596.68</v>
      </c>
      <c r="I76" s="118" t="n">
        <f aca="false">IF(MONTH($A76)=MONTH($A75),IF(G76=0,I75,G76),G76)</f>
        <v>52596.68</v>
      </c>
      <c r="J76" s="118" t="n">
        <f aca="false">IF(MONTH($A76)=MONTH($A75),SUM(I76-I75),I76)</f>
        <v>-2237.31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467000.003376146</v>
      </c>
      <c r="N76" s="118" t="n">
        <f aca="false">SUM(J$6:J76)</f>
        <v>467000.003376146</v>
      </c>
      <c r="P76" s="118" t="n">
        <f aca="false">D76/P$3</f>
        <v>-0.209534</v>
      </c>
      <c r="Q76" s="118" t="n">
        <f aca="false">E76/P$3</f>
        <v>0.209534</v>
      </c>
      <c r="R76" s="118" t="n">
        <f aca="false">F76/R$3</f>
        <v>0</v>
      </c>
      <c r="S76" s="120" t="n">
        <f aca="false">J76/$R$3</f>
        <v>-2.23731</v>
      </c>
      <c r="T76" s="120" t="n">
        <f aca="false">L76/$R$3</f>
        <v>-0</v>
      </c>
      <c r="U76" s="120" t="n">
        <f aca="false">I76/$R$3</f>
        <v>52.59668</v>
      </c>
      <c r="V76" s="120" t="n">
        <f aca="false">M76/$R$3</f>
        <v>467.000003376146</v>
      </c>
      <c r="W76" s="120" t="n">
        <f aca="false">N76/$R$3</f>
        <v>467.000003376146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Data'!$A$2:$B$8,MATCH(WEEKDAY('EZE Power Trading'!A77,3),'Master Data'!$A$2:$A$8,0),2)</f>
        <v>T</v>
      </c>
      <c r="D77" s="118" t="n">
        <v>-208831</v>
      </c>
      <c r="E77" s="118" t="n">
        <v>208831</v>
      </c>
      <c r="F77" s="118" t="n">
        <v>0</v>
      </c>
      <c r="G77" s="118" t="n">
        <v>51447.48</v>
      </c>
      <c r="I77" s="118" t="n">
        <f aca="false">IF(MONTH($A77)=MONTH($A76),IF(G77=0,I76,G77),G77)</f>
        <v>51447.48</v>
      </c>
      <c r="J77" s="118" t="n">
        <f aca="false">IF(MONTH($A77)=MONTH($A76),SUM(I77-I76),I77)</f>
        <v>-1149.2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465850.803376146</v>
      </c>
      <c r="N77" s="118" t="n">
        <f aca="false">SUM(J$6:J77)</f>
        <v>465850.803376146</v>
      </c>
      <c r="P77" s="118" t="n">
        <f aca="false">D77/P$3</f>
        <v>-0.208831</v>
      </c>
      <c r="Q77" s="118" t="n">
        <f aca="false">E77/P$3</f>
        <v>0.208831</v>
      </c>
      <c r="R77" s="118" t="n">
        <f aca="false">F77/R$3</f>
        <v>0</v>
      </c>
      <c r="S77" s="120" t="n">
        <f aca="false">J77/$R$3</f>
        <v>-1.1492</v>
      </c>
      <c r="T77" s="120" t="n">
        <f aca="false">L77/$R$3</f>
        <v>-0</v>
      </c>
      <c r="U77" s="120" t="n">
        <f aca="false">I77/$R$3</f>
        <v>51.44748</v>
      </c>
      <c r="V77" s="120" t="n">
        <f aca="false">M77/$R$3</f>
        <v>465.850803376146</v>
      </c>
      <c r="W77" s="120" t="n">
        <f aca="false">N77/$R$3</f>
        <v>465.850803376146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Data'!$A$2:$B$8,MATCH(WEEKDAY('EZE Power Trading'!A78,3),'Master Data'!$A$2:$A$8,0),2)</f>
        <v>W</v>
      </c>
      <c r="D78" s="118" t="n">
        <v>-208114</v>
      </c>
      <c r="E78" s="118" t="n">
        <v>208114</v>
      </c>
      <c r="F78" s="118" t="n">
        <v>0</v>
      </c>
      <c r="G78" s="118" t="n">
        <v>49153.75</v>
      </c>
      <c r="I78" s="118" t="n">
        <f aca="false">IF(MONTH($A78)=MONTH($A77),IF(G78=0,I77,G78),G78)</f>
        <v>49153.75</v>
      </c>
      <c r="J78" s="118" t="n">
        <f aca="false">IF(MONTH($A78)=MONTH($A77),SUM(I78-I77),I78)</f>
        <v>-2293.73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463557.073376146</v>
      </c>
      <c r="N78" s="118" t="n">
        <f aca="false">SUM(J$6:J78)</f>
        <v>463557.073376146</v>
      </c>
      <c r="P78" s="118" t="n">
        <f aca="false">D78/P$3</f>
        <v>-0.208114</v>
      </c>
      <c r="Q78" s="118" t="n">
        <f aca="false">E78/P$3</f>
        <v>0.208114</v>
      </c>
      <c r="R78" s="118" t="n">
        <f aca="false">F78/R$3</f>
        <v>0</v>
      </c>
      <c r="S78" s="120" t="n">
        <f aca="false">J78/$R$3</f>
        <v>-2.29373</v>
      </c>
      <c r="T78" s="120" t="n">
        <f aca="false">L78/$R$3</f>
        <v>-0</v>
      </c>
      <c r="U78" s="120" t="n">
        <f aca="false">I78/$R$3</f>
        <v>49.15375</v>
      </c>
      <c r="V78" s="120" t="n">
        <f aca="false">M78/$R$3</f>
        <v>463.557073376146</v>
      </c>
      <c r="W78" s="120" t="n">
        <f aca="false">N78/$R$3</f>
        <v>463.557073376146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Data'!$A$2:$B$8,MATCH(WEEKDAY('EZE Power Trading'!A79,3),'Master Data'!$A$2:$A$8,0),2)</f>
        <v>Th</v>
      </c>
      <c r="D79" s="118" t="n">
        <v>-207474</v>
      </c>
      <c r="E79" s="118" t="n">
        <v>207474</v>
      </c>
      <c r="F79" s="118" t="n">
        <v>0</v>
      </c>
      <c r="G79" s="118" t="n">
        <v>49751.96</v>
      </c>
      <c r="I79" s="118" t="n">
        <f aca="false">IF(MONTH($A79)=MONTH($A78),IF(G79=0,I78,G79),G79)</f>
        <v>49751.96</v>
      </c>
      <c r="J79" s="118" t="n">
        <f aca="false">IF(MONTH($A79)=MONTH($A78),SUM(I79-I78),I79)</f>
        <v>598.209999999999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464155.283376146</v>
      </c>
      <c r="N79" s="118" t="n">
        <f aca="false">SUM(J$6:J79)</f>
        <v>464155.283376146</v>
      </c>
      <c r="P79" s="118" t="n">
        <f aca="false">D79/P$3</f>
        <v>-0.207474</v>
      </c>
      <c r="Q79" s="118" t="n">
        <f aca="false">E79/P$3</f>
        <v>0.207474</v>
      </c>
      <c r="R79" s="118" t="n">
        <f aca="false">F79/R$3</f>
        <v>0</v>
      </c>
      <c r="S79" s="120" t="n">
        <f aca="false">J79/$R$3</f>
        <v>0.598209999999999</v>
      </c>
      <c r="T79" s="120" t="n">
        <f aca="false">L79/$R$3</f>
        <v>0</v>
      </c>
      <c r="U79" s="120" t="n">
        <f aca="false">I79/$R$3</f>
        <v>49.75196</v>
      </c>
      <c r="V79" s="120" t="n">
        <f aca="false">M79/$R$3</f>
        <v>464.155283376146</v>
      </c>
      <c r="W79" s="120" t="n">
        <f aca="false">N79/$R$3</f>
        <v>464.155283376146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Data'!$A$2:$B$8,MATCH(WEEKDAY('EZE Power Trading'!A80,3),'Master Data'!$A$2:$A$8,0),2)</f>
        <v>F</v>
      </c>
      <c r="D80" s="118" t="n">
        <v>-206821</v>
      </c>
      <c r="E80" s="118" t="n">
        <v>206821</v>
      </c>
      <c r="F80" s="118" t="n">
        <v>0</v>
      </c>
      <c r="G80" s="118" t="n">
        <v>15253.21</v>
      </c>
      <c r="I80" s="118" t="n">
        <f aca="false">IF(MONTH($A80)=MONTH($A79),IF(G80=0,I79,G80),G80)</f>
        <v>15253.21</v>
      </c>
      <c r="J80" s="118" t="n">
        <f aca="false">IF(MONTH($A80)=MONTH($A79),SUM(I80-I79),I80)</f>
        <v>-34498.75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429656.533376146</v>
      </c>
      <c r="N80" s="118" t="n">
        <f aca="false">SUM(J$6:J80)</f>
        <v>429656.533376146</v>
      </c>
      <c r="P80" s="118" t="n">
        <f aca="false">D80/P$3</f>
        <v>-0.206821</v>
      </c>
      <c r="Q80" s="118" t="n">
        <f aca="false">E80/P$3</f>
        <v>0.206821</v>
      </c>
      <c r="R80" s="118" t="n">
        <f aca="false">F80/R$3</f>
        <v>0</v>
      </c>
      <c r="S80" s="120" t="n">
        <f aca="false">J80/$R$3</f>
        <v>-34.49875</v>
      </c>
      <c r="T80" s="120" t="n">
        <f aca="false">L80/$R$3</f>
        <v>-0</v>
      </c>
      <c r="U80" s="120" t="n">
        <f aca="false">I80/$R$3</f>
        <v>15.25321</v>
      </c>
      <c r="V80" s="120" t="n">
        <f aca="false">M80/$R$3</f>
        <v>429.656533376146</v>
      </c>
      <c r="W80" s="120" t="n">
        <f aca="false">N80/$R$3</f>
        <v>429.656533376146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Data'!$A$2:$B$8,MATCH(WEEKDAY('EZE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15253.21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429656.533376146</v>
      </c>
      <c r="N81" s="118" t="n">
        <f aca="false">SUM(J$6:J81)</f>
        <v>429656.533376146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15.25321</v>
      </c>
      <c r="V81" s="120" t="n">
        <f aca="false">M81/$R$3</f>
        <v>429.656533376146</v>
      </c>
      <c r="W81" s="120" t="n">
        <f aca="false">N81/$R$3</f>
        <v>429.656533376146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Data'!$A$2:$B$8,MATCH(WEEKDAY('EZE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15253.21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429656.533376146</v>
      </c>
      <c r="N82" s="118" t="n">
        <f aca="false">SUM(J$6:J82)</f>
        <v>429656.533376146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15.25321</v>
      </c>
      <c r="V82" s="120" t="n">
        <f aca="false">M82/$R$3</f>
        <v>429.656533376146</v>
      </c>
      <c r="W82" s="120" t="n">
        <f aca="false">N82/$R$3</f>
        <v>429.656533376146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Data'!$A$2:$B$8,MATCH(WEEKDAY('EZE Power Trading'!A83,3),'Master Data'!$A$2:$A$8,0),2)</f>
        <v>M</v>
      </c>
      <c r="D83" s="118" t="n">
        <v>-204813</v>
      </c>
      <c r="E83" s="118" t="n">
        <v>204813</v>
      </c>
      <c r="F83" s="118" t="n">
        <v>0</v>
      </c>
      <c r="G83" s="118" t="n">
        <v>18287.71</v>
      </c>
      <c r="I83" s="118" t="n">
        <f aca="false">IF(MONTH($A83)=MONTH($A82),IF(G83=0,I82,G83),G83)</f>
        <v>18287.71</v>
      </c>
      <c r="J83" s="118" t="n">
        <f aca="false">IF(MONTH($A83)=MONTH($A82),SUM(I83-I82),I83)</f>
        <v>3034.5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432691.033376146</v>
      </c>
      <c r="N83" s="118" t="n">
        <f aca="false">SUM(J$6:J83)</f>
        <v>432691.033376146</v>
      </c>
      <c r="P83" s="118" t="n">
        <f aca="false">D83/P$3</f>
        <v>-0.204813</v>
      </c>
      <c r="Q83" s="118" t="n">
        <f aca="false">E83/P$3</f>
        <v>0.204813</v>
      </c>
      <c r="R83" s="118" t="n">
        <f aca="false">F83/R$3</f>
        <v>0</v>
      </c>
      <c r="S83" s="120" t="n">
        <f aca="false">J83/$R$3</f>
        <v>3.0345</v>
      </c>
      <c r="T83" s="120" t="n">
        <f aca="false">L83/$R$3</f>
        <v>0</v>
      </c>
      <c r="U83" s="120" t="n">
        <f aca="false">I83/$R$3</f>
        <v>18.28771</v>
      </c>
      <c r="V83" s="120" t="n">
        <f aca="false">M83/$R$3</f>
        <v>432.691033376146</v>
      </c>
      <c r="W83" s="120" t="n">
        <f aca="false">N83/$R$3</f>
        <v>432.691033376146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Data'!$A$2:$B$8,MATCH(WEEKDAY('EZE Power Trading'!A84,3),'Master Data'!$A$2:$A$8,0),2)</f>
        <v>T</v>
      </c>
      <c r="D84" s="118" t="n">
        <v>-204072</v>
      </c>
      <c r="E84" s="118" t="n">
        <v>204072</v>
      </c>
      <c r="F84" s="118" t="n">
        <v>0</v>
      </c>
      <c r="G84" s="118" t="n">
        <v>18732.02</v>
      </c>
      <c r="I84" s="118" t="n">
        <f aca="false">IF(MONTH($A84)=MONTH($A83),IF(G84=0,I83,G84),G84)</f>
        <v>18732.02</v>
      </c>
      <c r="J84" s="118" t="n">
        <f aca="false">IF(MONTH($A84)=MONTH($A83),SUM(I84-I83),I84)</f>
        <v>444.310000000001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433135.343376146</v>
      </c>
      <c r="N84" s="118" t="n">
        <f aca="false">SUM(J$6:J84)</f>
        <v>433135.343376146</v>
      </c>
      <c r="P84" s="118" t="n">
        <f aca="false">D84/P$3</f>
        <v>-0.204072</v>
      </c>
      <c r="Q84" s="118" t="n">
        <f aca="false">E84/P$3</f>
        <v>0.204072</v>
      </c>
      <c r="R84" s="118" t="n">
        <f aca="false">F84/R$3</f>
        <v>0</v>
      </c>
      <c r="S84" s="120" t="n">
        <f aca="false">J84/$R$3</f>
        <v>0.444310000000001</v>
      </c>
      <c r="T84" s="120" t="n">
        <f aca="false">L84/$R$3</f>
        <v>0</v>
      </c>
      <c r="U84" s="120" t="n">
        <f aca="false">I84/$R$3</f>
        <v>18.73202</v>
      </c>
      <c r="V84" s="120" t="n">
        <f aca="false">M84/$R$3</f>
        <v>433.135343376146</v>
      </c>
      <c r="W84" s="120" t="n">
        <f aca="false">N84/$R$3</f>
        <v>433.135343376146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Data'!$A$2:$B$8,MATCH(WEEKDAY('EZE Power Trading'!A85,3),'Master Data'!$A$2:$A$8,0),2)</f>
        <v>W</v>
      </c>
      <c r="D85" s="118" t="n">
        <v>-203379</v>
      </c>
      <c r="E85" s="118" t="n">
        <v>203379</v>
      </c>
      <c r="F85" s="118" t="n">
        <v>0</v>
      </c>
      <c r="G85" s="118" t="n">
        <v>31859.16</v>
      </c>
      <c r="I85" s="118" t="n">
        <f aca="false">IF(MONTH($A85)=MONTH($A84),IF(G85=0,I84,G85),G85)</f>
        <v>31859.16</v>
      </c>
      <c r="J85" s="118" t="n">
        <f aca="false">IF(MONTH($A85)=MONTH($A84),SUM(I85-I84),I85)</f>
        <v>13127.14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446262.483376146</v>
      </c>
      <c r="N85" s="118" t="n">
        <f aca="false">SUM(J$6:J85)</f>
        <v>446262.483376146</v>
      </c>
      <c r="P85" s="118" t="n">
        <f aca="false">D85/P$3</f>
        <v>-0.203379</v>
      </c>
      <c r="Q85" s="118" t="n">
        <f aca="false">E85/P$3</f>
        <v>0.203379</v>
      </c>
      <c r="R85" s="118" t="n">
        <f aca="false">F85/R$3</f>
        <v>0</v>
      </c>
      <c r="S85" s="120" t="n">
        <f aca="false">J85/$R$3</f>
        <v>13.12714</v>
      </c>
      <c r="T85" s="120" t="n">
        <f aca="false">L85/$R$3</f>
        <v>0</v>
      </c>
      <c r="U85" s="120" t="n">
        <f aca="false">I85/$R$3</f>
        <v>31.85916</v>
      </c>
      <c r="V85" s="120" t="n">
        <f aca="false">M85/$R$3</f>
        <v>446.262483376146</v>
      </c>
      <c r="W85" s="120" t="n">
        <f aca="false">N85/$R$3</f>
        <v>446.262483376146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Data'!$A$2:$B$8,MATCH(WEEKDAY('EZE Power Trading'!A86,3),'Master Data'!$A$2:$A$8,0),2)</f>
        <v>Th</v>
      </c>
      <c r="D86" s="118" t="n">
        <v>-202683</v>
      </c>
      <c r="E86" s="118" t="n">
        <v>202683</v>
      </c>
      <c r="F86" s="118" t="n">
        <v>0</v>
      </c>
      <c r="G86" s="118" t="n">
        <v>33831.16</v>
      </c>
      <c r="I86" s="118" t="n">
        <f aca="false">IF(MONTH($A86)=MONTH($A85),IF(G86=0,I85,G86),G86)</f>
        <v>33831.16</v>
      </c>
      <c r="J86" s="118" t="n">
        <f aca="false">IF(MONTH($A86)=MONTH($A85),SUM(I86-I85),I86)</f>
        <v>1972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448234.483376146</v>
      </c>
      <c r="N86" s="118" t="n">
        <f aca="false">SUM(J$6:J86)</f>
        <v>448234.483376146</v>
      </c>
      <c r="P86" s="118" t="n">
        <f aca="false">D86/P$3</f>
        <v>-0.202683</v>
      </c>
      <c r="Q86" s="118" t="n">
        <f aca="false">E86/P$3</f>
        <v>0.202683</v>
      </c>
      <c r="R86" s="118" t="n">
        <f aca="false">F86/R$3</f>
        <v>0</v>
      </c>
      <c r="S86" s="120" t="n">
        <f aca="false">J86/$R$3</f>
        <v>1.972</v>
      </c>
      <c r="T86" s="120" t="n">
        <f aca="false">L86/$R$3</f>
        <v>0</v>
      </c>
      <c r="U86" s="120" t="n">
        <f aca="false">I86/$R$3</f>
        <v>33.83116</v>
      </c>
      <c r="V86" s="120" t="n">
        <f aca="false">M86/$R$3</f>
        <v>448.234483376146</v>
      </c>
      <c r="W86" s="120" t="n">
        <f aca="false">N86/$R$3</f>
        <v>448.234483376146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Data'!$A$2:$B$8,MATCH(WEEKDAY('EZE Power Trading'!A87,3),'Master Data'!$A$2:$A$8,0),2)</f>
        <v>F</v>
      </c>
      <c r="D87" s="118" t="n">
        <v>-201968</v>
      </c>
      <c r="E87" s="118" t="n">
        <v>201968</v>
      </c>
      <c r="F87" s="118" t="n">
        <v>0</v>
      </c>
      <c r="G87" s="118" t="n">
        <v>34228.03</v>
      </c>
      <c r="I87" s="118" t="n">
        <f aca="false">IF(MONTH($A87)=MONTH($A86),IF(G87=0,I86,G87),G87)</f>
        <v>34228.03</v>
      </c>
      <c r="J87" s="118" t="n">
        <f aca="false">IF(MONTH($A87)=MONTH($A86),SUM(I87-I86),I87)</f>
        <v>396.869999999995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448631.353376146</v>
      </c>
      <c r="N87" s="118" t="n">
        <f aca="false">SUM(J$6:J87)</f>
        <v>448631.353376146</v>
      </c>
      <c r="P87" s="118" t="n">
        <f aca="false">D87/P$3</f>
        <v>-0.201968</v>
      </c>
      <c r="Q87" s="118" t="n">
        <f aca="false">E87/P$3</f>
        <v>0.201968</v>
      </c>
      <c r="R87" s="118" t="n">
        <f aca="false">F87/R$3</f>
        <v>0</v>
      </c>
      <c r="S87" s="120" t="n">
        <f aca="false">J87/$R$3</f>
        <v>0.396869999999995</v>
      </c>
      <c r="T87" s="120" t="n">
        <f aca="false">L87/$R$3</f>
        <v>0</v>
      </c>
      <c r="U87" s="120" t="n">
        <f aca="false">I87/$R$3</f>
        <v>34.22803</v>
      </c>
      <c r="V87" s="120" t="n">
        <f aca="false">M87/$R$3</f>
        <v>448.631353376146</v>
      </c>
      <c r="W87" s="120" t="n">
        <f aca="false">N87/$R$3</f>
        <v>448.631353376146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Data'!$A$2:$B$8,MATCH(WEEKDAY('EZE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34228.03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448631.353376146</v>
      </c>
      <c r="N88" s="118" t="n">
        <f aca="false">SUM(J$6:J88)</f>
        <v>448631.353376146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34.22803</v>
      </c>
      <c r="V88" s="120" t="n">
        <f aca="false">M88/$R$3</f>
        <v>448.631353376146</v>
      </c>
      <c r="W88" s="120" t="n">
        <f aca="false">N88/$R$3</f>
        <v>448.631353376146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Data'!$A$2:$B$8,MATCH(WEEKDAY('EZE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34228.03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448631.353376146</v>
      </c>
      <c r="N89" s="118" t="n">
        <f aca="false">SUM(J$6:J89)</f>
        <v>448631.353376146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34.22803</v>
      </c>
      <c r="V89" s="120" t="n">
        <f aca="false">M89/$R$3</f>
        <v>448.631353376146</v>
      </c>
      <c r="W89" s="120" t="n">
        <f aca="false">N89/$R$3</f>
        <v>448.631353376146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Data'!$A$2:$B$8,MATCH(WEEKDAY('EZE Power Trading'!A90,3),'Master Data'!$A$2:$A$8,0),2)</f>
        <v>M</v>
      </c>
      <c r="D90" s="118" t="n">
        <v>-199920</v>
      </c>
      <c r="E90" s="118" t="n">
        <v>199920</v>
      </c>
      <c r="F90" s="118" t="n">
        <v>0</v>
      </c>
      <c r="G90" s="118" t="n">
        <v>44868.59</v>
      </c>
      <c r="I90" s="118" t="n">
        <f aca="false">IF(MONTH($A90)=MONTH($A89),IF(G90=0,I89,G90),G90)</f>
        <v>44868.59</v>
      </c>
      <c r="J90" s="118" t="n">
        <f aca="false">IF(MONTH($A90)=MONTH($A89),SUM(I90-I89),I90)</f>
        <v>10640.56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459271.913376146</v>
      </c>
      <c r="N90" s="118" t="n">
        <f aca="false">SUM(J$6:J90)</f>
        <v>459271.913376146</v>
      </c>
      <c r="P90" s="118" t="n">
        <f aca="false">D90/P$3</f>
        <v>-0.19992</v>
      </c>
      <c r="Q90" s="118" t="n">
        <f aca="false">E90/P$3</f>
        <v>0.19992</v>
      </c>
      <c r="R90" s="118" t="n">
        <f aca="false">F90/R$3</f>
        <v>0</v>
      </c>
      <c r="S90" s="120" t="n">
        <f aca="false">J90/$R$3</f>
        <v>10.64056</v>
      </c>
      <c r="T90" s="120" t="n">
        <f aca="false">L90/$R$3</f>
        <v>0</v>
      </c>
      <c r="U90" s="120" t="n">
        <f aca="false">I90/$R$3</f>
        <v>44.86859</v>
      </c>
      <c r="V90" s="120" t="n">
        <f aca="false">M90/$R$3</f>
        <v>459.271913376146</v>
      </c>
      <c r="W90" s="120" t="n">
        <f aca="false">N90/$R$3</f>
        <v>459.271913376146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Data'!$A$2:$B$8,MATCH(WEEKDAY('EZE Power Trading'!A91,3),'Master Data'!$A$2:$A$8,0),2)</f>
        <v>T</v>
      </c>
      <c r="D91" s="118" t="n">
        <v>-199188</v>
      </c>
      <c r="E91" s="118" t="n">
        <v>199188</v>
      </c>
      <c r="F91" s="118" t="n">
        <v>0</v>
      </c>
      <c r="G91" s="118" t="n">
        <v>45931.6</v>
      </c>
      <c r="I91" s="118" t="n">
        <f aca="false">IF(MONTH($A91)=MONTH($A90),IF(G91=0,I90,G91),G91)</f>
        <v>45931.6</v>
      </c>
      <c r="J91" s="118" t="n">
        <f aca="false">IF(MONTH($A91)=MONTH($A90),SUM(I91-I90),I91)</f>
        <v>1063.01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460334.923376146</v>
      </c>
      <c r="N91" s="118" t="n">
        <f aca="false">SUM(J$6:J91)</f>
        <v>460334.923376146</v>
      </c>
      <c r="P91" s="118" t="n">
        <f aca="false">D91/P$3</f>
        <v>-0.199188</v>
      </c>
      <c r="Q91" s="118" t="n">
        <f aca="false">E91/P$3</f>
        <v>0.199188</v>
      </c>
      <c r="R91" s="118" t="n">
        <f aca="false">F91/R$3</f>
        <v>0</v>
      </c>
      <c r="S91" s="120" t="n">
        <f aca="false">J91/$R$3</f>
        <v>1.06301</v>
      </c>
      <c r="T91" s="120" t="n">
        <f aca="false">L91/$R$3</f>
        <v>0</v>
      </c>
      <c r="U91" s="120" t="n">
        <f aca="false">I91/$R$3</f>
        <v>45.9316</v>
      </c>
      <c r="V91" s="120" t="n">
        <f aca="false">M91/$R$3</f>
        <v>460.334923376146</v>
      </c>
      <c r="W91" s="120" t="n">
        <f aca="false">N91/$R$3</f>
        <v>460.334923376146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Data'!$A$2:$B$8,MATCH(WEEKDAY('EZE Power Trading'!A92,3),'Master Data'!$A$2:$A$8,0),2)</f>
        <v>W</v>
      </c>
      <c r="D92" s="118" t="n">
        <v>-198411</v>
      </c>
      <c r="E92" s="118" t="n">
        <v>198411</v>
      </c>
      <c r="F92" s="118" t="n">
        <v>0</v>
      </c>
      <c r="G92" s="118" t="n">
        <v>48361.25</v>
      </c>
      <c r="I92" s="118" t="n">
        <f aca="false">IF(MONTH($A92)=MONTH($A91),IF(G92=0,I91,G92),G92)</f>
        <v>48361.25</v>
      </c>
      <c r="J92" s="118" t="n">
        <f aca="false">IF(MONTH($A92)=MONTH($A91),SUM(I92-I91),I92)</f>
        <v>2429.65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462764.573376146</v>
      </c>
      <c r="N92" s="118" t="n">
        <f aca="false">SUM(J$6:J92)</f>
        <v>462764.573376146</v>
      </c>
      <c r="P92" s="118" t="n">
        <f aca="false">D92/P$3</f>
        <v>-0.198411</v>
      </c>
      <c r="Q92" s="118" t="n">
        <f aca="false">E92/P$3</f>
        <v>0.198411</v>
      </c>
      <c r="R92" s="118" t="n">
        <f aca="false">F92/R$3</f>
        <v>0</v>
      </c>
      <c r="S92" s="120" t="n">
        <f aca="false">J92/$R$3</f>
        <v>2.42965</v>
      </c>
      <c r="T92" s="120" t="n">
        <f aca="false">L92/$R$3</f>
        <v>0</v>
      </c>
      <c r="U92" s="120" t="n">
        <f aca="false">I92/$R$3</f>
        <v>48.36125</v>
      </c>
      <c r="V92" s="120" t="n">
        <f aca="false">M92/$R$3</f>
        <v>462.764573376146</v>
      </c>
      <c r="W92" s="120" t="n">
        <f aca="false">N92/$R$3</f>
        <v>462.764573376146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Data'!$A$2:$B$8,MATCH(WEEKDAY('EZE Power Trading'!A93,3),'Master Data'!$A$2:$A$8,0),2)</f>
        <v>Th</v>
      </c>
      <c r="D93" s="118" t="n">
        <v>-197677</v>
      </c>
      <c r="E93" s="118" t="n">
        <v>197677</v>
      </c>
      <c r="F93" s="118" t="n">
        <v>0</v>
      </c>
      <c r="G93" s="118" t="n">
        <v>59334.59</v>
      </c>
      <c r="I93" s="118" t="n">
        <f aca="false">IF(MONTH($A93)=MONTH($A92),IF(G93=0,I92,G93),G93)</f>
        <v>59334.59</v>
      </c>
      <c r="J93" s="118" t="n">
        <f aca="false">IF(MONTH($A93)=MONTH($A92),SUM(I93-I92),I93)</f>
        <v>10973.34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473737.913376146</v>
      </c>
      <c r="N93" s="118" t="n">
        <f aca="false">SUM(J$6:J93)</f>
        <v>473737.913376146</v>
      </c>
      <c r="P93" s="118" t="n">
        <f aca="false">D93/P$3</f>
        <v>-0.197677</v>
      </c>
      <c r="Q93" s="118" t="n">
        <f aca="false">E93/P$3</f>
        <v>0.197677</v>
      </c>
      <c r="R93" s="118" t="n">
        <f aca="false">F93/R$3</f>
        <v>0</v>
      </c>
      <c r="S93" s="120" t="n">
        <f aca="false">J93/$R$3</f>
        <v>10.97334</v>
      </c>
      <c r="T93" s="120" t="n">
        <f aca="false">L93/$R$3</f>
        <v>0</v>
      </c>
      <c r="U93" s="120" t="n">
        <f aca="false">I93/$R$3</f>
        <v>59.33459</v>
      </c>
      <c r="V93" s="120" t="n">
        <f aca="false">M93/$R$3</f>
        <v>473.737913376146</v>
      </c>
      <c r="W93" s="120" t="n">
        <f aca="false">N93/$R$3</f>
        <v>473.737913376146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Data'!$A$2:$B$8,MATCH(WEEKDAY('EZE Power Trading'!A94,3),'Master Data'!$A$2:$A$8,0),2)</f>
        <v>F</v>
      </c>
      <c r="D94" s="118" t="n">
        <v>-196318</v>
      </c>
      <c r="E94" s="118" t="n">
        <v>196318</v>
      </c>
      <c r="F94" s="118" t="n">
        <v>0</v>
      </c>
      <c r="G94" s="118" t="n">
        <v>69321.0620416571</v>
      </c>
      <c r="I94" s="118" t="n">
        <f aca="false">IF(MONTH($A94)=MONTH($A93),IF(G94=0,I93,G94),G94)</f>
        <v>69321.0620416571</v>
      </c>
      <c r="J94" s="118" t="n">
        <f aca="false">IF(MONTH($A94)=MONTH($A93),SUM(I94-I93),I94)</f>
        <v>9986.47204165705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483724.385417803</v>
      </c>
      <c r="N94" s="118" t="n">
        <f aca="false">SUM(J$6:J94)</f>
        <v>483724.385417803</v>
      </c>
      <c r="P94" s="118" t="n">
        <f aca="false">D94/P$3</f>
        <v>-0.196318</v>
      </c>
      <c r="Q94" s="118" t="n">
        <f aca="false">E94/P$3</f>
        <v>0.196318</v>
      </c>
      <c r="R94" s="118" t="n">
        <f aca="false">F94/R$3</f>
        <v>0</v>
      </c>
      <c r="S94" s="120" t="n">
        <f aca="false">J94/$R$3</f>
        <v>9.98647204165705</v>
      </c>
      <c r="T94" s="120" t="n">
        <f aca="false">L94/$R$3</f>
        <v>0</v>
      </c>
      <c r="U94" s="120" t="n">
        <f aca="false">I94/$R$3</f>
        <v>69.321062041657</v>
      </c>
      <c r="V94" s="120" t="n">
        <f aca="false">M94/$R$3</f>
        <v>483.724385417803</v>
      </c>
      <c r="W94" s="120" t="n">
        <f aca="false">N94/$R$3</f>
        <v>483.724385417803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Data'!$A$2:$B$8,MATCH(WEEKDAY('EZE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69321.0620416571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483724.385417803</v>
      </c>
      <c r="N95" s="118" t="n">
        <f aca="false">SUM(J$6:J95)</f>
        <v>483724.385417803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69.321062041657</v>
      </c>
      <c r="V95" s="120" t="n">
        <f aca="false">M95/$R$3</f>
        <v>483.724385417803</v>
      </c>
      <c r="W95" s="120" t="n">
        <f aca="false">N95/$R$3</f>
        <v>483.724385417803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Data'!$A$2:$B$8,MATCH(WEEKDAY('EZE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483724.385417803</v>
      </c>
      <c r="N96" s="118" t="n">
        <f aca="false">SUM(J$6:J96)</f>
        <v>483724.385417803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483.724385417803</v>
      </c>
      <c r="W96" s="120" t="n">
        <f aca="false">N96/$R$3</f>
        <v>483.724385417803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Data'!$A$2:$B$8,MATCH(WEEKDAY('EZE Power Trading'!A97,3),'Master Data'!$A$2:$A$8,0),2)</f>
        <v>M</v>
      </c>
      <c r="D97" s="118" t="n">
        <v>-194974</v>
      </c>
      <c r="E97" s="118" t="n">
        <v>194974</v>
      </c>
      <c r="F97" s="118" t="n">
        <v>0</v>
      </c>
      <c r="G97" s="118" t="n">
        <v>183.6</v>
      </c>
      <c r="I97" s="118" t="n">
        <f aca="false">IF(MONTH($A97)=MONTH($A96),IF(G97=0,I96,G97),G97)</f>
        <v>183.6</v>
      </c>
      <c r="J97" s="118" t="n">
        <f aca="false">IF(MONTH($A97)=MONTH($A96),SUM(I97-I96),I97)</f>
        <v>183.6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183.6</v>
      </c>
      <c r="N97" s="118" t="n">
        <f aca="false">SUM(J$6:J97)</f>
        <v>483907.985417803</v>
      </c>
      <c r="P97" s="118" t="n">
        <f aca="false">D97/P$3</f>
        <v>-0.194974</v>
      </c>
      <c r="Q97" s="118" t="n">
        <f aca="false">E97/P$3</f>
        <v>0.194974</v>
      </c>
      <c r="R97" s="118" t="n">
        <f aca="false">F97/R$3</f>
        <v>0</v>
      </c>
      <c r="S97" s="120" t="n">
        <f aca="false">J97/$R$3</f>
        <v>0.1836</v>
      </c>
      <c r="T97" s="120" t="n">
        <f aca="false">L97/$R$3</f>
        <v>0</v>
      </c>
      <c r="U97" s="120" t="n">
        <f aca="false">I97/$R$3</f>
        <v>0.1836</v>
      </c>
      <c r="V97" s="120" t="n">
        <f aca="false">M97/$R$3</f>
        <v>0.1836</v>
      </c>
      <c r="W97" s="120" t="n">
        <f aca="false">N97/$R$3</f>
        <v>483.907985417803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Data'!$A$2:$B$8,MATCH(WEEKDAY('EZE Power Trading'!A98,3),'Master Data'!$A$2:$A$8,0),2)</f>
        <v>T</v>
      </c>
      <c r="D98" s="118" t="n">
        <v>-194256</v>
      </c>
      <c r="E98" s="118" t="n">
        <v>194256</v>
      </c>
      <c r="F98" s="118" t="n">
        <v>0</v>
      </c>
      <c r="G98" s="118" t="n">
        <v>8473.08</v>
      </c>
      <c r="I98" s="118" t="n">
        <f aca="false">IF(MONTH($A98)=MONTH($A97),IF(G98=0,I97,G98),G98)</f>
        <v>8473.08</v>
      </c>
      <c r="J98" s="118" t="n">
        <f aca="false">IF(MONTH($A98)=MONTH($A97),SUM(I98-I97),I98)</f>
        <v>8289.48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8473.08</v>
      </c>
      <c r="N98" s="118" t="n">
        <f aca="false">SUM(J$6:J98)</f>
        <v>492197.465417803</v>
      </c>
      <c r="P98" s="118" t="n">
        <f aca="false">D98/P$3</f>
        <v>-0.194256</v>
      </c>
      <c r="Q98" s="118" t="n">
        <f aca="false">E98/P$3</f>
        <v>0.194256</v>
      </c>
      <c r="R98" s="118" t="n">
        <f aca="false">F98/R$3</f>
        <v>0</v>
      </c>
      <c r="S98" s="120" t="n">
        <f aca="false">J98/$R$3</f>
        <v>8.28948</v>
      </c>
      <c r="T98" s="120" t="n">
        <f aca="false">L98/$R$3</f>
        <v>0</v>
      </c>
      <c r="U98" s="120" t="n">
        <f aca="false">I98/$R$3</f>
        <v>8.47308</v>
      </c>
      <c r="V98" s="120" t="n">
        <f aca="false">M98/$R$3</f>
        <v>8.47308</v>
      </c>
      <c r="W98" s="120" t="n">
        <f aca="false">N98/$R$3</f>
        <v>492.197465417803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Data'!$A$2:$B$8,MATCH(WEEKDAY('EZE Power Trading'!A99,3),'Master Data'!$A$2:$A$8,0),2)</f>
        <v>W</v>
      </c>
      <c r="D99" s="118" t="n">
        <v>-193547</v>
      </c>
      <c r="E99" s="118" t="n">
        <v>193547</v>
      </c>
      <c r="F99" s="118" t="n">
        <v>0</v>
      </c>
      <c r="G99" s="118" t="n">
        <v>5765.21</v>
      </c>
      <c r="I99" s="118" t="n">
        <f aca="false">IF(MONTH($A99)=MONTH($A98),IF(G99=0,I98,G99),G99)</f>
        <v>5765.21</v>
      </c>
      <c r="J99" s="118" t="n">
        <f aca="false">IF(MONTH($A99)=MONTH($A98),SUM(I99-I98),I99)</f>
        <v>-2707.87</v>
      </c>
      <c r="K99" s="118" t="n">
        <f aca="false">IF(WEEKDAY(A99,3)&gt;4,0,(IF(A99&lt;K$2,0,IF(A99&lt;=K$3,1,0))))</f>
        <v>0</v>
      </c>
      <c r="L99" s="118" t="n">
        <f aca="false">J99*K99</f>
        <v>-0</v>
      </c>
      <c r="M99" s="118" t="n">
        <f aca="false">SUM(J$97:J99)</f>
        <v>5765.21</v>
      </c>
      <c r="N99" s="118" t="n">
        <f aca="false">SUM(J$6:J99)</f>
        <v>489489.595417803</v>
      </c>
      <c r="P99" s="118" t="n">
        <f aca="false">D99/P$3</f>
        <v>-0.193547</v>
      </c>
      <c r="Q99" s="118" t="n">
        <f aca="false">E99/P$3</f>
        <v>0.193547</v>
      </c>
      <c r="R99" s="118" t="n">
        <f aca="false">F99/R$3</f>
        <v>0</v>
      </c>
      <c r="S99" s="120" t="n">
        <f aca="false">J99/$R$3</f>
        <v>-2.70787</v>
      </c>
      <c r="T99" s="120" t="n">
        <f aca="false">L99/$R$3</f>
        <v>-0</v>
      </c>
      <c r="U99" s="120" t="n">
        <f aca="false">I99/$R$3</f>
        <v>5.76521</v>
      </c>
      <c r="V99" s="120" t="n">
        <f aca="false">M99/$R$3</f>
        <v>5.76521</v>
      </c>
      <c r="W99" s="120" t="n">
        <f aca="false">N99/$R$3</f>
        <v>489.489595417803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Data'!$A$2:$B$8,MATCH(WEEKDAY('EZE Power Trading'!A100,3),'Master Data'!$A$2:$A$8,0),2)</f>
        <v>Th</v>
      </c>
      <c r="D100" s="118" t="n">
        <v>-192857</v>
      </c>
      <c r="E100" s="118" t="n">
        <v>192857</v>
      </c>
      <c r="F100" s="118" t="n">
        <v>0</v>
      </c>
      <c r="G100" s="118" t="n">
        <v>6352.62</v>
      </c>
      <c r="I100" s="118" t="n">
        <f aca="false">IF(MONTH($A100)=MONTH($A99),IF(G100=0,I99,G100),G100)</f>
        <v>6352.62</v>
      </c>
      <c r="J100" s="118" t="n">
        <f aca="false">IF(MONTH($A100)=MONTH($A99),SUM(I100-I99),I100)</f>
        <v>587.41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6352.62</v>
      </c>
      <c r="N100" s="118" t="n">
        <f aca="false">SUM(J$6:J100)</f>
        <v>490077.005417803</v>
      </c>
      <c r="P100" s="118" t="n">
        <f aca="false">D100/P$3</f>
        <v>-0.192857</v>
      </c>
      <c r="Q100" s="118" t="n">
        <f aca="false">E100/P$3</f>
        <v>0.192857</v>
      </c>
      <c r="R100" s="118" t="n">
        <f aca="false">F100/R$3</f>
        <v>0</v>
      </c>
      <c r="S100" s="120" t="n">
        <f aca="false">J100/$R$3</f>
        <v>0.58741</v>
      </c>
      <c r="T100" s="120" t="n">
        <f aca="false">L100/$R$3</f>
        <v>0</v>
      </c>
      <c r="U100" s="120" t="n">
        <f aca="false">I100/$R$3</f>
        <v>6.35262</v>
      </c>
      <c r="V100" s="120" t="n">
        <f aca="false">M100/$R$3</f>
        <v>6.35262</v>
      </c>
      <c r="W100" s="120" t="n">
        <f aca="false">N100/$R$3</f>
        <v>490.077005417803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Data'!$A$2:$B$8,MATCH(WEEKDAY('EZE Power Trading'!A101,3),'Master Data'!$A$2:$A$8,0),2)</f>
        <v>F</v>
      </c>
      <c r="D101" s="118" t="n">
        <v>-192102</v>
      </c>
      <c r="E101" s="118" t="n">
        <v>192102</v>
      </c>
      <c r="F101" s="118" t="n">
        <v>0</v>
      </c>
      <c r="G101" s="118" t="n">
        <v>7090.37</v>
      </c>
      <c r="I101" s="118" t="n">
        <f aca="false">IF(MONTH($A101)=MONTH($A100),IF(G101=0,I100,G101),G101)</f>
        <v>7090.37</v>
      </c>
      <c r="J101" s="118" t="n">
        <f aca="false">IF(MONTH($A101)=MONTH($A100),SUM(I101-I100),I101)</f>
        <v>737.75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7090.37</v>
      </c>
      <c r="N101" s="118" t="n">
        <f aca="false">SUM(J$6:J101)</f>
        <v>490814.755417803</v>
      </c>
      <c r="P101" s="118" t="n">
        <f aca="false">D101/P$3</f>
        <v>-0.192102</v>
      </c>
      <c r="Q101" s="118" t="n">
        <f aca="false">E101/P$3</f>
        <v>0.192102</v>
      </c>
      <c r="R101" s="118" t="n">
        <f aca="false">F101/R$3</f>
        <v>0</v>
      </c>
      <c r="S101" s="120" t="n">
        <f aca="false">J101/$R$3</f>
        <v>0.73775</v>
      </c>
      <c r="T101" s="120" t="n">
        <f aca="false">L101/$R$3</f>
        <v>0</v>
      </c>
      <c r="U101" s="120" t="n">
        <f aca="false">I101/$R$3</f>
        <v>7.09037</v>
      </c>
      <c r="V101" s="120" t="n">
        <f aca="false">M101/$R$3</f>
        <v>7.09037</v>
      </c>
      <c r="W101" s="120" t="n">
        <f aca="false">N101/$R$3</f>
        <v>490.814755417803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Data'!$A$2:$B$8,MATCH(WEEKDAY('EZE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7090.37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7090.37</v>
      </c>
      <c r="N102" s="118" t="n">
        <f aca="false">SUM(J$6:J102)</f>
        <v>490814.755417803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7.09037</v>
      </c>
      <c r="V102" s="120" t="n">
        <f aca="false">M102/$R$3</f>
        <v>7.09037</v>
      </c>
      <c r="W102" s="120" t="n">
        <f aca="false">N102/$R$3</f>
        <v>490.814755417803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Data'!$A$2:$B$8,MATCH(WEEKDAY('EZE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7090.37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7090.37</v>
      </c>
      <c r="N103" s="118" t="n">
        <f aca="false">SUM(J$6:J103)</f>
        <v>490814.755417803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7.09037</v>
      </c>
      <c r="V103" s="120" t="n">
        <f aca="false">M103/$R$3</f>
        <v>7.09037</v>
      </c>
      <c r="W103" s="120" t="n">
        <f aca="false">N103/$R$3</f>
        <v>490.814755417803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Data'!$A$2:$B$8,MATCH(WEEKDAY('EZE Power Trading'!A104,3),'Master Data'!$A$2:$A$8,0),2)</f>
        <v>M</v>
      </c>
      <c r="D104" s="118" t="n">
        <v>-190112</v>
      </c>
      <c r="E104" s="118" t="n">
        <v>190112</v>
      </c>
      <c r="F104" s="118" t="n">
        <v>0</v>
      </c>
      <c r="G104" s="118" t="n">
        <v>7790.28</v>
      </c>
      <c r="I104" s="118" t="n">
        <f aca="false">IF(MONTH($A104)=MONTH($A103),IF(G104=0,I103,G104),G104)</f>
        <v>7790.28</v>
      </c>
      <c r="J104" s="118" t="n">
        <f aca="false">IF(MONTH($A104)=MONTH($A103),SUM(I104-I103),I104)</f>
        <v>699.91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7790.28</v>
      </c>
      <c r="N104" s="118" t="n">
        <f aca="false">SUM(J$6:J104)</f>
        <v>491514.665417803</v>
      </c>
      <c r="P104" s="118" t="n">
        <f aca="false">D104/P$3</f>
        <v>-0.190112</v>
      </c>
      <c r="Q104" s="118" t="n">
        <f aca="false">E104/P$3</f>
        <v>0.190112</v>
      </c>
      <c r="R104" s="118" t="n">
        <f aca="false">F104/R$3</f>
        <v>0</v>
      </c>
      <c r="S104" s="120" t="n">
        <f aca="false">J104/$R$3</f>
        <v>0.69991</v>
      </c>
      <c r="T104" s="120" t="n">
        <f aca="false">L104/$R$3</f>
        <v>0</v>
      </c>
      <c r="U104" s="120" t="n">
        <f aca="false">I104/$R$3</f>
        <v>7.79028</v>
      </c>
      <c r="V104" s="120" t="n">
        <f aca="false">M104/$R$3</f>
        <v>7.79028</v>
      </c>
      <c r="W104" s="120" t="n">
        <f aca="false">N104/$R$3</f>
        <v>491.514665417803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Data'!$A$2:$B$8,MATCH(WEEKDAY('EZE Power Trading'!A105,3),'Master Data'!$A$2:$A$8,0),2)</f>
        <v>T</v>
      </c>
      <c r="D105" s="118" t="n">
        <v>-189822</v>
      </c>
      <c r="E105" s="118" t="n">
        <v>189822</v>
      </c>
      <c r="F105" s="118" t="n">
        <v>0</v>
      </c>
      <c r="G105" s="118" t="n">
        <v>8592.25</v>
      </c>
      <c r="I105" s="118" t="n">
        <f aca="false">IF(MONTH($A105)=MONTH($A104),IF(G105=0,I104,G105),G105)</f>
        <v>8592.25</v>
      </c>
      <c r="J105" s="118" t="n">
        <f aca="false">IF(MONTH($A105)=MONTH($A104),SUM(I105-I104),I105)</f>
        <v>801.97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8592.25</v>
      </c>
      <c r="N105" s="118" t="n">
        <f aca="false">SUM(J$6:J105)</f>
        <v>492316.635417803</v>
      </c>
      <c r="P105" s="118" t="n">
        <f aca="false">D105/P$3</f>
        <v>-0.189822</v>
      </c>
      <c r="Q105" s="118" t="n">
        <f aca="false">E105/P$3</f>
        <v>0.189822</v>
      </c>
      <c r="R105" s="118" t="n">
        <f aca="false">F105/R$3</f>
        <v>0</v>
      </c>
      <c r="S105" s="120" t="n">
        <f aca="false">J105/$R$3</f>
        <v>0.80197</v>
      </c>
      <c r="T105" s="120" t="n">
        <f aca="false">L105/$R$3</f>
        <v>0</v>
      </c>
      <c r="U105" s="120" t="n">
        <f aca="false">I105/$R$3</f>
        <v>8.59225</v>
      </c>
      <c r="V105" s="120" t="n">
        <f aca="false">M105/$R$3</f>
        <v>8.59225</v>
      </c>
      <c r="W105" s="120" t="n">
        <f aca="false">N105/$R$3</f>
        <v>492.316635417803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Data'!$A$2:$B$8,MATCH(WEEKDAY('EZE Power Trading'!A106,3),'Master Data'!$A$2:$A$8,0),2)</f>
        <v>W</v>
      </c>
      <c r="D106" s="118" t="n">
        <v>-188583</v>
      </c>
      <c r="E106" s="118" t="n">
        <v>188583</v>
      </c>
      <c r="F106" s="118" t="n">
        <v>0</v>
      </c>
      <c r="G106" s="118" t="n">
        <v>20143.61</v>
      </c>
      <c r="I106" s="118" t="n">
        <f aca="false">IF(MONTH($A106)=MONTH($A105),IF(G106=0,I105,G106),G106)</f>
        <v>20143.61</v>
      </c>
      <c r="J106" s="118" t="n">
        <f aca="false">IF(MONTH($A106)=MONTH($A105),SUM(I106-I105),I106)</f>
        <v>11551.36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20143.61</v>
      </c>
      <c r="N106" s="118" t="n">
        <f aca="false">SUM(J$6:J106)</f>
        <v>503867.995417803</v>
      </c>
      <c r="P106" s="118" t="n">
        <f aca="false">D106/P$3</f>
        <v>-0.188583</v>
      </c>
      <c r="Q106" s="118" t="n">
        <f aca="false">E106/P$3</f>
        <v>0.188583</v>
      </c>
      <c r="R106" s="118" t="n">
        <f aca="false">F106/R$3</f>
        <v>0</v>
      </c>
      <c r="S106" s="120" t="n">
        <f aca="false">J106/$R$3</f>
        <v>11.55136</v>
      </c>
      <c r="T106" s="120" t="n">
        <f aca="false">L106/$R$3</f>
        <v>0</v>
      </c>
      <c r="U106" s="120" t="n">
        <f aca="false">I106/$R$3</f>
        <v>20.14361</v>
      </c>
      <c r="V106" s="120" t="n">
        <f aca="false">M106/$R$3</f>
        <v>20.14361</v>
      </c>
      <c r="W106" s="120" t="n">
        <f aca="false">N106/$R$3</f>
        <v>503.867995417803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Data'!$A$2:$B$8,MATCH(WEEKDAY('EZE Power Trading'!A107,3),'Master Data'!$A$2:$A$8,0),2)</f>
        <v>Th</v>
      </c>
      <c r="D107" s="118" t="n">
        <v>-187943</v>
      </c>
      <c r="E107" s="118" t="n">
        <v>187943</v>
      </c>
      <c r="F107" s="118" t="n">
        <v>0</v>
      </c>
      <c r="G107" s="118" t="n">
        <v>20274.54</v>
      </c>
      <c r="I107" s="118" t="n">
        <f aca="false">IF(MONTH($A107)=MONTH($A106),IF(G107=0,I106,G107),G107)</f>
        <v>20274.54</v>
      </c>
      <c r="J107" s="118" t="n">
        <f aca="false">IF(MONTH($A107)=MONTH($A106),SUM(I107-I106),I107)</f>
        <v>130.93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20274.54</v>
      </c>
      <c r="N107" s="118" t="n">
        <f aca="false">SUM(J$6:J107)</f>
        <v>503998.925417803</v>
      </c>
      <c r="P107" s="118" t="n">
        <f aca="false">D107/P$3</f>
        <v>-0.187943</v>
      </c>
      <c r="Q107" s="118" t="n">
        <f aca="false">E107/P$3</f>
        <v>0.187943</v>
      </c>
      <c r="R107" s="118" t="n">
        <f aca="false">F107/R$3</f>
        <v>0</v>
      </c>
      <c r="S107" s="120" t="n">
        <f aca="false">J107/$R$3</f>
        <v>0.13093</v>
      </c>
      <c r="T107" s="120" t="n">
        <f aca="false">L107/$R$3</f>
        <v>0</v>
      </c>
      <c r="U107" s="120" t="n">
        <f aca="false">I107/$R$3</f>
        <v>20.27454</v>
      </c>
      <c r="V107" s="120" t="n">
        <f aca="false">M107/$R$3</f>
        <v>20.27454</v>
      </c>
      <c r="W107" s="120" t="n">
        <f aca="false">N107/$R$3</f>
        <v>503.998925417803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Data'!$A$2:$B$8,MATCH(WEEKDAY('EZE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20274.54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20274.54</v>
      </c>
      <c r="N108" s="118" t="n">
        <f aca="false">SUM(J$6:J108)</f>
        <v>503998.925417803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20.27454</v>
      </c>
      <c r="V108" s="120" t="n">
        <f aca="false">M108/$R$3</f>
        <v>20.27454</v>
      </c>
      <c r="W108" s="120" t="n">
        <f aca="false">N108/$R$3</f>
        <v>503.998925417803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Data'!$A$2:$B$8,MATCH(WEEKDAY('EZE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20274.54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20274.54</v>
      </c>
      <c r="N109" s="118" t="n">
        <f aca="false">SUM(J$6:J109)</f>
        <v>503998.925417803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20.27454</v>
      </c>
      <c r="V109" s="120" t="n">
        <f aca="false">M109/$R$3</f>
        <v>20.27454</v>
      </c>
      <c r="W109" s="120" t="n">
        <f aca="false">N109/$R$3</f>
        <v>503.998925417803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Data'!$A$2:$B$8,MATCH(WEEKDAY('EZE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20274.54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20274.54</v>
      </c>
      <c r="N110" s="118" t="n">
        <f aca="false">SUM(J$6:J110)</f>
        <v>503998.925417803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20.27454</v>
      </c>
      <c r="V110" s="120" t="n">
        <f aca="false">M110/$R$3</f>
        <v>20.27454</v>
      </c>
      <c r="W110" s="120" t="n">
        <f aca="false">N110/$R$3</f>
        <v>503.998925417803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Data'!$A$2:$B$8,MATCH(WEEKDAY('EZE Power Trading'!A111,3),'Master Data'!$A$2:$A$8,0),2)</f>
        <v>M</v>
      </c>
      <c r="D111" s="118" t="n">
        <v>-185252</v>
      </c>
      <c r="E111" s="118" t="n">
        <v>185252</v>
      </c>
      <c r="F111" s="118" t="n">
        <v>0</v>
      </c>
      <c r="G111" s="118" t="n">
        <v>12619.19</v>
      </c>
      <c r="I111" s="118" t="n">
        <f aca="false">IF(MONTH($A111)=MONTH($A110),IF(G111=0,I110,G111),G111)</f>
        <v>12619.19</v>
      </c>
      <c r="J111" s="118" t="n">
        <f aca="false">IF(MONTH($A111)=MONTH($A110),SUM(I111-I110),I111)</f>
        <v>-7655.35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12619.19</v>
      </c>
      <c r="N111" s="118" t="n">
        <f aca="false">SUM(J$6:J111)</f>
        <v>496343.575417803</v>
      </c>
      <c r="P111" s="118" t="n">
        <f aca="false">D111/P$3</f>
        <v>-0.185252</v>
      </c>
      <c r="Q111" s="118" t="n">
        <f aca="false">E111/P$3</f>
        <v>0.185252</v>
      </c>
      <c r="R111" s="118" t="n">
        <f aca="false">F111/R$3</f>
        <v>0</v>
      </c>
      <c r="S111" s="120" t="n">
        <f aca="false">J111/$R$3</f>
        <v>-7.65535</v>
      </c>
      <c r="T111" s="120" t="n">
        <f aca="false">L111/$R$3</f>
        <v>-0</v>
      </c>
      <c r="U111" s="120" t="n">
        <f aca="false">I111/$R$3</f>
        <v>12.61919</v>
      </c>
      <c r="V111" s="120" t="n">
        <f aca="false">M111/$R$3</f>
        <v>12.61919</v>
      </c>
      <c r="W111" s="120" t="n">
        <f aca="false">N111/$R$3</f>
        <v>496.343575417803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Data'!$A$2:$B$8,MATCH(WEEKDAY('EZE Power Trading'!A112,3),'Master Data'!$A$2:$A$8,0),2)</f>
        <v>T</v>
      </c>
      <c r="D112" s="118" t="n">
        <v>-184480</v>
      </c>
      <c r="E112" s="118" t="n">
        <v>184480</v>
      </c>
      <c r="F112" s="118" t="n">
        <v>0</v>
      </c>
      <c r="G112" s="118" t="n">
        <v>8574.17</v>
      </c>
      <c r="I112" s="118" t="n">
        <f aca="false">IF(MONTH($A112)=MONTH($A111),IF(G112=0,I111,G112),G112)</f>
        <v>8574.17</v>
      </c>
      <c r="J112" s="118" t="n">
        <f aca="false">IF(MONTH($A112)=MONTH($A111),SUM(I112-I111),I112)</f>
        <v>-4045.02</v>
      </c>
      <c r="K112" s="118" t="n">
        <f aca="false">IF(WEEKDAY(A112,3)&gt;4,0,(IF(A112&lt;K$2,0,IF(A112&lt;=K$3,1,0))))</f>
        <v>0</v>
      </c>
      <c r="L112" s="118" t="n">
        <f aca="false">J112*K112</f>
        <v>-0</v>
      </c>
      <c r="M112" s="118" t="n">
        <f aca="false">SUM(J$97:J112)</f>
        <v>8574.17</v>
      </c>
      <c r="N112" s="118" t="n">
        <f aca="false">SUM(J$6:J112)</f>
        <v>492298.555417803</v>
      </c>
      <c r="P112" s="118" t="n">
        <f aca="false">D112/P$3</f>
        <v>-0.18448</v>
      </c>
      <c r="Q112" s="118" t="n">
        <f aca="false">E112/P$3</f>
        <v>0.18448</v>
      </c>
      <c r="R112" s="118" t="n">
        <f aca="false">F112/R$3</f>
        <v>0</v>
      </c>
      <c r="S112" s="120" t="n">
        <f aca="false">J112/$R$3</f>
        <v>-4.04502</v>
      </c>
      <c r="T112" s="120" t="n">
        <f aca="false">L112/$R$3</f>
        <v>-0</v>
      </c>
      <c r="U112" s="120" t="n">
        <f aca="false">I112/$R$3</f>
        <v>8.57417</v>
      </c>
      <c r="V112" s="120" t="n">
        <f aca="false">M112/$R$3</f>
        <v>8.57417</v>
      </c>
      <c r="W112" s="120" t="n">
        <f aca="false">N112/$R$3</f>
        <v>492.298555417803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Data'!$A$2:$B$8,MATCH(WEEKDAY('EZE Power Trading'!A113,3),'Master Data'!$A$2:$A$8,0),2)</f>
        <v>W</v>
      </c>
      <c r="D113" s="118" t="n">
        <v>-183770</v>
      </c>
      <c r="E113" s="118" t="n">
        <v>183770</v>
      </c>
      <c r="F113" s="118" t="n">
        <v>0</v>
      </c>
      <c r="G113" s="118" t="n">
        <v>4963.91</v>
      </c>
      <c r="I113" s="118" t="n">
        <f aca="false">IF(MONTH($A113)=MONTH($A112),IF(G113=0,I112,G113),G113)</f>
        <v>4963.91</v>
      </c>
      <c r="J113" s="118" t="n">
        <f aca="false">IF(MONTH($A113)=MONTH($A112),SUM(I113-I112),I113)</f>
        <v>-3610.26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4963.91</v>
      </c>
      <c r="N113" s="118" t="n">
        <f aca="false">SUM(J$6:J113)</f>
        <v>488688.295417803</v>
      </c>
      <c r="P113" s="118" t="n">
        <f aca="false">D113/P$3</f>
        <v>-0.18377</v>
      </c>
      <c r="Q113" s="118" t="n">
        <f aca="false">E113/P$3</f>
        <v>0.18377</v>
      </c>
      <c r="R113" s="118" t="n">
        <f aca="false">F113/R$3</f>
        <v>0</v>
      </c>
      <c r="S113" s="120" t="n">
        <f aca="false">J113/$R$3</f>
        <v>-3.61026</v>
      </c>
      <c r="T113" s="120" t="n">
        <f aca="false">L113/$R$3</f>
        <v>-0</v>
      </c>
      <c r="U113" s="120" t="n">
        <f aca="false">I113/$R$3</f>
        <v>4.96391</v>
      </c>
      <c r="V113" s="120" t="n">
        <f aca="false">M113/$R$3</f>
        <v>4.96391</v>
      </c>
      <c r="W113" s="120" t="n">
        <f aca="false">N113/$R$3</f>
        <v>488.688295417803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Data'!$A$2:$B$8,MATCH(WEEKDAY('EZE Power Trading'!A114,3),'Master Data'!$A$2:$A$8,0),2)</f>
        <v>Th</v>
      </c>
      <c r="D114" s="118" t="n">
        <v>-184312</v>
      </c>
      <c r="E114" s="118" t="n">
        <v>184312</v>
      </c>
      <c r="F114" s="118" t="n">
        <v>0</v>
      </c>
      <c r="G114" s="118" t="n">
        <v>1212.99</v>
      </c>
      <c r="I114" s="118" t="n">
        <f aca="false">IF(MONTH($A114)=MONTH($A113),IF(G114=0,I113,G114),G114)</f>
        <v>1212.99</v>
      </c>
      <c r="J114" s="118" t="n">
        <f aca="false">IF(MONTH($A114)=MONTH($A113),SUM(I114-I113),I114)</f>
        <v>-3750.92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1212.99</v>
      </c>
      <c r="N114" s="118" t="n">
        <f aca="false">SUM(J$6:J114)</f>
        <v>484937.375417803</v>
      </c>
      <c r="P114" s="118" t="n">
        <f aca="false">D114/P$3</f>
        <v>-0.184312</v>
      </c>
      <c r="Q114" s="118" t="n">
        <f aca="false">E114/P$3</f>
        <v>0.184312</v>
      </c>
      <c r="R114" s="118" t="n">
        <f aca="false">F114/R$3</f>
        <v>0</v>
      </c>
      <c r="S114" s="120" t="n">
        <f aca="false">J114/$R$3</f>
        <v>-3.75092</v>
      </c>
      <c r="T114" s="120" t="n">
        <f aca="false">L114/$R$3</f>
        <v>-0</v>
      </c>
      <c r="U114" s="120" t="n">
        <f aca="false">I114/$R$3</f>
        <v>1.21299</v>
      </c>
      <c r="V114" s="120" t="n">
        <f aca="false">M114/$R$3</f>
        <v>1.21299</v>
      </c>
      <c r="W114" s="120" t="n">
        <f aca="false">N114/$R$3</f>
        <v>484.937375417803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Data'!$A$2:$B$8,MATCH(WEEKDAY('EZE Power Trading'!A115,3),'Master Data'!$A$2:$A$8,0),2)</f>
        <v>F</v>
      </c>
      <c r="D115" s="118" t="n">
        <v>-182588</v>
      </c>
      <c r="E115" s="118" t="n">
        <v>182588</v>
      </c>
      <c r="F115" s="118" t="n">
        <v>0</v>
      </c>
      <c r="G115" s="118" t="n">
        <v>-1474.91</v>
      </c>
      <c r="I115" s="118" t="n">
        <f aca="false">IF(MONTH($A115)=MONTH($A114),IF(G115=0,I114,G115),G115)</f>
        <v>-1474.91</v>
      </c>
      <c r="J115" s="118" t="n">
        <f aca="false">IF(MONTH($A115)=MONTH($A114),SUM(I115-I114),I115)</f>
        <v>-2687.9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-1474.91</v>
      </c>
      <c r="N115" s="118" t="n">
        <f aca="false">SUM(J$6:J115)</f>
        <v>482249.475417803</v>
      </c>
      <c r="P115" s="118" t="n">
        <f aca="false">D115/P$3</f>
        <v>-0.182588</v>
      </c>
      <c r="Q115" s="118" t="n">
        <f aca="false">E115/P$3</f>
        <v>0.182588</v>
      </c>
      <c r="R115" s="118" t="n">
        <f aca="false">F115/R$3</f>
        <v>0</v>
      </c>
      <c r="S115" s="120" t="n">
        <f aca="false">J115/$R$3</f>
        <v>-2.6879</v>
      </c>
      <c r="T115" s="120" t="n">
        <f aca="false">L115/$R$3</f>
        <v>-0</v>
      </c>
      <c r="U115" s="120" t="n">
        <f aca="false">I115/$R$3</f>
        <v>-1.47491</v>
      </c>
      <c r="V115" s="120" t="n">
        <f aca="false">M115/$R$3</f>
        <v>-1.47491</v>
      </c>
      <c r="W115" s="120" t="n">
        <f aca="false">N115/$R$3</f>
        <v>482.249475417803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Data'!$A$2:$B$8,MATCH(WEEKDAY('EZE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-1474.91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-1474.91</v>
      </c>
      <c r="N116" s="118" t="n">
        <f aca="false">SUM(J$6:J116)</f>
        <v>482249.475417803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-1.47491</v>
      </c>
      <c r="V116" s="120" t="n">
        <f aca="false">M116/$R$3</f>
        <v>-1.47491</v>
      </c>
      <c r="W116" s="120" t="n">
        <f aca="false">N116/$R$3</f>
        <v>482.249475417803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Data'!$A$2:$B$8,MATCH(WEEKDAY('EZE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-1474.91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-1474.91</v>
      </c>
      <c r="N117" s="118" t="n">
        <f aca="false">SUM(J$6:J117)</f>
        <v>482249.475417803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-1.47491</v>
      </c>
      <c r="V117" s="120" t="n">
        <f aca="false">M117/$R$3</f>
        <v>-1.47491</v>
      </c>
      <c r="W117" s="120" t="n">
        <f aca="false">N117/$R$3</f>
        <v>482.249475417803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Data'!$A$2:$B$8,MATCH(WEEKDAY('EZE Power Trading'!A118,3),'Master Data'!$A$2:$A$8,0),2)</f>
        <v>M</v>
      </c>
      <c r="D118" s="118" t="n">
        <v>-180574</v>
      </c>
      <c r="E118" s="118" t="n">
        <v>180574</v>
      </c>
      <c r="F118" s="118" t="n">
        <v>0</v>
      </c>
      <c r="G118" s="118" t="n">
        <v>-13020.08</v>
      </c>
      <c r="I118" s="118" t="n">
        <f aca="false">IF(MONTH($A118)=MONTH($A117),IF(G118=0,I117,G118),G118)</f>
        <v>-13020.08</v>
      </c>
      <c r="J118" s="118" t="n">
        <f aca="false">IF(MONTH($A118)=MONTH($A117),SUM(I118-I117),I118)</f>
        <v>-11545.17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-13020.08</v>
      </c>
      <c r="N118" s="118" t="n">
        <f aca="false">SUM(J$6:J118)</f>
        <v>470704.305417803</v>
      </c>
      <c r="P118" s="118" t="n">
        <f aca="false">D118/P$3</f>
        <v>-0.180574</v>
      </c>
      <c r="Q118" s="118" t="n">
        <f aca="false">E118/P$3</f>
        <v>0.180574</v>
      </c>
      <c r="R118" s="118" t="n">
        <f aca="false">F118/R$3</f>
        <v>0</v>
      </c>
      <c r="S118" s="120" t="n">
        <f aca="false">J118/$R$3</f>
        <v>-11.54517</v>
      </c>
      <c r="T118" s="120" t="n">
        <f aca="false">L118/$R$3</f>
        <v>-0</v>
      </c>
      <c r="U118" s="120" t="n">
        <f aca="false">I118/$R$3</f>
        <v>-13.02008</v>
      </c>
      <c r="V118" s="120" t="n">
        <f aca="false">M118/$R$3</f>
        <v>-13.02008</v>
      </c>
      <c r="W118" s="120" t="n">
        <f aca="false">N118/$R$3</f>
        <v>470.704305417803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Data'!$A$2:$B$8,MATCH(WEEKDAY('EZE Power Trading'!A119,3),'Master Data'!$A$2:$A$8,0),2)</f>
        <v>T</v>
      </c>
      <c r="D119" s="118" t="n">
        <v>-179875</v>
      </c>
      <c r="E119" s="118" t="n">
        <v>179875</v>
      </c>
      <c r="F119" s="118" t="n">
        <v>0</v>
      </c>
      <c r="G119" s="118" t="n">
        <v>-12436.19</v>
      </c>
      <c r="I119" s="118" t="n">
        <f aca="false">IF(MONTH($A119)=MONTH($A118),IF(G119=0,I118,G119),G119)</f>
        <v>-12436.19</v>
      </c>
      <c r="J119" s="118" t="n">
        <f aca="false">IF(MONTH($A119)=MONTH($A118),SUM(I119-I118),I119)</f>
        <v>583.889999999999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-12436.19</v>
      </c>
      <c r="N119" s="118" t="n">
        <f aca="false">SUM(J$6:J119)</f>
        <v>471288.195417803</v>
      </c>
      <c r="P119" s="118" t="n">
        <f aca="false">D119/P$3</f>
        <v>-0.179875</v>
      </c>
      <c r="Q119" s="118" t="n">
        <f aca="false">E119/P$3</f>
        <v>0.179875</v>
      </c>
      <c r="R119" s="118" t="n">
        <f aca="false">F119/R$3</f>
        <v>0</v>
      </c>
      <c r="S119" s="120" t="n">
        <f aca="false">J119/$R$3</f>
        <v>0.58389</v>
      </c>
      <c r="T119" s="120" t="n">
        <f aca="false">L119/$R$3</f>
        <v>0</v>
      </c>
      <c r="U119" s="120" t="n">
        <f aca="false">I119/$R$3</f>
        <v>-12.43619</v>
      </c>
      <c r="V119" s="120" t="n">
        <f aca="false">M119/$R$3</f>
        <v>-12.43619</v>
      </c>
      <c r="W119" s="120" t="n">
        <f aca="false">N119/$R$3</f>
        <v>471.288195417803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Data'!$A$2:$B$8,MATCH(WEEKDAY('EZE Power Trading'!A120,3),'Master Data'!$A$2:$A$8,0),2)</f>
        <v>W</v>
      </c>
      <c r="D120" s="118" t="n">
        <v>-179146</v>
      </c>
      <c r="E120" s="118" t="n">
        <v>179146</v>
      </c>
      <c r="F120" s="118" t="n">
        <v>0</v>
      </c>
      <c r="G120" s="118" t="n">
        <v>-11028.85</v>
      </c>
      <c r="I120" s="118" t="n">
        <f aca="false">IF(MONTH($A120)=MONTH($A119),IF(G120=0,I119,G120),G120)</f>
        <v>-11028.85</v>
      </c>
      <c r="J120" s="118" t="n">
        <f aca="false">IF(MONTH($A120)=MONTH($A119),SUM(I120-I119),I120)</f>
        <v>1407.34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-11028.85</v>
      </c>
      <c r="N120" s="118" t="n">
        <f aca="false">SUM(J$6:J120)</f>
        <v>472695.535417803</v>
      </c>
      <c r="P120" s="118" t="n">
        <f aca="false">D120/P$3</f>
        <v>-0.179146</v>
      </c>
      <c r="Q120" s="118" t="n">
        <f aca="false">E120/P$3</f>
        <v>0.179146</v>
      </c>
      <c r="R120" s="118" t="n">
        <f aca="false">F120/R$3</f>
        <v>0</v>
      </c>
      <c r="S120" s="120" t="n">
        <f aca="false">J120/$R$3</f>
        <v>1.40734</v>
      </c>
      <c r="T120" s="120" t="n">
        <f aca="false">L120/$R$3</f>
        <v>0</v>
      </c>
      <c r="U120" s="120" t="n">
        <f aca="false">I120/$R$3</f>
        <v>-11.02885</v>
      </c>
      <c r="V120" s="120" t="n">
        <f aca="false">M120/$R$3</f>
        <v>-11.02885</v>
      </c>
      <c r="W120" s="120" t="n">
        <f aca="false">N120/$R$3</f>
        <v>472.695535417803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Data'!$A$2:$B$8,MATCH(WEEKDAY('EZE Power Trading'!A121,3),'Master Data'!$A$2:$A$8,0),2)</f>
        <v>Th</v>
      </c>
      <c r="D121" s="118" t="n">
        <v>-178399</v>
      </c>
      <c r="E121" s="118" t="n">
        <v>178399</v>
      </c>
      <c r="F121" s="118" t="n">
        <v>0</v>
      </c>
      <c r="G121" s="118" t="n">
        <v>-10023.11</v>
      </c>
      <c r="I121" s="118" t="n">
        <f aca="false">IF(MONTH($A121)=MONTH($A120),IF(G121=0,I120,G121),G121)</f>
        <v>-10023.11</v>
      </c>
      <c r="J121" s="118" t="n">
        <f aca="false">IF(MONTH($A121)=MONTH($A120),SUM(I121-I120),I121)</f>
        <v>1005.74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-10023.11</v>
      </c>
      <c r="N121" s="118" t="n">
        <f aca="false">SUM(J$6:J121)</f>
        <v>473701.275417803</v>
      </c>
      <c r="P121" s="118" t="n">
        <f aca="false">D121/P$3</f>
        <v>-0.178399</v>
      </c>
      <c r="Q121" s="118" t="n">
        <f aca="false">E121/P$3</f>
        <v>0.178399</v>
      </c>
      <c r="R121" s="118" t="n">
        <f aca="false">F121/R$3</f>
        <v>0</v>
      </c>
      <c r="S121" s="120" t="n">
        <f aca="false">J121/$R$3</f>
        <v>1.00574</v>
      </c>
      <c r="T121" s="120" t="n">
        <f aca="false">L121/$R$3</f>
        <v>0</v>
      </c>
      <c r="U121" s="120" t="n">
        <f aca="false">I121/$R$3</f>
        <v>-10.02311</v>
      </c>
      <c r="V121" s="120" t="n">
        <f aca="false">M121/$R$3</f>
        <v>-10.02311</v>
      </c>
      <c r="W121" s="120" t="n">
        <f aca="false">N121/$R$3</f>
        <v>473.701275417803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Data'!$A$2:$B$8,MATCH(WEEKDAY('EZE Power Trading'!A122,3),'Master Data'!$A$2:$A$8,0),2)</f>
        <v>F</v>
      </c>
      <c r="D122" s="118" t="n">
        <v>-177674</v>
      </c>
      <c r="E122" s="118" t="n">
        <v>177674</v>
      </c>
      <c r="F122" s="118" t="n">
        <v>0</v>
      </c>
      <c r="G122" s="118" t="n">
        <v>12450.48</v>
      </c>
      <c r="I122" s="118" t="n">
        <f aca="false">IF(MONTH($A122)=MONTH($A121),IF(G122=0,I121,G122),G122)</f>
        <v>12450.48</v>
      </c>
      <c r="J122" s="118" t="n">
        <f aca="false">IF(MONTH($A122)=MONTH($A121),SUM(I122-I121),I122)</f>
        <v>22473.59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12450.48</v>
      </c>
      <c r="N122" s="118" t="n">
        <f aca="false">SUM(J$6:J122)</f>
        <v>496174.865417803</v>
      </c>
      <c r="P122" s="118" t="n">
        <f aca="false">D122/P$3</f>
        <v>-0.177674</v>
      </c>
      <c r="Q122" s="118" t="n">
        <f aca="false">E122/P$3</f>
        <v>0.177674</v>
      </c>
      <c r="R122" s="118" t="n">
        <f aca="false">F122/R$3</f>
        <v>0</v>
      </c>
      <c r="S122" s="120" t="n">
        <f aca="false">J122/$R$3</f>
        <v>22.47359</v>
      </c>
      <c r="T122" s="120" t="n">
        <f aca="false">L122/$R$3</f>
        <v>0</v>
      </c>
      <c r="U122" s="120" t="n">
        <f aca="false">I122/$R$3</f>
        <v>12.45048</v>
      </c>
      <c r="V122" s="120" t="n">
        <f aca="false">M122/$R$3</f>
        <v>12.45048</v>
      </c>
      <c r="W122" s="120" t="n">
        <f aca="false">N122/$R$3</f>
        <v>496.174865417803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Data'!$A$2:$B$8,MATCH(WEEKDAY('EZE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12450.48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12450.48</v>
      </c>
      <c r="N123" s="118" t="n">
        <f aca="false">SUM(J$6:J123)</f>
        <v>496174.865417803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12.45048</v>
      </c>
      <c r="V123" s="120" t="n">
        <f aca="false">M123/$R$3</f>
        <v>12.45048</v>
      </c>
      <c r="W123" s="120" t="n">
        <f aca="false">N123/$R$3</f>
        <v>496.174865417803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Data'!$A$2:$B$8,MATCH(WEEKDAY('EZE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12450.48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12450.48</v>
      </c>
      <c r="N124" s="118" t="n">
        <f aca="false">SUM(J$6:J124)</f>
        <v>496174.865417803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12.45048</v>
      </c>
      <c r="V124" s="120" t="n">
        <f aca="false">M124/$R$3</f>
        <v>12.45048</v>
      </c>
      <c r="W124" s="120" t="n">
        <f aca="false">N124/$R$3</f>
        <v>496.174865417803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Data'!$A$2:$B$8,MATCH(WEEKDAY('EZE Power Trading'!A125,3),'Master Data'!$A$2:$A$8,0),2)</f>
        <v>M</v>
      </c>
      <c r="D125" s="118" t="n">
        <v>-175610</v>
      </c>
      <c r="E125" s="118" t="n">
        <v>175610</v>
      </c>
      <c r="F125" s="118" t="n">
        <v>0</v>
      </c>
      <c r="G125" s="118" t="n">
        <f aca="false">966+1+11.095</f>
        <v>978.095</v>
      </c>
      <c r="I125" s="118" t="n">
        <f aca="false">IF(MONTH($A125)=MONTH($A124),IF(G125=0,I124,G125),G125)</f>
        <v>978.095</v>
      </c>
      <c r="J125" s="118" t="n">
        <f aca="false">IF(MONTH($A125)=MONTH($A124),SUM(I125-I124),I125)</f>
        <v>-11472.385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978.094999999999</v>
      </c>
      <c r="N125" s="118" t="n">
        <f aca="false">SUM(J$6:J125)</f>
        <v>484702.480417803</v>
      </c>
      <c r="P125" s="118" t="n">
        <f aca="false">D125/P$3</f>
        <v>-0.17561</v>
      </c>
      <c r="Q125" s="118" t="n">
        <f aca="false">E125/P$3</f>
        <v>0.17561</v>
      </c>
      <c r="R125" s="118" t="n">
        <f aca="false">F125/R$3</f>
        <v>0</v>
      </c>
      <c r="S125" s="120" t="n">
        <f aca="false">J125/$R$3</f>
        <v>-11.472385</v>
      </c>
      <c r="T125" s="120" t="n">
        <f aca="false">L125/$R$3</f>
        <v>-0</v>
      </c>
      <c r="U125" s="120" t="n">
        <f aca="false">I125/$R$3</f>
        <v>0.978095</v>
      </c>
      <c r="V125" s="120" t="n">
        <f aca="false">M125/$R$3</f>
        <v>0.978094999999999</v>
      </c>
      <c r="W125" s="120" t="n">
        <f aca="false">N125/$R$3</f>
        <v>484.702480417803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Data'!$A$2:$B$8,MATCH(WEEKDAY('EZE Power Trading'!A126,3),'Master Data'!$A$2:$A$8,0),2)</f>
        <v>T</v>
      </c>
      <c r="D126" s="118" t="n">
        <v>-174983</v>
      </c>
      <c r="E126" s="118" t="n">
        <v>174983</v>
      </c>
      <c r="F126" s="118" t="n">
        <v>0</v>
      </c>
      <c r="G126" s="118" t="n">
        <v>5.85</v>
      </c>
      <c r="I126" s="118" t="n">
        <f aca="false">IF(MONTH($A126)=MONTH($A125),IF(G126=0,I125,G126),G126)</f>
        <v>5.85</v>
      </c>
      <c r="J126" s="118" t="n">
        <f aca="false">IF(MONTH($A126)=MONTH($A125),SUM(I126-I125),I126)</f>
        <v>5.85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983.944999999999</v>
      </c>
      <c r="N126" s="118" t="n">
        <f aca="false">SUM(J$6:J126)</f>
        <v>484708.330417803</v>
      </c>
      <c r="P126" s="118" t="n">
        <f aca="false">D126/P$3</f>
        <v>-0.174983</v>
      </c>
      <c r="Q126" s="118" t="n">
        <f aca="false">E126/P$3</f>
        <v>0.174983</v>
      </c>
      <c r="R126" s="118" t="n">
        <f aca="false">F126/R$3</f>
        <v>0</v>
      </c>
      <c r="S126" s="120" t="n">
        <f aca="false">J126/$R$3</f>
        <v>0.00585</v>
      </c>
      <c r="T126" s="120" t="n">
        <f aca="false">L126/$R$3</f>
        <v>0</v>
      </c>
      <c r="U126" s="120" t="n">
        <f aca="false">I126/$R$3</f>
        <v>0.00585</v>
      </c>
      <c r="V126" s="120" t="n">
        <f aca="false">M126/$R$3</f>
        <v>0.983944999999999</v>
      </c>
      <c r="W126" s="120" t="n">
        <f aca="false">N126/$R$3</f>
        <v>484.708330417803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Data'!$A$2:$B$8,MATCH(WEEKDAY('EZE Power Trading'!A127,3),'Master Data'!$A$2:$A$8,0),2)</f>
        <v>W</v>
      </c>
      <c r="D127" s="118" t="n">
        <v>-174382</v>
      </c>
      <c r="E127" s="118" t="n">
        <v>174382</v>
      </c>
      <c r="F127" s="118" t="n">
        <v>0</v>
      </c>
      <c r="G127" s="118" t="n">
        <v>18814.48</v>
      </c>
      <c r="I127" s="118" t="n">
        <f aca="false">IF(MONTH($A127)=MONTH($A126),IF(G127=0,I126,G127),G127)</f>
        <v>18814.48</v>
      </c>
      <c r="J127" s="118" t="n">
        <f aca="false">IF(MONTH($A127)=MONTH($A126),SUM(I127-I126),I127)</f>
        <v>18808.63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19792.575</v>
      </c>
      <c r="N127" s="118" t="n">
        <f aca="false">SUM(J$6:J127)</f>
        <v>503516.960417803</v>
      </c>
      <c r="P127" s="118" t="n">
        <f aca="false">D127/P$3</f>
        <v>-0.174382</v>
      </c>
      <c r="Q127" s="118" t="n">
        <f aca="false">E127/P$3</f>
        <v>0.174382</v>
      </c>
      <c r="R127" s="118" t="n">
        <f aca="false">F127/R$3</f>
        <v>0</v>
      </c>
      <c r="S127" s="120" t="n">
        <f aca="false">J127/$R$3</f>
        <v>18.80863</v>
      </c>
      <c r="T127" s="120" t="n">
        <f aca="false">L127/$R$3</f>
        <v>0</v>
      </c>
      <c r="U127" s="120" t="n">
        <f aca="false">I127/$R$3</f>
        <v>18.81448</v>
      </c>
      <c r="V127" s="120" t="n">
        <f aca="false">M127/$R$3</f>
        <v>19.792575</v>
      </c>
      <c r="W127" s="120" t="n">
        <f aca="false">N127/$R$3</f>
        <v>503.516960417803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Data'!$A$2:$B$8,MATCH(WEEKDAY('EZE Power Trading'!A128,3),'Master Data'!$A$2:$A$8,0),2)</f>
        <v>Th</v>
      </c>
      <c r="D128" s="118" t="n">
        <v>-496398</v>
      </c>
      <c r="E128" s="118" t="n">
        <v>496398</v>
      </c>
      <c r="F128" s="118" t="n">
        <v>0</v>
      </c>
      <c r="G128" s="118" t="n">
        <v>23700.12</v>
      </c>
      <c r="I128" s="118" t="n">
        <f aca="false">IF(MONTH($A128)=MONTH($A127),IF(G128=0,I127,G128),G128)</f>
        <v>23700.12</v>
      </c>
      <c r="J128" s="118" t="n">
        <f aca="false">IF(MONTH($A128)=MONTH($A127),SUM(I128-I127),I128)</f>
        <v>4885.64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24678.215</v>
      </c>
      <c r="N128" s="118" t="n">
        <f aca="false">SUM(J$6:J128)</f>
        <v>508402.600417803</v>
      </c>
      <c r="P128" s="118" t="n">
        <f aca="false">D128/P$3</f>
        <v>-0.496398</v>
      </c>
      <c r="Q128" s="118" t="n">
        <f aca="false">E128/P$3</f>
        <v>0.496398</v>
      </c>
      <c r="R128" s="118" t="n">
        <f aca="false">F128/R$3</f>
        <v>0</v>
      </c>
      <c r="S128" s="120" t="n">
        <f aca="false">J128/$R$3</f>
        <v>4.88564</v>
      </c>
      <c r="T128" s="120" t="n">
        <f aca="false">L128/$R$3</f>
        <v>0</v>
      </c>
      <c r="U128" s="120" t="n">
        <f aca="false">I128/$R$3</f>
        <v>23.70012</v>
      </c>
      <c r="V128" s="120" t="n">
        <f aca="false">M128/$R$3</f>
        <v>24.678215</v>
      </c>
      <c r="W128" s="120" t="n">
        <f aca="false">N128/$R$3</f>
        <v>508.402600417803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Data'!$A$2:$B$8,MATCH(WEEKDAY('EZE Power Trading'!A129,3),'Master Data'!$A$2:$A$8,0),2)</f>
        <v>F</v>
      </c>
      <c r="D129" s="118" t="n">
        <v>-495221</v>
      </c>
      <c r="E129" s="118" t="n">
        <v>495221</v>
      </c>
      <c r="F129" s="118" t="n">
        <v>0</v>
      </c>
      <c r="G129" s="118" t="n">
        <v>20646.7684862539</v>
      </c>
      <c r="I129" s="118" t="n">
        <f aca="false">IF(MONTH($A129)=MONTH($A128),IF(G129=0,I128,G129),G129)</f>
        <v>20646.7684862539</v>
      </c>
      <c r="J129" s="118" t="n">
        <f aca="false">IF(MONTH($A129)=MONTH($A128),SUM(I129-I128),I129)</f>
        <v>-3053.35151374605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21624.8634862539</v>
      </c>
      <c r="N129" s="118" t="n">
        <f aca="false">SUM(J$6:J129)</f>
        <v>505349.248904057</v>
      </c>
      <c r="P129" s="118" t="n">
        <f aca="false">D129/P$3</f>
        <v>-0.495221</v>
      </c>
      <c r="Q129" s="118" t="n">
        <f aca="false">E129/P$3</f>
        <v>0.495221</v>
      </c>
      <c r="R129" s="118" t="n">
        <f aca="false">F129/R$3</f>
        <v>0</v>
      </c>
      <c r="S129" s="120" t="n">
        <f aca="false">J129/$R$3</f>
        <v>-3.05335151374605</v>
      </c>
      <c r="T129" s="120" t="n">
        <f aca="false">L129/$R$3</f>
        <v>-0</v>
      </c>
      <c r="U129" s="120" t="n">
        <f aca="false">I129/$R$3</f>
        <v>20.6467684862539</v>
      </c>
      <c r="V129" s="120" t="n">
        <f aca="false">M129/$R$3</f>
        <v>21.6248634862539</v>
      </c>
      <c r="W129" s="120" t="n">
        <f aca="false">N129/$R$3</f>
        <v>505.349248904057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Data'!$A$2:$B$8,MATCH(WEEKDAY('EZE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20646.7684862539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21624.8634862539</v>
      </c>
      <c r="N130" s="118" t="n">
        <f aca="false">SUM(J$6:J130)</f>
        <v>505349.248904057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20.6467684862539</v>
      </c>
      <c r="V130" s="120" t="n">
        <f aca="false">M130/$R$3</f>
        <v>21.6248634862539</v>
      </c>
      <c r="W130" s="120" t="n">
        <f aca="false">N130/$R$3</f>
        <v>505.349248904057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Data'!$A$2:$B$8,MATCH(WEEKDAY('EZE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20646.7684862539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21624.8634862539</v>
      </c>
      <c r="N131" s="118" t="n">
        <f aca="false">SUM(J$6:J131)</f>
        <v>505349.248904057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20.6467684862539</v>
      </c>
      <c r="V131" s="120" t="n">
        <f aca="false">M131/$R$3</f>
        <v>21.6248634862539</v>
      </c>
      <c r="W131" s="120" t="n">
        <f aca="false">N131/$R$3</f>
        <v>505.349248904057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Data'!$A$2:$B$8,MATCH(WEEKDAY('EZE Power Trading'!A132,3),'Master Data'!$A$2:$A$8,0),2)</f>
        <v>M</v>
      </c>
      <c r="D132" s="118" t="n">
        <v>-491578</v>
      </c>
      <c r="E132" s="118" t="n">
        <v>491578</v>
      </c>
      <c r="F132" s="118"/>
      <c r="G132" s="118" t="n">
        <f aca="false">16874.17</f>
        <v>16874.17</v>
      </c>
      <c r="I132" s="118" t="n">
        <f aca="false">IF(MONTH($A132)=MONTH($A131),IF(G132=0,I131,G132),G132)</f>
        <v>16874.17</v>
      </c>
      <c r="J132" s="118" t="n">
        <f aca="false">IF(MONTH($A132)=MONTH($A131),SUM(I132-I131),I132)</f>
        <v>-3772.59848625395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17852.265</v>
      </c>
      <c r="N132" s="118" t="n">
        <f aca="false">SUM(J$6:J132)</f>
        <v>501576.650417803</v>
      </c>
      <c r="P132" s="118" t="n">
        <f aca="false">D132/P$3</f>
        <v>-0.491578</v>
      </c>
      <c r="Q132" s="118" t="n">
        <f aca="false">E132/P$3</f>
        <v>0.491578</v>
      </c>
      <c r="R132" s="118" t="n">
        <f aca="false">F132/R$3</f>
        <v>0</v>
      </c>
      <c r="S132" s="120" t="n">
        <f aca="false">J132/$R$3</f>
        <v>-3.77259848625395</v>
      </c>
      <c r="T132" s="120" t="n">
        <f aca="false">L132/$R$3</f>
        <v>-0</v>
      </c>
      <c r="U132" s="120" t="n">
        <f aca="false">I132/$R$3</f>
        <v>16.87417</v>
      </c>
      <c r="V132" s="120" t="n">
        <f aca="false">M132/$R$3</f>
        <v>17.852265</v>
      </c>
      <c r="W132" s="120" t="n">
        <f aca="false">N132/$R$3</f>
        <v>501.576650417803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Data'!$A$2:$B$8,MATCH(WEEKDAY('EZE Power Trading'!A133,3),'Master Data'!$A$2:$A$8,0),2)</f>
        <v>T</v>
      </c>
      <c r="D133" s="118" t="n">
        <v>-502964</v>
      </c>
      <c r="E133" s="118" t="n">
        <v>502964</v>
      </c>
      <c r="F133" s="118" t="n">
        <v>0</v>
      </c>
      <c r="G133" s="118" t="n">
        <v>22612.4833636776</v>
      </c>
      <c r="I133" s="118" t="n">
        <f aca="false">IF(MONTH($A133)=MONTH($A132),IF(G133=0,I132,G133),G133)</f>
        <v>22612.4833636776</v>
      </c>
      <c r="J133" s="118" t="n">
        <f aca="false">IF(MONTH($A133)=MONTH($A132),SUM(I133-I132),I133)</f>
        <v>5738.31336367762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23590.5783636776</v>
      </c>
      <c r="N133" s="118" t="n">
        <f aca="false">SUM(J$6:J133)</f>
        <v>507314.963781481</v>
      </c>
      <c r="P133" s="118" t="n">
        <f aca="false">D133/P$3</f>
        <v>-0.502964</v>
      </c>
      <c r="Q133" s="118" t="n">
        <f aca="false">E133/P$3</f>
        <v>0.502964</v>
      </c>
      <c r="R133" s="118" t="n">
        <f aca="false">F133/R$3</f>
        <v>0</v>
      </c>
      <c r="S133" s="120" t="n">
        <f aca="false">J133/$R$3</f>
        <v>5.73831336367762</v>
      </c>
      <c r="T133" s="120" t="n">
        <f aca="false">L133/$R$3</f>
        <v>0</v>
      </c>
      <c r="U133" s="120" t="n">
        <f aca="false">I133/$R$3</f>
        <v>22.6124833636776</v>
      </c>
      <c r="V133" s="120" t="n">
        <f aca="false">M133/$R$3</f>
        <v>23.5905783636776</v>
      </c>
      <c r="W133" s="120" t="n">
        <f aca="false">N133/$R$3</f>
        <v>507.314963781481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Data'!$A$2:$B$8,MATCH(WEEKDAY('EZE Power Trading'!A134,3),'Master Data'!$A$2:$A$8,0),2)</f>
        <v>W</v>
      </c>
      <c r="D134" s="118" t="n">
        <v>-315593</v>
      </c>
      <c r="E134" s="118" t="n">
        <v>315593</v>
      </c>
      <c r="F134" s="118" t="n">
        <v>0</v>
      </c>
      <c r="G134" s="143" t="n">
        <f aca="false">22612-7729</f>
        <v>14883</v>
      </c>
      <c r="I134" s="118" t="n">
        <f aca="false">IF(MONTH($A134)=MONTH($A133),IF(G134=0,I133,G134),G134)</f>
        <v>14883</v>
      </c>
      <c r="J134" s="118" t="n">
        <f aca="false">IF(MONTH($A134)=MONTH($A133),SUM(I134-I133),I134)</f>
        <v>-7729.48336367762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15861.095</v>
      </c>
      <c r="N134" s="118" t="n">
        <f aca="false">SUM(J$6:J134)</f>
        <v>499585.480417803</v>
      </c>
      <c r="P134" s="118" t="n">
        <f aca="false">D134/P$3</f>
        <v>-0.315593</v>
      </c>
      <c r="Q134" s="118" t="n">
        <f aca="false">E134/P$3</f>
        <v>0.315593</v>
      </c>
      <c r="R134" s="118" t="n">
        <f aca="false">F134/R$3</f>
        <v>0</v>
      </c>
      <c r="S134" s="120" t="n">
        <f aca="false">J134/$R$3</f>
        <v>-7.72948336367762</v>
      </c>
      <c r="T134" s="120" t="n">
        <f aca="false">L134/$R$3</f>
        <v>-0</v>
      </c>
      <c r="U134" s="120" t="n">
        <f aca="false">I134/$R$3</f>
        <v>14.883</v>
      </c>
      <c r="V134" s="120" t="n">
        <f aca="false">M134/$R$3</f>
        <v>15.861095</v>
      </c>
      <c r="W134" s="120" t="n">
        <f aca="false">N134/$R$3</f>
        <v>499.585480417803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Data'!$A$2:$B$8,MATCH(WEEKDAY('EZE Power Trading'!A135,3),'Master Data'!$A$2:$A$8,0),2)</f>
        <v>Th</v>
      </c>
      <c r="D135" s="118" t="n">
        <v>-501514</v>
      </c>
      <c r="E135" s="118" t="n">
        <v>501514</v>
      </c>
      <c r="F135" s="118" t="n">
        <v>0</v>
      </c>
      <c r="G135" s="118" t="n">
        <v>49759</v>
      </c>
      <c r="I135" s="118" t="n">
        <f aca="false">IF(MONTH($A135)=MONTH($A134),IF(G135=0,I134,G135),G135)</f>
        <v>49759</v>
      </c>
      <c r="J135" s="118" t="n">
        <f aca="false">IF(MONTH($A135)=MONTH($A134),SUM(I135-I134),I135)</f>
        <v>34876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50737.095</v>
      </c>
      <c r="N135" s="118" t="n">
        <f aca="false">SUM(J$6:J135)</f>
        <v>534461.480417803</v>
      </c>
      <c r="P135" s="118" t="n">
        <f aca="false">D135/P$3</f>
        <v>-0.501514</v>
      </c>
      <c r="Q135" s="118" t="n">
        <f aca="false">E135/P$3</f>
        <v>0.501514</v>
      </c>
      <c r="R135" s="118" t="n">
        <f aca="false">F135/R$3</f>
        <v>0</v>
      </c>
      <c r="S135" s="120" t="n">
        <f aca="false">J135/$R$3</f>
        <v>34.876</v>
      </c>
      <c r="T135" s="120" t="n">
        <f aca="false">L135/$R$3</f>
        <v>0</v>
      </c>
      <c r="U135" s="120" t="n">
        <f aca="false">I135/$R$3</f>
        <v>49.759</v>
      </c>
      <c r="V135" s="120" t="n">
        <f aca="false">M135/$R$3</f>
        <v>50.737095</v>
      </c>
      <c r="W135" s="120" t="n">
        <f aca="false">N135/$R$3</f>
        <v>534.461480417803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Data'!$A$2:$B$8,MATCH(WEEKDAY('EZE Power Trading'!A136,3),'Master Data'!$A$2:$A$8,0),2)</f>
        <v>F</v>
      </c>
      <c r="D136" s="118" t="n">
        <v>-493707</v>
      </c>
      <c r="E136" s="118" t="n">
        <v>493707</v>
      </c>
      <c r="F136" s="118" t="n">
        <v>0</v>
      </c>
      <c r="G136" s="118" t="n">
        <v>40353</v>
      </c>
      <c r="I136" s="118" t="n">
        <f aca="false">IF(MONTH($A136)=MONTH($A135),IF(G136=0,I135,G136),G136)</f>
        <v>40353</v>
      </c>
      <c r="J136" s="118" t="n">
        <f aca="false">IF(MONTH($A136)=MONTH($A135),SUM(I136-I135),I136)</f>
        <v>-9406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41331.095</v>
      </c>
      <c r="N136" s="118" t="n">
        <f aca="false">SUM(J$6:J136)</f>
        <v>525055.480417803</v>
      </c>
      <c r="P136" s="118" t="n">
        <f aca="false">D136/P$3</f>
        <v>-0.493707</v>
      </c>
      <c r="Q136" s="118" t="n">
        <f aca="false">E136/P$3</f>
        <v>0.493707</v>
      </c>
      <c r="R136" s="118" t="n">
        <f aca="false">F136/R$3</f>
        <v>0</v>
      </c>
      <c r="S136" s="120" t="n">
        <f aca="false">J136/$R$3</f>
        <v>-9.406</v>
      </c>
      <c r="T136" s="120" t="n">
        <f aca="false">L136/$R$3</f>
        <v>-0</v>
      </c>
      <c r="U136" s="120" t="n">
        <f aca="false">I136/$R$3</f>
        <v>40.353</v>
      </c>
      <c r="V136" s="120" t="n">
        <f aca="false">M136/$R$3</f>
        <v>41.331095</v>
      </c>
      <c r="W136" s="120" t="n">
        <f aca="false">N136/$R$3</f>
        <v>525.055480417803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Data'!$A$2:$B$8,MATCH(WEEKDAY('EZE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40353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41331.095</v>
      </c>
      <c r="N137" s="118" t="n">
        <f aca="false">SUM(J$6:J137)</f>
        <v>525055.480417803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40.353</v>
      </c>
      <c r="V137" s="120" t="n">
        <f aca="false">M137/$R$3</f>
        <v>41.331095</v>
      </c>
      <c r="W137" s="120" t="n">
        <f aca="false">N137/$R$3</f>
        <v>525.055480417803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Data'!$A$2:$B$8,MATCH(WEEKDAY('EZE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40353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41331.095</v>
      </c>
      <c r="N138" s="118" t="n">
        <f aca="false">SUM(J$6:J138)</f>
        <v>525055.480417803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40.353</v>
      </c>
      <c r="V138" s="120" t="n">
        <f aca="false">M138/$R$3</f>
        <v>41.331095</v>
      </c>
      <c r="W138" s="120" t="n">
        <f aca="false">N138/$R$3</f>
        <v>525.055480417803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Data'!$A$2:$B$8,MATCH(WEEKDAY('EZE Power Trading'!A139,3),'Master Data'!$A$2:$A$8,0),2)</f>
        <v>M</v>
      </c>
      <c r="D139" s="118" t="n">
        <v>-481801</v>
      </c>
      <c r="E139" s="118" t="n">
        <v>489161</v>
      </c>
      <c r="F139" s="118" t="n">
        <v>0</v>
      </c>
      <c r="G139" s="118" t="n">
        <v>31645</v>
      </c>
      <c r="I139" s="118" t="n">
        <f aca="false">IF(MONTH($A139)=MONTH($A138),IF(G139=0,I138,G139),G139)</f>
        <v>31645</v>
      </c>
      <c r="J139" s="118" t="n">
        <f aca="false">IF(MONTH($A139)=MONTH($A138),SUM(I139-I138),I139)</f>
        <v>-8708</v>
      </c>
      <c r="K139" s="118" t="n">
        <f aca="false">IF(WEEKDAY(A139,3)&gt;4,0,(IF(A139&lt;K$2,0,IF(A139&lt;=K$3,1,0))))</f>
        <v>0</v>
      </c>
      <c r="L139" s="118" t="n">
        <f aca="false">J139*K139</f>
        <v>-0</v>
      </c>
      <c r="M139" s="118" t="n">
        <f aca="false">SUM(J$97:J139)</f>
        <v>32623.095</v>
      </c>
      <c r="N139" s="118" t="n">
        <f aca="false">SUM(J$6:J139)</f>
        <v>516347.480417803</v>
      </c>
      <c r="P139" s="118" t="n">
        <f aca="false">D139/P$3</f>
        <v>-0.481801</v>
      </c>
      <c r="Q139" s="118" t="n">
        <f aca="false">E139/P$3</f>
        <v>0.489161</v>
      </c>
      <c r="R139" s="118" t="n">
        <f aca="false">F139/R$3</f>
        <v>0</v>
      </c>
      <c r="S139" s="120" t="n">
        <f aca="false">J139/$R$3</f>
        <v>-8.708</v>
      </c>
      <c r="T139" s="120" t="n">
        <f aca="false">L139/$R$3</f>
        <v>-0</v>
      </c>
      <c r="U139" s="120" t="n">
        <f aca="false">I139/$R$3</f>
        <v>31.645</v>
      </c>
      <c r="V139" s="120" t="n">
        <f aca="false">M139/$R$3</f>
        <v>32.623095</v>
      </c>
      <c r="W139" s="120" t="n">
        <f aca="false">N139/$R$3</f>
        <v>516.347480417803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Data'!$A$2:$B$8,MATCH(WEEKDAY('EZE Power Trading'!A140,3),'Master Data'!$A$2:$A$8,0),2)</f>
        <v>T</v>
      </c>
      <c r="D140" s="118" t="n">
        <v>-480631</v>
      </c>
      <c r="E140" s="118" t="n">
        <v>487972</v>
      </c>
      <c r="F140" s="118" t="n">
        <v>0</v>
      </c>
      <c r="G140" s="118" t="n">
        <v>6678</v>
      </c>
      <c r="I140" s="118" t="n">
        <f aca="false">IF(MONTH($A140)=MONTH($A139),IF(G140=0,I139,G140),G140)</f>
        <v>6678</v>
      </c>
      <c r="J140" s="118" t="n">
        <f aca="false">IF(MONTH($A140)=MONTH($A139),SUM(I140-I139),I140)</f>
        <v>-24967</v>
      </c>
      <c r="K140" s="118" t="n">
        <f aca="false">IF(WEEKDAY(A140,3)&gt;4,0,(IF(A140&lt;K$2,0,IF(A140&lt;=K$3,1,0))))</f>
        <v>0</v>
      </c>
      <c r="L140" s="118" t="n">
        <f aca="false">J140*K140</f>
        <v>-0</v>
      </c>
      <c r="M140" s="118" t="n">
        <f aca="false">SUM(J$97:J140)</f>
        <v>7656.095</v>
      </c>
      <c r="N140" s="118" t="n">
        <f aca="false">SUM(J$6:J140)</f>
        <v>491380.480417803</v>
      </c>
      <c r="P140" s="118" t="n">
        <f aca="false">D140/P$3</f>
        <v>-0.480631</v>
      </c>
      <c r="Q140" s="118" t="n">
        <f aca="false">E140/P$3</f>
        <v>0.487972</v>
      </c>
      <c r="R140" s="118" t="n">
        <f aca="false">F140/R$3</f>
        <v>0</v>
      </c>
      <c r="S140" s="120" t="n">
        <f aca="false">J140/$R$3</f>
        <v>-24.967</v>
      </c>
      <c r="T140" s="120" t="n">
        <f aca="false">L140/$R$3</f>
        <v>-0</v>
      </c>
      <c r="U140" s="120" t="n">
        <f aca="false">I140/$R$3</f>
        <v>6.678</v>
      </c>
      <c r="V140" s="120" t="n">
        <f aca="false">M140/$R$3</f>
        <v>7.656095</v>
      </c>
      <c r="W140" s="120" t="n">
        <f aca="false">N140/$R$3</f>
        <v>491.380480417803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Data'!$A$2:$B$8,MATCH(WEEKDAY('EZE Power Trading'!A141,3),'Master Data'!$A$2:$A$8,0),2)</f>
        <v>W</v>
      </c>
      <c r="D141" s="118" t="n">
        <v>-479482</v>
      </c>
      <c r="E141" s="118" t="n">
        <v>1325411</v>
      </c>
      <c r="F141" s="118" t="n">
        <v>0</v>
      </c>
      <c r="G141" s="118" t="n">
        <v>-12510</v>
      </c>
      <c r="I141" s="118" t="n">
        <f aca="false">IF(MONTH($A141)=MONTH($A140),IF(G141=0,I140,G141),G141)</f>
        <v>-12510</v>
      </c>
      <c r="J141" s="118" t="n">
        <f aca="false">IF(MONTH($A141)=MONTH($A140),SUM(I141-I140),I141)</f>
        <v>-19188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-11531.905</v>
      </c>
      <c r="N141" s="118" t="n">
        <f aca="false">SUM(J$6:J141)</f>
        <v>472192.480417803</v>
      </c>
      <c r="P141" s="118" t="n">
        <f aca="false">D141/P$3</f>
        <v>-0.479482</v>
      </c>
      <c r="Q141" s="118" t="n">
        <f aca="false">E141/P$3</f>
        <v>1.325411</v>
      </c>
      <c r="R141" s="118" t="n">
        <f aca="false">F141/R$3</f>
        <v>0</v>
      </c>
      <c r="S141" s="120" t="n">
        <f aca="false">J141/$R$3</f>
        <v>-19.188</v>
      </c>
      <c r="T141" s="120" t="n">
        <f aca="false">L141/$R$3</f>
        <v>-0</v>
      </c>
      <c r="U141" s="120" t="n">
        <f aca="false">I141/$R$3</f>
        <v>-12.51</v>
      </c>
      <c r="V141" s="120" t="n">
        <f aca="false">M141/$R$3</f>
        <v>-11.531905</v>
      </c>
      <c r="W141" s="120" t="n">
        <f aca="false">N141/$R$3</f>
        <v>472.192480417803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Data'!$A$2:$B$8,MATCH(WEEKDAY('EZE Power Trading'!A142,3),'Master Data'!$A$2:$A$8,0),2)</f>
        <v>Th</v>
      </c>
      <c r="D142" s="118" t="n">
        <v>-325293</v>
      </c>
      <c r="E142" s="118" t="n">
        <v>1478380.0119661</v>
      </c>
      <c r="F142" s="118" t="n">
        <v>0</v>
      </c>
      <c r="G142" s="118" t="n">
        <v>-258988</v>
      </c>
      <c r="I142" s="118" t="n">
        <f aca="false">IF(MONTH($A142)=MONTH($A141),IF(G142=0,I141,G142),G142)</f>
        <v>-258988</v>
      </c>
      <c r="J142" s="118" t="n">
        <f aca="false">IF(MONTH($A142)=MONTH($A141),SUM(I142-I141),I142)</f>
        <v>-246478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-258009.905</v>
      </c>
      <c r="N142" s="118" t="n">
        <f aca="false">SUM(J$6:J142)</f>
        <v>225714.480417803</v>
      </c>
      <c r="P142" s="118" t="n">
        <f aca="false">D142/P$3</f>
        <v>-0.325293</v>
      </c>
      <c r="Q142" s="118" t="n">
        <f aca="false">E142/P$3</f>
        <v>1.4783800119661</v>
      </c>
      <c r="R142" s="118" t="n">
        <f aca="false">F142/R$3</f>
        <v>0</v>
      </c>
      <c r="S142" s="120" t="n">
        <f aca="false">J142/$R$3</f>
        <v>-246.478</v>
      </c>
      <c r="T142" s="120" t="n">
        <f aca="false">L142/$R$3</f>
        <v>-0</v>
      </c>
      <c r="U142" s="120" t="n">
        <f aca="false">I142/$R$3</f>
        <v>-258.988</v>
      </c>
      <c r="V142" s="120" t="n">
        <f aca="false">M142/$R$3</f>
        <v>-258.009905</v>
      </c>
      <c r="W142" s="120" t="n">
        <f aca="false">N142/$R$3</f>
        <v>225.714480417803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Data'!$A$2:$B$8,MATCH(WEEKDAY('EZE Power Trading'!A143,3),'Master Data'!$A$2:$A$8,0),2)</f>
        <v>F</v>
      </c>
      <c r="D143" s="118" t="n">
        <v>-324325</v>
      </c>
      <c r="E143" s="118" t="n">
        <v>1476872.2505077</v>
      </c>
      <c r="F143" s="118" t="n">
        <v>0</v>
      </c>
      <c r="G143" s="118" t="n">
        <v>-271145</v>
      </c>
      <c r="I143" s="118" t="n">
        <f aca="false">IF(MONTH($A143)=MONTH($A142),IF(G143=0,I142,G143),G143)</f>
        <v>-271145</v>
      </c>
      <c r="J143" s="118" t="n">
        <f aca="false">IF(MONTH($A143)=MONTH($A142),SUM(I143-I142),I143)</f>
        <v>-12157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-270166.905</v>
      </c>
      <c r="N143" s="118" t="n">
        <f aca="false">SUM(J$6:J143)</f>
        <v>213557.480417803</v>
      </c>
      <c r="P143" s="118" t="n">
        <f aca="false">D143/P$3</f>
        <v>-0.324325</v>
      </c>
      <c r="Q143" s="118" t="n">
        <f aca="false">E143/P$3</f>
        <v>1.4768722505077</v>
      </c>
      <c r="R143" s="118" t="n">
        <f aca="false">F143/R$3</f>
        <v>0</v>
      </c>
      <c r="S143" s="120" t="n">
        <f aca="false">J143/$R$3</f>
        <v>-12.157</v>
      </c>
      <c r="T143" s="120" t="n">
        <f aca="false">L143/$R$3</f>
        <v>-0</v>
      </c>
      <c r="U143" s="120" t="n">
        <f aca="false">I143/$R$3</f>
        <v>-271.145</v>
      </c>
      <c r="V143" s="120" t="n">
        <f aca="false">M143/$R$3</f>
        <v>-270.166905</v>
      </c>
      <c r="W143" s="120" t="n">
        <f aca="false">N143/$R$3</f>
        <v>213.557480417803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Data'!$A$2:$B$8,MATCH(WEEKDAY('EZE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-271145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-270166.905</v>
      </c>
      <c r="N144" s="118" t="n">
        <f aca="false">SUM(J$6:J144)</f>
        <v>213557.480417803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-271.145</v>
      </c>
      <c r="V144" s="120" t="n">
        <f aca="false">M144/$R$3</f>
        <v>-270.166905</v>
      </c>
      <c r="W144" s="120" t="n">
        <f aca="false">N144/$R$3</f>
        <v>213.557480417803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Data'!$A$2:$B$8,MATCH(WEEKDAY('EZE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-271145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-270166.905</v>
      </c>
      <c r="N145" s="118" t="n">
        <f aca="false">SUM(J$6:J145)</f>
        <v>213557.480417803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-271.145</v>
      </c>
      <c r="V145" s="120" t="n">
        <f aca="false">M145/$R$3</f>
        <v>-270.166905</v>
      </c>
      <c r="W145" s="120" t="n">
        <f aca="false">N145/$R$3</f>
        <v>213.557480417803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Data'!$A$2:$B$8,MATCH(WEEKDAY('EZE Power Trading'!A146,3),'Master Data'!$A$2:$A$8,0),2)</f>
        <v>M</v>
      </c>
      <c r="D146" s="118" t="n">
        <v>-321953</v>
      </c>
      <c r="E146" s="118" t="n">
        <v>1478704.58581826</v>
      </c>
      <c r="F146" s="118" t="n">
        <v>0</v>
      </c>
      <c r="G146" s="118" t="n">
        <v>-283411</v>
      </c>
      <c r="I146" s="118" t="n">
        <f aca="false">IF(MONTH($A146)=MONTH($A145),IF(G146=0,I145,G146),G146)</f>
        <v>-283411</v>
      </c>
      <c r="J146" s="118" t="n">
        <f aca="false">IF(MONTH($A146)=MONTH($A145),SUM(I146-I145),I146)</f>
        <v>-12266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-282432.905</v>
      </c>
      <c r="N146" s="118" t="n">
        <f aca="false">SUM(J$6:J146)</f>
        <v>201291.480417803</v>
      </c>
      <c r="P146" s="118" t="n">
        <f aca="false">D146/P$3</f>
        <v>-0.321953</v>
      </c>
      <c r="Q146" s="118" t="n">
        <f aca="false">E146/P$3</f>
        <v>1.47870458581826</v>
      </c>
      <c r="R146" s="118" t="n">
        <f aca="false">F146/R$3</f>
        <v>0</v>
      </c>
      <c r="S146" s="120" t="n">
        <f aca="false">J146/$R$3</f>
        <v>-12.266</v>
      </c>
      <c r="T146" s="120" t="n">
        <f aca="false">L146/$R$3</f>
        <v>-0</v>
      </c>
      <c r="U146" s="120" t="n">
        <f aca="false">I146/$R$3</f>
        <v>-283.411</v>
      </c>
      <c r="V146" s="120" t="n">
        <f aca="false">M146/$R$3</f>
        <v>-282.432905</v>
      </c>
      <c r="W146" s="120" t="n">
        <f aca="false">N146/$R$3</f>
        <v>201.291480417803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Data'!$A$2:$B$8,MATCH(WEEKDAY('EZE Power Trading'!A147,3),'Master Data'!$A$2:$A$8,0),2)</f>
        <v>T</v>
      </c>
      <c r="D147" s="118" t="n">
        <v>-321142.51</v>
      </c>
      <c r="E147" s="118" t="n">
        <v>1479290.28696374</v>
      </c>
      <c r="F147" s="118" t="n">
        <v>0</v>
      </c>
      <c r="G147" s="118" t="n">
        <v>-295871</v>
      </c>
      <c r="I147" s="118" t="n">
        <f aca="false">IF(MONTH($A147)=MONTH($A146),IF(G147=0,I146,G147),G147)</f>
        <v>-295871</v>
      </c>
      <c r="J147" s="118" t="n">
        <f aca="false">IF(MONTH($A147)=MONTH($A146),SUM(I147-I146),I147)</f>
        <v>-12460</v>
      </c>
      <c r="K147" s="118" t="n">
        <f aca="false">IF(WEEKDAY(A147,3)&gt;4,0,(IF(A147&lt;K$2,0,IF(A147&lt;=K$3,1,0))))</f>
        <v>0</v>
      </c>
      <c r="L147" s="118" t="n">
        <f aca="false">J147*K147</f>
        <v>-0</v>
      </c>
      <c r="M147" s="118" t="n">
        <f aca="false">SUM(J$97:J147)</f>
        <v>-294892.905</v>
      </c>
      <c r="N147" s="118" t="n">
        <f aca="false">SUM(J$6:J147)</f>
        <v>188831.480417803</v>
      </c>
      <c r="P147" s="118" t="n">
        <f aca="false">D147/P$3</f>
        <v>-0.32114251</v>
      </c>
      <c r="Q147" s="118" t="n">
        <f aca="false">E147/P$3</f>
        <v>1.47929028696374</v>
      </c>
      <c r="R147" s="118" t="n">
        <f aca="false">F147/R$3</f>
        <v>0</v>
      </c>
      <c r="S147" s="120" t="n">
        <f aca="false">J147/$R$3</f>
        <v>-12.46</v>
      </c>
      <c r="T147" s="120" t="n">
        <f aca="false">L147/$R$3</f>
        <v>-0</v>
      </c>
      <c r="U147" s="120" t="n">
        <f aca="false">I147/$R$3</f>
        <v>-295.871</v>
      </c>
      <c r="V147" s="120" t="n">
        <f aca="false">M147/$R$3</f>
        <v>-294.892905</v>
      </c>
      <c r="W147" s="120" t="n">
        <f aca="false">N147/$R$3</f>
        <v>188.831480417803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Data'!$A$2:$B$8,MATCH(WEEKDAY('EZE Power Trading'!A148,3),'Master Data'!$A$2:$A$8,0),2)</f>
        <v>W</v>
      </c>
      <c r="D148" s="118" t="n">
        <v>-171050</v>
      </c>
      <c r="E148" s="118" t="n">
        <v>352177.56696502</v>
      </c>
      <c r="F148" s="118" t="n">
        <v>0</v>
      </c>
      <c r="G148" s="118" t="n">
        <f aca="false">-59694+24031</f>
        <v>-35663</v>
      </c>
      <c r="I148" s="118" t="n">
        <f aca="false">IF(MONTH($A148)=MONTH($A147),IF(G148=0,I147,G148),G148)</f>
        <v>-35663</v>
      </c>
      <c r="J148" s="118" t="n">
        <f aca="false">IF(MONTH($A148)=MONTH($A147),SUM(I148-I147),I148)</f>
        <v>260208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-34684.905</v>
      </c>
      <c r="N148" s="118" t="n">
        <f aca="false">SUM(J$6:J148)</f>
        <v>449039.480417803</v>
      </c>
      <c r="P148" s="118" t="n">
        <f aca="false">D148/P$3</f>
        <v>-0.17105</v>
      </c>
      <c r="Q148" s="118" t="n">
        <f aca="false">E148/P$3</f>
        <v>0.35217756696502</v>
      </c>
      <c r="R148" s="118" t="n">
        <f aca="false">F148/R$3</f>
        <v>0</v>
      </c>
      <c r="S148" s="120" t="n">
        <f aca="false">J148/$R$3</f>
        <v>260.208</v>
      </c>
      <c r="T148" s="120" t="n">
        <f aca="false">L148/$R$3</f>
        <v>0</v>
      </c>
      <c r="U148" s="120" t="n">
        <f aca="false">I148/$R$3</f>
        <v>-35.663</v>
      </c>
      <c r="V148" s="120" t="n">
        <f aca="false">M148/$R$3</f>
        <v>-34.684905</v>
      </c>
      <c r="W148" s="120" t="n">
        <f aca="false">N148/$R$3</f>
        <v>449.039480417803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Data'!$A$2:$B$8,MATCH(WEEKDAY('EZE Power Trading'!A149,3),'Master Data'!$A$2:$A$8,0),2)</f>
        <v>Th</v>
      </c>
      <c r="D149" s="118" t="n">
        <v>-170941</v>
      </c>
      <c r="E149" s="118" t="n">
        <v>352177.56696502</v>
      </c>
      <c r="F149" s="118" t="n">
        <v>0</v>
      </c>
      <c r="G149" s="118" t="n">
        <f aca="false">-64472+31146</f>
        <v>-33326</v>
      </c>
      <c r="I149" s="118" t="n">
        <f aca="false">IF(MONTH($A149)=MONTH($A148),IF(G149=0,I148,G149),G149)</f>
        <v>-33326</v>
      </c>
      <c r="J149" s="118" t="n">
        <f aca="false">IF(MONTH($A149)=MONTH($A148),SUM(I149-I148),I149)</f>
        <v>2337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-32347.905</v>
      </c>
      <c r="N149" s="118" t="n">
        <f aca="false">SUM(J$6:J149)</f>
        <v>451376.480417803</v>
      </c>
      <c r="P149" s="118" t="n">
        <f aca="false">D149/P$3</f>
        <v>-0.170941</v>
      </c>
      <c r="Q149" s="118" t="n">
        <f aca="false">E149/P$3</f>
        <v>0.35217756696502</v>
      </c>
      <c r="R149" s="118" t="n">
        <f aca="false">F149/R$3</f>
        <v>0</v>
      </c>
      <c r="S149" s="120" t="n">
        <f aca="false">J149/$R$3</f>
        <v>2.337</v>
      </c>
      <c r="T149" s="120" t="n">
        <f aca="false">L149/$R$3</f>
        <v>0</v>
      </c>
      <c r="U149" s="120" t="n">
        <f aca="false">I149/$R$3</f>
        <v>-33.326</v>
      </c>
      <c r="V149" s="120" t="n">
        <f aca="false">M149/$R$3</f>
        <v>-32.347905</v>
      </c>
      <c r="W149" s="120" t="n">
        <f aca="false">N149/$R$3</f>
        <v>451.376480417803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Data'!$A$2:$B$8,MATCH(WEEKDAY('EZE Power Trading'!A150,3),'Master Data'!$A$2:$A$8,0),2)</f>
        <v>F</v>
      </c>
      <c r="D150" s="118" t="n">
        <v>-170693</v>
      </c>
      <c r="E150" s="118" t="n">
        <v>352177.56696502</v>
      </c>
      <c r="F150" s="118" t="n">
        <v>0</v>
      </c>
      <c r="G150" s="118" t="n">
        <f aca="false">-63989+35805</f>
        <v>-28184</v>
      </c>
      <c r="I150" s="118" t="n">
        <f aca="false">IF(MONTH($A150)=MONTH($A149),IF(G150=0,I149,G150),G150)</f>
        <v>-28184</v>
      </c>
      <c r="J150" s="118" t="n">
        <f aca="false">IF(MONTH($A150)=MONTH($A149),SUM(I150-I149),I150)</f>
        <v>5142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-27205.905</v>
      </c>
      <c r="N150" s="118" t="n">
        <f aca="false">SUM(J$6:J150)</f>
        <v>456518.480417803</v>
      </c>
      <c r="P150" s="118" t="n">
        <f aca="false">D150/P$3</f>
        <v>-0.170693</v>
      </c>
      <c r="Q150" s="118" t="n">
        <f aca="false">E150/P$3</f>
        <v>0.35217756696502</v>
      </c>
      <c r="R150" s="118" t="n">
        <f aca="false">F150/R$3</f>
        <v>0</v>
      </c>
      <c r="S150" s="120" t="n">
        <f aca="false">J150/$R$3</f>
        <v>5.142</v>
      </c>
      <c r="T150" s="120" t="n">
        <f aca="false">L150/$R$3</f>
        <v>0</v>
      </c>
      <c r="U150" s="120" t="n">
        <f aca="false">I150/$R$3</f>
        <v>-28.184</v>
      </c>
      <c r="V150" s="120" t="n">
        <f aca="false">M150/$R$3</f>
        <v>-27.205905</v>
      </c>
      <c r="W150" s="120" t="n">
        <f aca="false">N150/$R$3</f>
        <v>456.518480417803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Data'!$A$2:$B$8,MATCH(WEEKDAY('EZE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-28184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-27205.905</v>
      </c>
      <c r="N151" s="118" t="n">
        <f aca="false">SUM(J$6:J151)</f>
        <v>456518.480417803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-28.184</v>
      </c>
      <c r="V151" s="120" t="n">
        <f aca="false">M151/$R$3</f>
        <v>-27.205905</v>
      </c>
      <c r="W151" s="120" t="n">
        <f aca="false">N151/$R$3</f>
        <v>456.518480417803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Data'!$A$2:$B$8,MATCH(WEEKDAY('EZE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-28184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-27205.905</v>
      </c>
      <c r="N152" s="118" t="n">
        <f aca="false">SUM(J$6:J152)</f>
        <v>456518.480417803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-28.184</v>
      </c>
      <c r="V152" s="120" t="n">
        <f aca="false">M152/$R$3</f>
        <v>-27.205905</v>
      </c>
      <c r="W152" s="120" t="n">
        <f aca="false">N152/$R$3</f>
        <v>456.518480417803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Data'!$A$2:$B$8,MATCH(WEEKDAY('EZE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-28184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-27205.905</v>
      </c>
      <c r="N153" s="118" t="n">
        <f aca="false">SUM(J$6:J153)</f>
        <v>456518.480417803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-28.184</v>
      </c>
      <c r="V153" s="120" t="n">
        <f aca="false">M153/$R$3</f>
        <v>-27.205905</v>
      </c>
      <c r="W153" s="120" t="n">
        <f aca="false">N153/$R$3</f>
        <v>456.518480417803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Data'!$A$2:$B$8,MATCH(WEEKDAY('EZE Power Trading'!A154,3),'Master Data'!$A$2:$A$8,0),2)</f>
        <v>T</v>
      </c>
      <c r="D154" s="118" t="n">
        <v>-170051.131543463</v>
      </c>
      <c r="E154" s="118" t="n">
        <v>396297.627692461</v>
      </c>
      <c r="F154" s="118" t="n">
        <v>0</v>
      </c>
      <c r="G154" s="118" t="n">
        <f aca="false">-28415+5535</f>
        <v>-22880</v>
      </c>
      <c r="I154" s="118" t="n">
        <f aca="false">IF(MONTH($A154)=MONTH($A153),IF(G154=0,I153,G154),G154)</f>
        <v>-22880</v>
      </c>
      <c r="J154" s="118" t="n">
        <f aca="false">IF(MONTH($A154)=MONTH($A153),SUM(I154-I153),I154)</f>
        <v>5304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-21901.905</v>
      </c>
      <c r="N154" s="118" t="n">
        <f aca="false">SUM(J$6:J154)</f>
        <v>461822.480417803</v>
      </c>
      <c r="P154" s="118" t="n">
        <f aca="false">D154/P$3</f>
        <v>-0.170051131543463</v>
      </c>
      <c r="Q154" s="118" t="n">
        <f aca="false">E154/P$3</f>
        <v>0.396297627692461</v>
      </c>
      <c r="R154" s="118" t="n">
        <f aca="false">F154/R$3</f>
        <v>0</v>
      </c>
      <c r="S154" s="120" t="n">
        <f aca="false">J154/$R$3</f>
        <v>5.304</v>
      </c>
      <c r="T154" s="120" t="n">
        <f aca="false">L154/$R$3</f>
        <v>0</v>
      </c>
      <c r="U154" s="120" t="n">
        <f aca="false">I154/$R$3</f>
        <v>-22.88</v>
      </c>
      <c r="V154" s="120" t="n">
        <f aca="false">M154/$R$3</f>
        <v>-21.901905</v>
      </c>
      <c r="W154" s="120" t="n">
        <f aca="false">N154/$R$3</f>
        <v>461.822480417803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Data'!$A$2:$B$8,MATCH(WEEKDAY('EZE Power Trading'!A155,3),'Master Data'!$A$2:$A$8,0),2)</f>
        <v>W</v>
      </c>
      <c r="D155" s="118" t="n">
        <v>-169845.913071363</v>
      </c>
      <c r="E155" s="118" t="n">
        <v>396711.858848078</v>
      </c>
      <c r="F155" s="118" t="n">
        <v>0</v>
      </c>
      <c r="G155" s="118" t="n">
        <f aca="false">-19984-1506</f>
        <v>-21490</v>
      </c>
      <c r="I155" s="118" t="n">
        <f aca="false">IF(MONTH($A155)=MONTH($A154),IF(G155=0,I154,G155),G155)</f>
        <v>-21490</v>
      </c>
      <c r="J155" s="118" t="n">
        <f aca="false">IF(MONTH($A155)=MONTH($A154),SUM(I155-I154),I155)</f>
        <v>1390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-20511.905</v>
      </c>
      <c r="N155" s="118" t="n">
        <f aca="false">SUM(J$6:J155)</f>
        <v>463212.480417803</v>
      </c>
      <c r="P155" s="118" t="n">
        <f aca="false">D155/P$3</f>
        <v>-0.169845913071363</v>
      </c>
      <c r="Q155" s="118" t="n">
        <f aca="false">E155/P$3</f>
        <v>0.396711858848078</v>
      </c>
      <c r="R155" s="118" t="n">
        <f aca="false">F155/R$3</f>
        <v>0</v>
      </c>
      <c r="S155" s="120" t="n">
        <f aca="false">J155/$R$3</f>
        <v>1.39</v>
      </c>
      <c r="T155" s="120" t="n">
        <f aca="false">L155/$R$3</f>
        <v>0</v>
      </c>
      <c r="U155" s="120" t="n">
        <f aca="false">I155/$R$3</f>
        <v>-21.49</v>
      </c>
      <c r="V155" s="120" t="n">
        <f aca="false">M155/$R$3</f>
        <v>-20.511905</v>
      </c>
      <c r="W155" s="120" t="n">
        <f aca="false">N155/$R$3</f>
        <v>463.212480417803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Data'!$A$2:$B$8,MATCH(WEEKDAY('EZE Power Trading'!A156,3),'Master Data'!$A$2:$A$8,0),2)</f>
        <v>Th</v>
      </c>
      <c r="D156" s="118" t="n">
        <v>-169655.099746664</v>
      </c>
      <c r="E156" s="118" t="n">
        <v>396683.048311769</v>
      </c>
      <c r="F156" s="118" t="n">
        <v>0</v>
      </c>
      <c r="G156" s="118" t="n">
        <f aca="false">-12425-7835</f>
        <v>-20260</v>
      </c>
      <c r="I156" s="118" t="n">
        <f aca="false">IF(MONTH($A156)=MONTH($A155),IF(G156=0,I155,G156),G156)</f>
        <v>-20260</v>
      </c>
      <c r="J156" s="118" t="n">
        <f aca="false">IF(MONTH($A156)=MONTH($A155),SUM(I156-I155),I156)</f>
        <v>1230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-19281.905</v>
      </c>
      <c r="N156" s="118" t="n">
        <f aca="false">SUM(J$6:J156)</f>
        <v>464442.480417803</v>
      </c>
      <c r="P156" s="118" t="n">
        <f aca="false">D156/P$3</f>
        <v>-0.169655099746664</v>
      </c>
      <c r="Q156" s="118" t="n">
        <f aca="false">E156/P$3</f>
        <v>0.396683048311769</v>
      </c>
      <c r="R156" s="118" t="n">
        <f aca="false">F156/R$3</f>
        <v>0</v>
      </c>
      <c r="S156" s="120" t="n">
        <f aca="false">J156/$R$3</f>
        <v>1.23</v>
      </c>
      <c r="T156" s="120" t="n">
        <f aca="false">L156/$R$3</f>
        <v>0</v>
      </c>
      <c r="U156" s="120" t="n">
        <f aca="false">I156/$R$3</f>
        <v>-20.26</v>
      </c>
      <c r="V156" s="120" t="n">
        <f aca="false">M156/$R$3</f>
        <v>-19.281905</v>
      </c>
      <c r="W156" s="120" t="n">
        <f aca="false">N156/$R$3</f>
        <v>464.442480417803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Data'!$A$2:$B$8,MATCH(WEEKDAY('EZE Power Trading'!A157,3),'Master Data'!$A$2:$A$8,0),2)</f>
        <v>F</v>
      </c>
      <c r="D157" s="118" t="n">
        <v>-169863.346977534</v>
      </c>
      <c r="E157" s="118" t="n">
        <v>399406.678824777</v>
      </c>
      <c r="F157" s="118" t="n">
        <v>0</v>
      </c>
      <c r="G157" s="118" t="n">
        <f aca="false">5748-756</f>
        <v>4992</v>
      </c>
      <c r="I157" s="118" t="n">
        <f aca="false">IF(MONTH($A157)=MONTH($A156),IF(G157=0,I156,G157),G157)</f>
        <v>4992</v>
      </c>
      <c r="J157" s="118" t="n">
        <f aca="false">IF(MONTH($A157)=MONTH($A156),SUM(I157-I156),I157)</f>
        <v>4992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-14289.905</v>
      </c>
      <c r="N157" s="118" t="n">
        <f aca="false">SUM(J$6:J157)</f>
        <v>469434.480417803</v>
      </c>
      <c r="P157" s="118" t="n">
        <f aca="false">D157/P$3</f>
        <v>-0.169863346977534</v>
      </c>
      <c r="Q157" s="118" t="n">
        <f aca="false">E157/P$3</f>
        <v>0.399406678824777</v>
      </c>
      <c r="R157" s="118" t="n">
        <f aca="false">F157/R$3</f>
        <v>0</v>
      </c>
      <c r="S157" s="120" t="n">
        <f aca="false">J157/$R$3</f>
        <v>4.992</v>
      </c>
      <c r="T157" s="120" t="n">
        <f aca="false">L157/$R$3</f>
        <v>0</v>
      </c>
      <c r="U157" s="120" t="n">
        <f aca="false">I157/$R$3</f>
        <v>4.992</v>
      </c>
      <c r="V157" s="120" t="n">
        <f aca="false">M157/$R$3</f>
        <v>-14.289905</v>
      </c>
      <c r="W157" s="120" t="n">
        <f aca="false">N157/$R$3</f>
        <v>469.434480417803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Data'!$A$2:$B$8,MATCH(WEEKDAY('EZE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4992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-14289.905</v>
      </c>
      <c r="N158" s="118" t="n">
        <f aca="false">SUM(J$6:J158)</f>
        <v>469434.480417803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4.992</v>
      </c>
      <c r="V158" s="120" t="n">
        <f aca="false">M158/$R$3</f>
        <v>-14.289905</v>
      </c>
      <c r="W158" s="120" t="n">
        <f aca="false">N158/$R$3</f>
        <v>469.434480417803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Data'!$A$2:$B$8,MATCH(WEEKDAY('EZE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4992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-14289.905</v>
      </c>
      <c r="N159" s="118" t="n">
        <f aca="false">SUM(J$6:J159)</f>
        <v>469434.480417803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4.992</v>
      </c>
      <c r="V159" s="120" t="n">
        <f aca="false">M159/$R$3</f>
        <v>-14.289905</v>
      </c>
      <c r="W159" s="120" t="n">
        <f aca="false">N159/$R$3</f>
        <v>469.434480417803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Data'!$A$2:$B$8,MATCH(WEEKDAY('EZE Power Trading'!A160,3),'Master Data'!$A$2:$A$8,0),2)</f>
        <v>M</v>
      </c>
      <c r="D160" s="118" t="n">
        <v>-169124.672197913</v>
      </c>
      <c r="E160" s="118" t="n">
        <v>398539.325987179</v>
      </c>
      <c r="F160" s="118" t="n">
        <v>0</v>
      </c>
      <c r="G160" s="118" t="n">
        <f aca="false">34215-23114</f>
        <v>11101</v>
      </c>
      <c r="I160" s="118" t="n">
        <f aca="false">IF(MONTH($A160)=MONTH($A159),IF(G160=0,I159,G160),G160)</f>
        <v>11101</v>
      </c>
      <c r="J160" s="118" t="n">
        <f aca="false">IF(MONTH($A160)=MONTH($A159),SUM(I160-I159),I160)</f>
        <v>6109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-8180.905</v>
      </c>
      <c r="N160" s="118" t="n">
        <f aca="false">SUM(J$6:J160)</f>
        <v>475543.480417803</v>
      </c>
      <c r="P160" s="118" t="n">
        <f aca="false">D160/P$3</f>
        <v>-0.169124672197913</v>
      </c>
      <c r="Q160" s="118" t="n">
        <f aca="false">E160/P$3</f>
        <v>0.398539325987179</v>
      </c>
      <c r="R160" s="118" t="n">
        <f aca="false">F160/R$3</f>
        <v>0</v>
      </c>
      <c r="S160" s="120" t="n">
        <f aca="false">J160/$R$3</f>
        <v>6.109</v>
      </c>
      <c r="T160" s="120" t="n">
        <f aca="false">L160/$R$3</f>
        <v>0</v>
      </c>
      <c r="U160" s="120" t="n">
        <f aca="false">I160/$R$3</f>
        <v>11.101</v>
      </c>
      <c r="V160" s="120" t="n">
        <f aca="false">M160/$R$3</f>
        <v>-8.180905</v>
      </c>
      <c r="W160" s="120" t="n">
        <f aca="false">N160/$R$3</f>
        <v>475.543480417803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Data'!$A$2:$B$8,MATCH(WEEKDAY('EZE Power Trading'!A161,3),'Master Data'!$A$2:$A$8,0),2)</f>
        <v>T</v>
      </c>
      <c r="D161" s="118" t="n">
        <v>-168940.359046232</v>
      </c>
      <c r="E161" s="118" t="n">
        <v>398675.723989861</v>
      </c>
      <c r="F161" s="118" t="n">
        <v>0</v>
      </c>
      <c r="G161" s="118" t="n">
        <f aca="false">60781-46780</f>
        <v>14001</v>
      </c>
      <c r="I161" s="118" t="n">
        <f aca="false">IF(MONTH($A161)=MONTH($A160),IF(G161=0,I160,G161),G161)</f>
        <v>14001</v>
      </c>
      <c r="J161" s="118" t="n">
        <f aca="false">IF(MONTH($A161)=MONTH($A160),SUM(I161-I160),I161)</f>
        <v>2900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-5280.905</v>
      </c>
      <c r="N161" s="118" t="n">
        <f aca="false">SUM(J$6:J161)</f>
        <v>478443.480417803</v>
      </c>
      <c r="P161" s="118" t="n">
        <f aca="false">D161/P$3</f>
        <v>-0.168940359046232</v>
      </c>
      <c r="Q161" s="118" t="n">
        <f aca="false">E161/P$3</f>
        <v>0.398675723989861</v>
      </c>
      <c r="R161" s="118" t="n">
        <f aca="false">F161/R$3</f>
        <v>0</v>
      </c>
      <c r="S161" s="120" t="n">
        <f aca="false">J161/$R$3</f>
        <v>2.9</v>
      </c>
      <c r="T161" s="120" t="n">
        <f aca="false">L161/$R$3</f>
        <v>0</v>
      </c>
      <c r="U161" s="120" t="n">
        <f aca="false">I161/$R$3</f>
        <v>14.001</v>
      </c>
      <c r="V161" s="120" t="n">
        <f aca="false">M161/$R$3</f>
        <v>-5.280905</v>
      </c>
      <c r="W161" s="120" t="n">
        <f aca="false">N161/$R$3</f>
        <v>478.443480417803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Data'!$A$2:$B$8,MATCH(WEEKDAY('EZE Power Trading'!A162,3),'Master Data'!$A$2:$A$8,0),2)</f>
        <v>W</v>
      </c>
      <c r="D162" s="118" t="n">
        <v>-168855.318316916</v>
      </c>
      <c r="E162" s="118" t="n">
        <v>399545.695036812</v>
      </c>
      <c r="F162" s="118" t="n">
        <v>0</v>
      </c>
      <c r="G162" s="118" t="n">
        <v>17556</v>
      </c>
      <c r="I162" s="118" t="n">
        <f aca="false">IF(MONTH($A162)=MONTH($A161),IF(G162=0,I161,G162),G162)</f>
        <v>17556</v>
      </c>
      <c r="J162" s="118" t="n">
        <f aca="false">IF(MONTH($A162)=MONTH($A161),SUM(I162-I161),I162)</f>
        <v>3555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-1725.905</v>
      </c>
      <c r="N162" s="118" t="n">
        <f aca="false">SUM(J$6:J162)</f>
        <v>481998.480417803</v>
      </c>
      <c r="P162" s="118" t="n">
        <f aca="false">D162/P$3</f>
        <v>-0.168855318316916</v>
      </c>
      <c r="Q162" s="118" t="n">
        <f aca="false">E162/P$3</f>
        <v>0.399545695036812</v>
      </c>
      <c r="R162" s="118" t="n">
        <f aca="false">F162/R$3</f>
        <v>0</v>
      </c>
      <c r="S162" s="120" t="n">
        <f aca="false">J162/$R$3</f>
        <v>3.555</v>
      </c>
      <c r="T162" s="120" t="n">
        <f aca="false">L162/$R$3</f>
        <v>0</v>
      </c>
      <c r="U162" s="120" t="n">
        <f aca="false">I162/$R$3</f>
        <v>17.556</v>
      </c>
      <c r="V162" s="120" t="n">
        <f aca="false">M162/$R$3</f>
        <v>-1.725905</v>
      </c>
      <c r="W162" s="120" t="n">
        <f aca="false">N162/$R$3</f>
        <v>481.998480417803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Data'!$A$2:$B$8,MATCH(WEEKDAY('EZE Power Trading'!A163,3),'Master Data'!$A$2:$A$8,0),2)</f>
        <v>Th</v>
      </c>
      <c r="D163" s="118" t="n">
        <v>-168676.591269939</v>
      </c>
      <c r="E163" s="118" t="n">
        <v>399724.13624399</v>
      </c>
      <c r="F163" s="118" t="n">
        <v>0</v>
      </c>
      <c r="G163" s="118" t="n">
        <v>21082</v>
      </c>
      <c r="I163" s="118" t="n">
        <f aca="false">IF(MONTH($A163)=MONTH($A162),IF(G163=0,I162,G163),G163)</f>
        <v>21082</v>
      </c>
      <c r="J163" s="118" t="n">
        <f aca="false">IF(MONTH($A163)=MONTH($A162),SUM(I163-I162),I163)</f>
        <v>3526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1800.095</v>
      </c>
      <c r="N163" s="118" t="n">
        <f aca="false">SUM(J$6:J163)</f>
        <v>485524.480417803</v>
      </c>
      <c r="P163" s="118" t="n">
        <f aca="false">D163/P$3</f>
        <v>-0.168676591269939</v>
      </c>
      <c r="Q163" s="118" t="n">
        <f aca="false">E163/P$3</f>
        <v>0.39972413624399</v>
      </c>
      <c r="R163" s="118" t="n">
        <f aca="false">F163/R$3</f>
        <v>0</v>
      </c>
      <c r="S163" s="120" t="n">
        <f aca="false">J163/$R$3</f>
        <v>3.526</v>
      </c>
      <c r="T163" s="120" t="n">
        <f aca="false">L163/$R$3</f>
        <v>0</v>
      </c>
      <c r="U163" s="120" t="n">
        <f aca="false">I163/$R$3</f>
        <v>21.082</v>
      </c>
      <c r="V163" s="120" t="n">
        <f aca="false">M163/$R$3</f>
        <v>1.800095</v>
      </c>
      <c r="W163" s="120" t="n">
        <f aca="false">N163/$R$3</f>
        <v>485.524480417803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Data'!$A$2:$B$8,MATCH(WEEKDAY('EZE Power Trading'!A164,3),'Master Data'!$A$2:$A$8,0),2)</f>
        <v>F</v>
      </c>
      <c r="D164" s="118" t="n">
        <v>-168480.536723023</v>
      </c>
      <c r="E164" s="118" t="n">
        <v>399710.21384716</v>
      </c>
      <c r="F164" s="118" t="n">
        <v>0</v>
      </c>
      <c r="G164" s="118" t="n">
        <v>45328</v>
      </c>
      <c r="I164" s="118" t="n">
        <f aca="false">IF(MONTH($A164)=MONTH($A163),IF(G164=0,I163,G164),G164)</f>
        <v>45328</v>
      </c>
      <c r="J164" s="118" t="n">
        <f aca="false">IF(MONTH($A164)=MONTH($A163),SUM(I164-I163),I164)</f>
        <v>24246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26046.095</v>
      </c>
      <c r="N164" s="118" t="n">
        <f aca="false">SUM(J$6:J164)</f>
        <v>509770.480417803</v>
      </c>
      <c r="P164" s="118" t="n">
        <f aca="false">D164/P$3</f>
        <v>-0.168480536723023</v>
      </c>
      <c r="Q164" s="118" t="n">
        <f aca="false">E164/P$3</f>
        <v>0.39971021384716</v>
      </c>
      <c r="R164" s="118" t="n">
        <f aca="false">F164/R$3</f>
        <v>0</v>
      </c>
      <c r="S164" s="120" t="n">
        <f aca="false">J164/$R$3</f>
        <v>24.246</v>
      </c>
      <c r="T164" s="120" t="n">
        <f aca="false">L164/$R$3</f>
        <v>0</v>
      </c>
      <c r="U164" s="120" t="n">
        <f aca="false">I164/$R$3</f>
        <v>45.328</v>
      </c>
      <c r="V164" s="120" t="n">
        <f aca="false">M164/$R$3</f>
        <v>26.046095</v>
      </c>
      <c r="W164" s="120" t="n">
        <f aca="false">N164/$R$3</f>
        <v>509.770480417803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Data'!$A$2:$B$8,MATCH(WEEKDAY('EZE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45328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26046.095</v>
      </c>
      <c r="N165" s="118" t="n">
        <f aca="false">SUM(J$6:J165)</f>
        <v>509770.480417803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45.328</v>
      </c>
      <c r="V165" s="120" t="n">
        <f aca="false">M165/$R$3</f>
        <v>26.046095</v>
      </c>
      <c r="W165" s="120" t="n">
        <f aca="false">N165/$R$3</f>
        <v>509.770480417803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Data'!$A$2:$B$8,MATCH(WEEKDAY('EZE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45328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26046.095</v>
      </c>
      <c r="N166" s="118" t="n">
        <f aca="false">SUM(J$6:J166)</f>
        <v>509770.480417803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45.328</v>
      </c>
      <c r="V166" s="120" t="n">
        <f aca="false">M166/$R$3</f>
        <v>26.046095</v>
      </c>
      <c r="W166" s="120" t="n">
        <f aca="false">N166/$R$3</f>
        <v>509.770480417803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Data'!$A$2:$B$8,MATCH(WEEKDAY('EZE Power Trading'!A167,3),'Master Data'!$A$2:$A$8,0),2)</f>
        <v>M</v>
      </c>
      <c r="D167" s="118" t="n">
        <v>-167761.816976484</v>
      </c>
      <c r="E167" s="118" t="n">
        <v>398703.609514624</v>
      </c>
      <c r="F167" s="118" t="n">
        <v>0</v>
      </c>
      <c r="G167" s="118" t="n">
        <v>51172</v>
      </c>
      <c r="I167" s="118" t="n">
        <f aca="false">IF(MONTH($A167)=MONTH($A166),IF(G167=0,I166,G167),G167)</f>
        <v>51172</v>
      </c>
      <c r="J167" s="118" t="n">
        <f aca="false">IF(MONTH($A167)=MONTH($A166),SUM(I167-I166),I167)</f>
        <v>5844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31890.095</v>
      </c>
      <c r="N167" s="118" t="n">
        <f aca="false">SUM(J$6:J167)</f>
        <v>515614.480417803</v>
      </c>
      <c r="P167" s="118" t="n">
        <f aca="false">D167/P$3</f>
        <v>-0.167761816976484</v>
      </c>
      <c r="Q167" s="118" t="n">
        <f aca="false">E167/P$3</f>
        <v>0.398703609514624</v>
      </c>
      <c r="R167" s="118" t="n">
        <f aca="false">F167/R$3</f>
        <v>0</v>
      </c>
      <c r="S167" s="120" t="n">
        <f aca="false">J167/$R$3</f>
        <v>5.844</v>
      </c>
      <c r="T167" s="120" t="n">
        <f aca="false">L167/$R$3</f>
        <v>0</v>
      </c>
      <c r="U167" s="120" t="n">
        <f aca="false">I167/$R$3</f>
        <v>51.172</v>
      </c>
      <c r="V167" s="120" t="n">
        <f aca="false">M167/$R$3</f>
        <v>31.890095</v>
      </c>
      <c r="W167" s="120" t="n">
        <f aca="false">N167/$R$3</f>
        <v>515.614480417803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Data'!$A$2:$B$8,MATCH(WEEKDAY('EZE Power Trading'!A168,3),'Master Data'!$A$2:$A$8,0),2)</f>
        <v>T</v>
      </c>
      <c r="D168" s="118" t="n">
        <v>-167732.910501684</v>
      </c>
      <c r="E168" s="118" t="n">
        <v>399900.211473078</v>
      </c>
      <c r="F168" s="118" t="n">
        <v>0</v>
      </c>
      <c r="G168" s="118" t="n">
        <v>53084</v>
      </c>
      <c r="I168" s="118" t="n">
        <f aca="false">IF(MONTH($A168)=MONTH($A167),IF(G168=0,I167,G168),G168)</f>
        <v>53084</v>
      </c>
      <c r="J168" s="118" t="n">
        <f aca="false">IF(MONTH($A168)=MONTH($A167),SUM(I168-I167),I168)</f>
        <v>1912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33802.095</v>
      </c>
      <c r="N168" s="118" t="n">
        <f aca="false">SUM(J$6:J168)</f>
        <v>517526.480417803</v>
      </c>
      <c r="P168" s="118" t="n">
        <f aca="false">D168/P$3</f>
        <v>-0.167732910501684</v>
      </c>
      <c r="Q168" s="118" t="n">
        <f aca="false">E168/P$3</f>
        <v>0.399900211473078</v>
      </c>
      <c r="R168" s="118" t="n">
        <f aca="false">F168/R$3</f>
        <v>0</v>
      </c>
      <c r="S168" s="120" t="n">
        <f aca="false">J168/$R$3</f>
        <v>1.912</v>
      </c>
      <c r="T168" s="120" t="n">
        <f aca="false">L168/$R$3</f>
        <v>0</v>
      </c>
      <c r="U168" s="120" t="n">
        <f aca="false">I168/$R$3</f>
        <v>53.084</v>
      </c>
      <c r="V168" s="120" t="n">
        <f aca="false">M168/$R$3</f>
        <v>33.802095</v>
      </c>
      <c r="W168" s="120" t="n">
        <f aca="false">N168/$R$3</f>
        <v>517.526480417803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Data'!$A$2:$B$8,MATCH(WEEKDAY('EZE Power Trading'!A169,3),'Master Data'!$A$2:$A$8,0),2)</f>
        <v>W</v>
      </c>
      <c r="D169" s="118" t="n">
        <v>-167624.431454021</v>
      </c>
      <c r="E169" s="118" t="n">
        <v>400633.422834504</v>
      </c>
      <c r="F169" s="118" t="n">
        <v>0</v>
      </c>
      <c r="G169" s="118" t="n">
        <f aca="false">56164+506</f>
        <v>56670</v>
      </c>
      <c r="I169" s="118" t="n">
        <f aca="false">IF(MONTH($A169)=MONTH($A168),IF(G169=0,I168,G169),G169)</f>
        <v>56670</v>
      </c>
      <c r="J169" s="118" t="n">
        <f aca="false">IF(MONTH($A169)=MONTH($A168),SUM(I169-I168),I169)</f>
        <v>3586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37388.095</v>
      </c>
      <c r="N169" s="118" t="n">
        <f aca="false">SUM(J$6:J169)</f>
        <v>521112.480417803</v>
      </c>
      <c r="P169" s="118" t="n">
        <f aca="false">D169/P$3</f>
        <v>-0.167624431454021</v>
      </c>
      <c r="Q169" s="118" t="n">
        <f aca="false">E169/P$3</f>
        <v>0.400633422834504</v>
      </c>
      <c r="R169" s="118" t="n">
        <f aca="false">F169/R$3</f>
        <v>0</v>
      </c>
      <c r="S169" s="120" t="n">
        <f aca="false">J169/$R$3</f>
        <v>3.586</v>
      </c>
      <c r="T169" s="120" t="n">
        <f aca="false">L169/$R$3</f>
        <v>0</v>
      </c>
      <c r="U169" s="120" t="n">
        <f aca="false">I169/$R$3</f>
        <v>56.67</v>
      </c>
      <c r="V169" s="120" t="n">
        <f aca="false">M169/$R$3</f>
        <v>37.388095</v>
      </c>
      <c r="W169" s="120" t="n">
        <f aca="false">N169/$R$3</f>
        <v>521.112480417803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Data'!$A$2:$B$8,MATCH(WEEKDAY('EZE Power Trading'!A170,3),'Master Data'!$A$2:$A$8,0),2)</f>
        <v>Th</v>
      </c>
      <c r="D170" s="118" t="n">
        <v>-167461.332829613</v>
      </c>
      <c r="E170" s="118" t="n">
        <v>400883.244741443</v>
      </c>
      <c r="F170" s="118" t="n">
        <v>0</v>
      </c>
      <c r="G170" s="118" t="n">
        <f aca="false">58844+506</f>
        <v>59350</v>
      </c>
      <c r="I170" s="118" t="n">
        <f aca="false">IF(MONTH($A170)=MONTH($A169),IF(G170=0,I169,G170),G170)</f>
        <v>59350</v>
      </c>
      <c r="J170" s="118" t="n">
        <f aca="false">IF(MONTH($A170)=MONTH($A169),SUM(I170-I169),I170)</f>
        <v>2680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40068.095</v>
      </c>
      <c r="N170" s="118" t="n">
        <f aca="false">SUM(J$6:J170)</f>
        <v>523792.480417803</v>
      </c>
      <c r="P170" s="118" t="n">
        <f aca="false">D170/P$3</f>
        <v>-0.167461332829613</v>
      </c>
      <c r="Q170" s="118" t="n">
        <f aca="false">E170/P$3</f>
        <v>0.400883244741443</v>
      </c>
      <c r="R170" s="118" t="n">
        <f aca="false">F170/R$3</f>
        <v>0</v>
      </c>
      <c r="S170" s="120" t="n">
        <f aca="false">J170/$R$3</f>
        <v>2.68</v>
      </c>
      <c r="T170" s="120" t="n">
        <f aca="false">L170/$R$3</f>
        <v>0</v>
      </c>
      <c r="U170" s="120" t="n">
        <f aca="false">I170/$R$3</f>
        <v>59.35</v>
      </c>
      <c r="V170" s="120" t="n">
        <f aca="false">M170/$R$3</f>
        <v>40.068095</v>
      </c>
      <c r="W170" s="120" t="n">
        <f aca="false">N170/$R$3</f>
        <v>523.792480417803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Data'!$A$2:$B$8,MATCH(WEEKDAY('EZE Power Trading'!A171,3),'Master Data'!$A$2:$A$8,0),2)</f>
        <v>F</v>
      </c>
      <c r="D171" s="118" t="n">
        <v>-167346.931849915</v>
      </c>
      <c r="E171" s="118" t="n">
        <v>401508.924912944</v>
      </c>
      <c r="F171" s="118" t="n">
        <v>0</v>
      </c>
      <c r="G171" s="118" t="n">
        <f aca="false">63268+506</f>
        <v>63774</v>
      </c>
      <c r="I171" s="118" t="n">
        <f aca="false">IF(MONTH($A171)=MONTH($A170),IF(G171=0,I170,G171),G171)</f>
        <v>63774</v>
      </c>
      <c r="J171" s="118" t="n">
        <f aca="false">IF(MONTH($A171)=MONTH($A170),SUM(I171-I170),I171)</f>
        <v>4424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44492.095</v>
      </c>
      <c r="N171" s="118" t="n">
        <f aca="false">SUM(J$6:J171)</f>
        <v>528216.480417803</v>
      </c>
      <c r="P171" s="118" t="n">
        <f aca="false">D171/P$3</f>
        <v>-0.167346931849915</v>
      </c>
      <c r="Q171" s="118" t="n">
        <f aca="false">E171/P$3</f>
        <v>0.401508924912944</v>
      </c>
      <c r="R171" s="118" t="n">
        <f aca="false">F171/R$3</f>
        <v>0</v>
      </c>
      <c r="S171" s="120" t="n">
        <f aca="false">J171/$R$3</f>
        <v>4.424</v>
      </c>
      <c r="T171" s="120" t="n">
        <f aca="false">L171/$R$3</f>
        <v>0</v>
      </c>
      <c r="U171" s="120" t="n">
        <f aca="false">I171/$R$3</f>
        <v>63.774</v>
      </c>
      <c r="V171" s="120" t="n">
        <f aca="false">M171/$R$3</f>
        <v>44.492095</v>
      </c>
      <c r="W171" s="120" t="n">
        <f aca="false">N171/$R$3</f>
        <v>528.216480417803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Data'!$A$2:$B$8,MATCH(WEEKDAY('EZE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63774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44492.095</v>
      </c>
      <c r="N172" s="118" t="n">
        <f aca="false">SUM(J$6:J172)</f>
        <v>528216.480417803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63.774</v>
      </c>
      <c r="V172" s="120" t="n">
        <f aca="false">M172/$R$3</f>
        <v>44.492095</v>
      </c>
      <c r="W172" s="120" t="n">
        <f aca="false">N172/$R$3</f>
        <v>528.216480417803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Data'!$A$2:$B$8,MATCH(WEEKDAY('EZE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63774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44492.095</v>
      </c>
      <c r="N173" s="118" t="n">
        <f aca="false">SUM(J$6:J173)</f>
        <v>528216.480417803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63.774</v>
      </c>
      <c r="V173" s="120" t="n">
        <f aca="false">M173/$R$3</f>
        <v>44.492095</v>
      </c>
      <c r="W173" s="120" t="n">
        <f aca="false">N173/$R$3</f>
        <v>528.216480417803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Data'!$A$2:$B$8,MATCH(WEEKDAY('EZE Power Trading'!A174,3),'Master Data'!$A$2:$A$8,0),2)</f>
        <v>M</v>
      </c>
      <c r="D174" s="118" t="n">
        <v>-166866.506061383</v>
      </c>
      <c r="E174" s="118" t="n">
        <v>401854.814009088</v>
      </c>
      <c r="F174" s="118" t="n">
        <v>0</v>
      </c>
      <c r="G174" s="118" t="n">
        <f aca="false">63768+506</f>
        <v>64274</v>
      </c>
      <c r="I174" s="118" t="n">
        <f aca="false">IF(MONTH($A174)=MONTH($A173),IF(G174=0,I173,G174),G174)</f>
        <v>64274</v>
      </c>
      <c r="J174" s="118" t="n">
        <f aca="false">IF(MONTH($A174)=MONTH($A173),SUM(I174-I173),I174)</f>
        <v>500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44992.095</v>
      </c>
      <c r="N174" s="118" t="n">
        <f aca="false">SUM(J$6:J174)</f>
        <v>528716.480417803</v>
      </c>
      <c r="P174" s="118" t="n">
        <f aca="false">D174/P$3</f>
        <v>-0.166866506061383</v>
      </c>
      <c r="Q174" s="118" t="n">
        <f aca="false">E174/P$3</f>
        <v>0.401854814009088</v>
      </c>
      <c r="R174" s="118" t="n">
        <f aca="false">F174/R$3</f>
        <v>0</v>
      </c>
      <c r="S174" s="120" t="n">
        <f aca="false">J174/$R$3</f>
        <v>0.5</v>
      </c>
      <c r="T174" s="120" t="n">
        <f aca="false">L174/$R$3</f>
        <v>0</v>
      </c>
      <c r="U174" s="120" t="n">
        <f aca="false">I174/$R$3</f>
        <v>64.274</v>
      </c>
      <c r="V174" s="120" t="n">
        <f aca="false">M174/$R$3</f>
        <v>44.992095</v>
      </c>
      <c r="W174" s="120" t="n">
        <f aca="false">N174/$R$3</f>
        <v>528.716480417803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Data'!$A$2:$B$8,MATCH(WEEKDAY('EZE Power Trading'!A175,3),'Master Data'!$A$2:$A$8,0),2)</f>
        <v>T</v>
      </c>
      <c r="D175" s="118" t="n">
        <v>-166759.572110707</v>
      </c>
      <c r="E175" s="118" t="n">
        <v>402350.90233</v>
      </c>
      <c r="F175" s="118" t="n">
        <v>0</v>
      </c>
      <c r="G175" s="118" t="n">
        <f aca="false">248074-176727</f>
        <v>71347</v>
      </c>
      <c r="I175" s="118" t="n">
        <f aca="false">IF(MONTH($A175)=MONTH($A174),IF(G175=0,I174,G175),G175)</f>
        <v>71347</v>
      </c>
      <c r="J175" s="118" t="n">
        <f aca="false">IF(MONTH($A175)=MONTH($A174),SUM(I175-I174),I175)</f>
        <v>7073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52065.095</v>
      </c>
      <c r="N175" s="118" t="n">
        <f aca="false">SUM(J$6:J175)</f>
        <v>535789.480417803</v>
      </c>
      <c r="P175" s="118" t="n">
        <f aca="false">D175/P$3</f>
        <v>-0.166759572110707</v>
      </c>
      <c r="Q175" s="118" t="n">
        <f aca="false">E175/P$3</f>
        <v>0.40235090233</v>
      </c>
      <c r="R175" s="118" t="n">
        <f aca="false">F175/R$3</f>
        <v>0</v>
      </c>
      <c r="S175" s="120" t="n">
        <f aca="false">J175/$R$3</f>
        <v>7.073</v>
      </c>
      <c r="T175" s="120" t="n">
        <f aca="false">L175/$R$3</f>
        <v>0</v>
      </c>
      <c r="U175" s="120" t="n">
        <f aca="false">I175/$R$3</f>
        <v>71.347</v>
      </c>
      <c r="V175" s="120" t="n">
        <f aca="false">M175/$R$3</f>
        <v>52.065095</v>
      </c>
      <c r="W175" s="120" t="n">
        <f aca="false">N175/$R$3</f>
        <v>535.789480417803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Data'!$A$2:$B$8,MATCH(WEEKDAY('EZE Power Trading'!A176,3),'Master Data'!$A$2:$A$8,0),2)</f>
        <v>W</v>
      </c>
      <c r="D176" s="118" t="n">
        <v>-166981.101662315</v>
      </c>
      <c r="E176" s="118" t="n">
        <v>405521.845212113</v>
      </c>
      <c r="F176" s="118" t="n">
        <v>0</v>
      </c>
      <c r="G176" s="118" t="n">
        <f aca="false">248342-178131</f>
        <v>70211</v>
      </c>
      <c r="I176" s="118" t="n">
        <f aca="false">IF(MONTH($A176)=MONTH($A175),IF(G176=0,I175,G176),G176)</f>
        <v>70211</v>
      </c>
      <c r="J176" s="118" t="n">
        <f aca="false">IF(MONTH($A176)=MONTH($A175),SUM(I176-I175),I176)</f>
        <v>-1136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50929.095</v>
      </c>
      <c r="N176" s="118" t="n">
        <f aca="false">SUM(J$6:J176)</f>
        <v>534653.480417803</v>
      </c>
      <c r="P176" s="118" t="n">
        <f aca="false">D176/P$3</f>
        <v>-0.166981101662315</v>
      </c>
      <c r="Q176" s="118" t="n">
        <f aca="false">E176/P$3</f>
        <v>0.405521845212113</v>
      </c>
      <c r="R176" s="118" t="n">
        <f aca="false">F176/R$3</f>
        <v>0</v>
      </c>
      <c r="S176" s="120" t="n">
        <f aca="false">J176/$R$3</f>
        <v>-1.136</v>
      </c>
      <c r="T176" s="120" t="n">
        <f aca="false">L176/$R$3</f>
        <v>-0</v>
      </c>
      <c r="U176" s="120" t="n">
        <f aca="false">I176/$R$3</f>
        <v>70.211</v>
      </c>
      <c r="V176" s="120" t="n">
        <f aca="false">M176/$R$3</f>
        <v>50.929095</v>
      </c>
      <c r="W176" s="120" t="n">
        <f aca="false">N176/$R$3</f>
        <v>534.653480417803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Data'!$A$2:$B$8,MATCH(WEEKDAY('EZE Power Trading'!A177,3),'Master Data'!$A$2:$A$8,0),2)</f>
        <v>Th</v>
      </c>
      <c r="D177" s="118" t="n">
        <v>-166461.091877113</v>
      </c>
      <c r="E177" s="118" t="n">
        <v>403056.512866292</v>
      </c>
      <c r="F177" s="118" t="n">
        <v>0</v>
      </c>
      <c r="G177" s="118" t="n">
        <f aca="false">238538-171101</f>
        <v>67437</v>
      </c>
      <c r="I177" s="118" t="n">
        <f aca="false">IF(MONTH($A177)=MONTH($A176),IF(G177=0,I176,G177),G177)</f>
        <v>67437</v>
      </c>
      <c r="J177" s="118" t="n">
        <f aca="false">IF(MONTH($A177)=MONTH($A176),SUM(I177-I176),I177)</f>
        <v>-2774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48155.095</v>
      </c>
      <c r="N177" s="118" t="n">
        <f aca="false">SUM(J$6:J177)</f>
        <v>531879.480417803</v>
      </c>
      <c r="P177" s="118" t="n">
        <f aca="false">D177/P$3</f>
        <v>-0.166461091877113</v>
      </c>
      <c r="Q177" s="118" t="n">
        <f aca="false">E177/P$3</f>
        <v>0.403056512866292</v>
      </c>
      <c r="R177" s="118" t="n">
        <f aca="false">F177/R$3</f>
        <v>0</v>
      </c>
      <c r="S177" s="120" t="n">
        <f aca="false">J177/$R$3</f>
        <v>-2.774</v>
      </c>
      <c r="T177" s="120" t="n">
        <f aca="false">L177/$R$3</f>
        <v>-0</v>
      </c>
      <c r="U177" s="120" t="n">
        <f aca="false">I177/$R$3</f>
        <v>67.437</v>
      </c>
      <c r="V177" s="120" t="n">
        <f aca="false">M177/$R$3</f>
        <v>48.155095</v>
      </c>
      <c r="W177" s="120" t="n">
        <f aca="false">N177/$R$3</f>
        <v>531.879480417803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Data'!$A$2:$B$8,MATCH(WEEKDAY('EZE Power Trading'!A178,3),'Master Data'!$A$2:$A$8,0),2)</f>
        <v>F</v>
      </c>
      <c r="D178" s="118" t="n">
        <v>-166211.577873382</v>
      </c>
      <c r="E178" s="118" t="n">
        <v>402783.924301286</v>
      </c>
      <c r="F178" s="118" t="n">
        <v>0</v>
      </c>
      <c r="G178" s="118" t="n">
        <f aca="false">66989+506</f>
        <v>67495</v>
      </c>
      <c r="I178" s="118" t="n">
        <f aca="false">IF(MONTH($A178)=MONTH($A177),IF(G178=0,I177,G178),G178)</f>
        <v>67495</v>
      </c>
      <c r="J178" s="118" t="n">
        <f aca="false">IF(MONTH($A178)=MONTH($A177),SUM(I178-I177),I178)</f>
        <v>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48213.095</v>
      </c>
      <c r="N178" s="118" t="n">
        <f aca="false">SUM(J$6:J178)</f>
        <v>531937.480417803</v>
      </c>
      <c r="P178" s="118" t="n">
        <f aca="false">D178/P$3</f>
        <v>-0.166211577873382</v>
      </c>
      <c r="Q178" s="118" t="n">
        <f aca="false">E178/P$3</f>
        <v>0.402783924301286</v>
      </c>
      <c r="R178" s="118" t="n">
        <f aca="false">F178/R$3</f>
        <v>0</v>
      </c>
      <c r="S178" s="120" t="n">
        <f aca="false">J178/$R$3</f>
        <v>0.058</v>
      </c>
      <c r="T178" s="120" t="n">
        <f aca="false">L178/$R$3</f>
        <v>0</v>
      </c>
      <c r="U178" s="120" t="n">
        <f aca="false">I178/$R$3</f>
        <v>67.495</v>
      </c>
      <c r="V178" s="120" t="n">
        <f aca="false">M178/$R$3</f>
        <v>48.213095</v>
      </c>
      <c r="W178" s="120" t="n">
        <f aca="false">N178/$R$3</f>
        <v>531.937480417803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Data'!$A$2:$B$8,MATCH(WEEKDAY('EZE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67495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48213.095</v>
      </c>
      <c r="N179" s="118" t="n">
        <f aca="false">SUM(J$6:J179)</f>
        <v>531937.480417803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67.495</v>
      </c>
      <c r="V179" s="120" t="n">
        <f aca="false">M179/$R$3</f>
        <v>48.213095</v>
      </c>
      <c r="W179" s="120" t="n">
        <f aca="false">N179/$R$3</f>
        <v>531.937480417803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Data'!$A$2:$B$8,MATCH(WEEKDAY('EZE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67495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48213.095</v>
      </c>
      <c r="N180" s="118" t="n">
        <f aca="false">SUM(J$6:J180)</f>
        <v>531937.480417803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67.495</v>
      </c>
      <c r="V180" s="120" t="n">
        <f aca="false">M180/$R$3</f>
        <v>48.213095</v>
      </c>
      <c r="W180" s="120" t="n">
        <f aca="false">N180/$R$3</f>
        <v>531.937480417803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Data'!$A$2:$B$8,MATCH(WEEKDAY('EZE Power Trading'!A181,3),'Master Data'!$A$2:$A$8,0),2)</f>
        <v>M</v>
      </c>
      <c r="D181" s="118" t="n">
        <v>-165753.249197801</v>
      </c>
      <c r="E181" s="118" t="n">
        <v>403743.992059234</v>
      </c>
      <c r="F181" s="118" t="n">
        <v>0</v>
      </c>
      <c r="G181" s="118" t="n">
        <f aca="false">238650-167527</f>
        <v>71123</v>
      </c>
      <c r="I181" s="118" t="n">
        <f aca="false">IF(MONTH($A181)=MONTH($A180),IF(G181=0,I180,G181),G181)</f>
        <v>71123</v>
      </c>
      <c r="J181" s="118" t="n">
        <f aca="false">IF(MONTH($A181)=MONTH($A180),SUM(I181-I180),I181)</f>
        <v>3628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51841.095</v>
      </c>
      <c r="N181" s="118" t="n">
        <f aca="false">SUM(J$6:J181)</f>
        <v>535565.480417803</v>
      </c>
      <c r="P181" s="118" t="n">
        <f aca="false">D181/P$3</f>
        <v>-0.165753249197801</v>
      </c>
      <c r="Q181" s="118" t="n">
        <f aca="false">E181/P$3</f>
        <v>0.403743992059234</v>
      </c>
      <c r="R181" s="118" t="n">
        <f aca="false">F181/R$3</f>
        <v>0</v>
      </c>
      <c r="S181" s="120" t="n">
        <f aca="false">J181/$R$3</f>
        <v>3.628</v>
      </c>
      <c r="T181" s="120" t="n">
        <f aca="false">L181/$R$3</f>
        <v>0</v>
      </c>
      <c r="U181" s="120" t="n">
        <f aca="false">I181/$R$3</f>
        <v>71.123</v>
      </c>
      <c r="V181" s="120" t="n">
        <f aca="false">M181/$R$3</f>
        <v>51.841095</v>
      </c>
      <c r="W181" s="120" t="n">
        <f aca="false">N181/$R$3</f>
        <v>535.565480417803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Data'!$A$2:$B$8,MATCH(WEEKDAY('EZE Power Trading'!A182,3),'Master Data'!$A$2:$A$8,0),2)</f>
        <v>T</v>
      </c>
      <c r="D182" s="118" t="n">
        <v>-165543.290108341</v>
      </c>
      <c r="E182" s="118" t="n">
        <v>403662.360369349</v>
      </c>
      <c r="F182" s="118" t="n">
        <v>0</v>
      </c>
      <c r="G182" s="118" t="n">
        <f aca="false">237395-167791</f>
        <v>69604</v>
      </c>
      <c r="I182" s="118" t="n">
        <f aca="false">IF(MONTH($A182)=MONTH($A181),IF(G182=0,I181,G182),G182)</f>
        <v>69604</v>
      </c>
      <c r="J182" s="118" t="n">
        <f aca="false">IF(MONTH($A182)=MONTH($A181),SUM(I182-I181),I182)</f>
        <v>-1519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50322.095</v>
      </c>
      <c r="N182" s="118" t="n">
        <f aca="false">SUM(J$6:J182)</f>
        <v>534046.480417803</v>
      </c>
      <c r="P182" s="118" t="n">
        <f aca="false">D182/P$3</f>
        <v>-0.165543290108341</v>
      </c>
      <c r="Q182" s="118" t="n">
        <f aca="false">E182/P$3</f>
        <v>0.403662360369349</v>
      </c>
      <c r="R182" s="118" t="n">
        <f aca="false">F182/R$3</f>
        <v>0</v>
      </c>
      <c r="S182" s="120" t="n">
        <f aca="false">J182/$R$3</f>
        <v>-1.519</v>
      </c>
      <c r="T182" s="120" t="n">
        <f aca="false">L182/$R$3</f>
        <v>-0</v>
      </c>
      <c r="U182" s="120" t="n">
        <f aca="false">I182/$R$3</f>
        <v>69.604</v>
      </c>
      <c r="V182" s="120" t="n">
        <f aca="false">M182/$R$3</f>
        <v>50.322095</v>
      </c>
      <c r="W182" s="120" t="n">
        <f aca="false">N182/$R$3</f>
        <v>534.046480417803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Data'!$A$2:$B$8,MATCH(WEEKDAY('EZE Power Trading'!A183,3),'Master Data'!$A$2:$A$8,0),2)</f>
        <v>W</v>
      </c>
      <c r="D183" s="118" t="n">
        <v>-165173.427932727</v>
      </c>
      <c r="E183" s="118" t="n">
        <v>402569.797341341</v>
      </c>
      <c r="F183" s="118" t="n">
        <v>0</v>
      </c>
      <c r="G183" s="118" t="n">
        <f aca="false">240076-173330</f>
        <v>66746</v>
      </c>
      <c r="I183" s="118" t="n">
        <f aca="false">IF(MONTH($A183)=MONTH($A182),IF(G183=0,I182,G183),G183)</f>
        <v>66746</v>
      </c>
      <c r="J183" s="118" t="n">
        <f aca="false">IF(MONTH($A183)=MONTH($A182),SUM(I183-I182),I183)</f>
        <v>-2858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47464.095</v>
      </c>
      <c r="N183" s="118" t="n">
        <f aca="false">SUM(J$6:J183)</f>
        <v>531188.480417803</v>
      </c>
      <c r="P183" s="118" t="n">
        <f aca="false">D183/P$3</f>
        <v>-0.165173427932727</v>
      </c>
      <c r="Q183" s="137" t="n">
        <f aca="false">E183/P$3</f>
        <v>0.402569797341341</v>
      </c>
      <c r="R183" s="118" t="n">
        <f aca="false">F183/R$3</f>
        <v>0</v>
      </c>
      <c r="S183" s="120" t="n">
        <f aca="false">J183/$R$3</f>
        <v>-2.858</v>
      </c>
      <c r="T183" s="120" t="n">
        <f aca="false">L183/$R$3</f>
        <v>-0</v>
      </c>
      <c r="U183" s="120" t="n">
        <f aca="false">I183/$R$3</f>
        <v>66.746</v>
      </c>
      <c r="V183" s="120" t="n">
        <f aca="false">M183/$R$3</f>
        <v>47.464095</v>
      </c>
      <c r="W183" s="120" t="n">
        <f aca="false">N183/$R$3</f>
        <v>531.188480417803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Data'!$A$2:$B$8,MATCH(WEEKDAY('EZE Power Trading'!A184,3),'Master Data'!$A$2:$A$8,0),2)</f>
        <v>Th</v>
      </c>
      <c r="D184" s="118" t="n">
        <v>-164830.015414692</v>
      </c>
      <c r="E184" s="118" t="n">
        <v>401600.41984565</v>
      </c>
      <c r="F184" s="118" t="n">
        <v>0</v>
      </c>
      <c r="G184" s="118" t="n">
        <f aca="false">240130-171359</f>
        <v>68771</v>
      </c>
      <c r="I184" s="118" t="n">
        <f aca="false">IF(MONTH($A184)=MONTH($A183),IF(G184=0,I183,G184),G184)</f>
        <v>68771</v>
      </c>
      <c r="J184" s="118" t="n">
        <f aca="false">IF(MONTH($A184)=MONTH($A183),SUM(I184-I183),I184)</f>
        <v>2025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49489.095</v>
      </c>
      <c r="N184" s="118" t="n">
        <f aca="false">SUM(J$6:J184)</f>
        <v>533213.480417803</v>
      </c>
      <c r="P184" s="118" t="n">
        <f aca="false">D184/P$3</f>
        <v>-0.164830015414692</v>
      </c>
      <c r="Q184" s="118" t="n">
        <f aca="false">E184/P$3</f>
        <v>0.40160041984565</v>
      </c>
      <c r="R184" s="118" t="n">
        <f aca="false">F184/R$3</f>
        <v>0</v>
      </c>
      <c r="S184" s="120" t="n">
        <f aca="false">J184/$R$3</f>
        <v>2.025</v>
      </c>
      <c r="T184" s="120" t="n">
        <f aca="false">L184/$R$3</f>
        <v>0</v>
      </c>
      <c r="U184" s="120" t="n">
        <f aca="false">I184/$R$3</f>
        <v>68.771</v>
      </c>
      <c r="V184" s="120" t="n">
        <f aca="false">M184/$R$3</f>
        <v>49.489095</v>
      </c>
      <c r="W184" s="120" t="n">
        <f aca="false">N184/$R$3</f>
        <v>533.213480417803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Data'!$A$2:$B$8,MATCH(WEEKDAY('EZE Power Trading'!A185,3),'Master Data'!$A$2:$A$8,0),2)</f>
        <v>F</v>
      </c>
      <c r="D185" s="118" t="n">
        <v>-164138.922230154</v>
      </c>
      <c r="E185" s="118" t="n">
        <v>399765.383848512</v>
      </c>
      <c r="F185" s="118" t="n">
        <v>0</v>
      </c>
      <c r="G185" s="118" t="n">
        <f aca="false">244532-174792</f>
        <v>69740</v>
      </c>
      <c r="I185" s="118" t="n">
        <f aca="false">IF(MONTH($A185)=MONTH($A184),IF(G185=0,I184,G185),G185)</f>
        <v>69740</v>
      </c>
      <c r="J185" s="118" t="n">
        <f aca="false">IF(MONTH($A185)=MONTH($A184),SUM(I185-I184),I185)</f>
        <v>969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50458.095</v>
      </c>
      <c r="N185" s="118" t="n">
        <f aca="false">SUM(J$6:J185)</f>
        <v>534182.480417803</v>
      </c>
      <c r="P185" s="118" t="n">
        <f aca="false">D185/P$3</f>
        <v>-0.164138922230154</v>
      </c>
      <c r="Q185" s="118" t="n">
        <f aca="false">E185/P$3</f>
        <v>0.399765383848512</v>
      </c>
      <c r="R185" s="118" t="n">
        <f aca="false">F185/R$3</f>
        <v>0</v>
      </c>
      <c r="S185" s="120" t="n">
        <f aca="false">J185/$R$3</f>
        <v>0.969</v>
      </c>
      <c r="T185" s="120" t="n">
        <f aca="false">L185/$R$3</f>
        <v>0</v>
      </c>
      <c r="U185" s="120" t="n">
        <f aca="false">I185/$R$3</f>
        <v>69.74</v>
      </c>
      <c r="V185" s="120" t="n">
        <f aca="false">M185/$R$3</f>
        <v>50.458095</v>
      </c>
      <c r="W185" s="120" t="n">
        <f aca="false">N185/$R$3</f>
        <v>534.182480417803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Data'!$A$2:$B$8,MATCH(WEEKDAY('EZE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69740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50458.095</v>
      </c>
      <c r="N186" s="118" t="n">
        <f aca="false">SUM(J$6:J186)</f>
        <v>534182.480417803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69.74</v>
      </c>
      <c r="V186" s="120" t="n">
        <f aca="false">M186/$R$3</f>
        <v>50.458095</v>
      </c>
      <c r="W186" s="120" t="n">
        <f aca="false">N186/$R$3</f>
        <v>534.182480417803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Data'!$A$2:$B$8,MATCH(WEEKDAY('EZE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50458.095</v>
      </c>
      <c r="N187" s="118" t="n">
        <f aca="false">SUM(J$6:J187)</f>
        <v>534182.480417803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50.458095</v>
      </c>
      <c r="W187" s="120" t="n">
        <f aca="false">N187/$R$3</f>
        <v>534.182480417803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Data'!$A$2:$B$8,MATCH(WEEKDAY('EZE Power Trading'!A188,3),'Master Data'!$A$2:$A$8,0),2)</f>
        <v>M</v>
      </c>
      <c r="D188" s="118" t="n">
        <v>-163705.065039082</v>
      </c>
      <c r="E188" s="118" t="n">
        <v>399421.725435219</v>
      </c>
      <c r="F188" s="118" t="n">
        <v>0</v>
      </c>
      <c r="G188" s="118" t="n">
        <f aca="false">7853-143</f>
        <v>7710</v>
      </c>
      <c r="I188" s="118" t="n">
        <f aca="false">IF(MONTH($A188)=MONTH($A187),IF(G188=0,I187,G188),G188)</f>
        <v>7710</v>
      </c>
      <c r="J188" s="118" t="n">
        <f aca="false">IF(MONTH($A188)=MONTH($A187),SUM(I188-I187),I188)</f>
        <v>7710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7710</v>
      </c>
      <c r="N188" s="118" t="n">
        <f aca="false">SUM(J$6:J188)</f>
        <v>541892.480417803</v>
      </c>
      <c r="P188" s="118" t="n">
        <f aca="false">D188/P$3</f>
        <v>-0.163705065039082</v>
      </c>
      <c r="Q188" s="118" t="n">
        <f aca="false">E188/P$3</f>
        <v>0.399421725435219</v>
      </c>
      <c r="R188" s="118" t="n">
        <f aca="false">F188/R$3</f>
        <v>0</v>
      </c>
      <c r="S188" s="120" t="n">
        <f aca="false">J188/$R$3</f>
        <v>7.71</v>
      </c>
      <c r="T188" s="120" t="n">
        <f aca="false">L188/$R$3</f>
        <v>0</v>
      </c>
      <c r="U188" s="120" t="n">
        <f aca="false">I188/$R$3</f>
        <v>7.71</v>
      </c>
      <c r="V188" s="120" t="n">
        <f aca="false">M188/$R$3</f>
        <v>7.71</v>
      </c>
      <c r="W188" s="120" t="n">
        <f aca="false">N188/$R$3</f>
        <v>541.892480417803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Data'!$A$2:$B$8,MATCH(WEEKDAY('EZE Power Trading'!A189,3),'Master Data'!$A$2:$A$8,0),2)</f>
        <v>T</v>
      </c>
      <c r="D189" s="118" t="n">
        <v>-163619.807317515</v>
      </c>
      <c r="E189" s="118" t="n">
        <v>400261.380731156</v>
      </c>
      <c r="F189" s="118" t="n">
        <v>0</v>
      </c>
      <c r="G189" s="118" t="n">
        <f aca="false">32574-22009</f>
        <v>10565</v>
      </c>
      <c r="I189" s="118" t="n">
        <f aca="false">IF(MONTH($A189)=MONTH($A188),IF(G189=0,I188,G189),G189)</f>
        <v>10565</v>
      </c>
      <c r="J189" s="118" t="n">
        <f aca="false">IF(MONTH($A189)=MONTH($A188),SUM(I189-I188),I189)</f>
        <v>2855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10565</v>
      </c>
      <c r="N189" s="118" t="n">
        <f aca="false">SUM(J$6:J189)</f>
        <v>544747.480417803</v>
      </c>
      <c r="P189" s="118" t="n">
        <f aca="false">D189/P$3</f>
        <v>-0.163619807317515</v>
      </c>
      <c r="Q189" s="118" t="n">
        <f aca="false">E189/P$3</f>
        <v>0.400261380731156</v>
      </c>
      <c r="R189" s="118" t="n">
        <f aca="false">F189/R$3</f>
        <v>0</v>
      </c>
      <c r="S189" s="120" t="n">
        <f aca="false">J189/$R$3</f>
        <v>2.855</v>
      </c>
      <c r="T189" s="120" t="n">
        <f aca="false">L189/$R$3</f>
        <v>0</v>
      </c>
      <c r="U189" s="120" t="n">
        <f aca="false">I189/$R$3</f>
        <v>10.565</v>
      </c>
      <c r="V189" s="120" t="n">
        <f aca="false">M189/$R$3</f>
        <v>10.565</v>
      </c>
      <c r="W189" s="120" t="n">
        <f aca="false">N189/$R$3</f>
        <v>544.747480417803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Data'!$A$2:$B$8,MATCH(WEEKDAY('EZE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10565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10565</v>
      </c>
      <c r="N190" s="118" t="n">
        <f aca="false">SUM(J$6:J190)</f>
        <v>544747.480417803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10.565</v>
      </c>
      <c r="V190" s="120" t="n">
        <f aca="false">M190/$R$3</f>
        <v>10.565</v>
      </c>
      <c r="W190" s="120" t="n">
        <f aca="false">N190/$R$3</f>
        <v>544.747480417803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Data'!$A$2:$B$8,MATCH(WEEKDAY('EZE Power Trading'!A191,3),'Master Data'!$A$2:$A$8,0),2)</f>
        <v>Th</v>
      </c>
      <c r="D191" s="118" t="n">
        <v>-163175.24625434</v>
      </c>
      <c r="E191" s="118" t="n">
        <v>400007.376282365</v>
      </c>
      <c r="F191" s="118" t="n">
        <v>0</v>
      </c>
      <c r="G191" s="118" t="n">
        <f aca="false">66444-46445</f>
        <v>19999</v>
      </c>
      <c r="I191" s="118" t="n">
        <f aca="false">IF(MONTH($A191)=MONTH($A190),IF(G191=0,I190,G191),G191)</f>
        <v>19999</v>
      </c>
      <c r="J191" s="118" t="n">
        <f aca="false">IF(MONTH($A191)=MONTH($A190),SUM(I191-I190),I191)</f>
        <v>9434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19999</v>
      </c>
      <c r="N191" s="118" t="n">
        <f aca="false">SUM(J$6:J191)</f>
        <v>554181.480417803</v>
      </c>
      <c r="P191" s="118" t="n">
        <f aca="false">D191/P$3</f>
        <v>-0.16317524625434</v>
      </c>
      <c r="Q191" s="118" t="n">
        <f aca="false">E191/P$3</f>
        <v>0.400007376282365</v>
      </c>
      <c r="R191" s="118" t="n">
        <f aca="false">F191/R$3</f>
        <v>0</v>
      </c>
      <c r="S191" s="120" t="n">
        <f aca="false">J191/$R$3</f>
        <v>9.434</v>
      </c>
      <c r="T191" s="120" t="n">
        <f aca="false">L191/$R$3</f>
        <v>0</v>
      </c>
      <c r="U191" s="120" t="n">
        <f aca="false">I191/$R$3</f>
        <v>19.999</v>
      </c>
      <c r="V191" s="120" t="n">
        <f aca="false">M191/$R$3</f>
        <v>19.999</v>
      </c>
      <c r="W191" s="120" t="n">
        <f aca="false">N191/$R$3</f>
        <v>554.181480417803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Data'!$A$2:$B$8,MATCH(WEEKDAY('EZE Power Trading'!A192,3),'Master Data'!$A$2:$A$8,0),2)</f>
        <v>F</v>
      </c>
      <c r="D192" s="118" t="n">
        <v>-162948.347160183</v>
      </c>
      <c r="E192" s="118"/>
      <c r="F192" s="118" t="n">
        <v>0</v>
      </c>
      <c r="G192" s="118" t="n">
        <f aca="false">84690-60107</f>
        <v>24583</v>
      </c>
      <c r="I192" s="118" t="n">
        <f aca="false">IF(MONTH($A192)=MONTH($A191),IF(G192=0,I191,G192),G192)</f>
        <v>24583</v>
      </c>
      <c r="J192" s="118" t="n">
        <f aca="false">IF(MONTH($A192)=MONTH($A191),SUM(I192-I191),I192)</f>
        <v>4584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24583</v>
      </c>
      <c r="N192" s="118" t="n">
        <f aca="false">SUM(J$6:J192)</f>
        <v>558765.480417803</v>
      </c>
      <c r="P192" s="118" t="n">
        <f aca="false">D192/P$3</f>
        <v>-0.162948347160183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4.584</v>
      </c>
      <c r="T192" s="120" t="n">
        <f aca="false">L192/$R$3</f>
        <v>0</v>
      </c>
      <c r="U192" s="120" t="n">
        <f aca="false">I192/$R$3</f>
        <v>24.583</v>
      </c>
      <c r="V192" s="120" t="n">
        <f aca="false">M192/$R$3</f>
        <v>24.583</v>
      </c>
      <c r="W192" s="120" t="n">
        <f aca="false">N192/$R$3</f>
        <v>558.765480417803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Data'!$A$2:$B$8,MATCH(WEEKDAY('EZE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24583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24583</v>
      </c>
      <c r="N193" s="118" t="n">
        <f aca="false">SUM(J$6:J193)</f>
        <v>558765.480417803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24.583</v>
      </c>
      <c r="V193" s="120" t="n">
        <f aca="false">M193/$R$3</f>
        <v>24.583</v>
      </c>
      <c r="W193" s="120" t="n">
        <f aca="false">N193/$R$3</f>
        <v>558.765480417803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Data'!$A$2:$B$8,MATCH(WEEKDAY('EZE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24583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24583</v>
      </c>
      <c r="N194" s="118" t="n">
        <f aca="false">SUM(J$6:J194)</f>
        <v>558765.480417803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24.583</v>
      </c>
      <c r="V194" s="120" t="n">
        <f aca="false">M194/$R$3</f>
        <v>24.583</v>
      </c>
      <c r="W194" s="120" t="n">
        <f aca="false">N194/$R$3</f>
        <v>558.765480417803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Data'!$A$2:$B$8,MATCH(WEEKDAY('EZE Power Trading'!A195,3),'Master Data'!$A$2:$A$8,0),2)</f>
        <v>M</v>
      </c>
      <c r="D195" s="118" t="n">
        <v>-162626.466634062</v>
      </c>
      <c r="E195" s="118" t="n">
        <v>0</v>
      </c>
      <c r="F195" s="118" t="n">
        <v>0</v>
      </c>
      <c r="G195" s="118" t="n">
        <f aca="false">84982-60691</f>
        <v>24291</v>
      </c>
      <c r="I195" s="118" t="n">
        <f aca="false">IF(MONTH($A195)=MONTH($A194),IF(G195=0,I194,G195),G195)</f>
        <v>24291</v>
      </c>
      <c r="J195" s="118" t="n">
        <f aca="false">IF(MONTH($A195)=MONTH($A194),SUM(I195-I194),I195)</f>
        <v>-292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24291</v>
      </c>
      <c r="N195" s="118" t="n">
        <f aca="false">SUM(J$6:J195)</f>
        <v>558473.480417803</v>
      </c>
      <c r="P195" s="118" t="n">
        <f aca="false">D195/P$3</f>
        <v>-0.162626466634062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-0.292</v>
      </c>
      <c r="T195" s="120" t="n">
        <f aca="false">L195/$R$3</f>
        <v>-0</v>
      </c>
      <c r="U195" s="120" t="n">
        <f aca="false">I195/$R$3</f>
        <v>24.291</v>
      </c>
      <c r="V195" s="120" t="n">
        <f aca="false">M195/$R$3</f>
        <v>24.291</v>
      </c>
      <c r="W195" s="120" t="n">
        <f aca="false">N195/$R$3</f>
        <v>558.473480417803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Data'!$A$2:$B$8,MATCH(WEEKDAY('EZE Power Trading'!A196,3),'Master Data'!$A$2:$A$8,0),2)</f>
        <v>T</v>
      </c>
      <c r="D196" s="118" t="n">
        <v>-162450.087495054</v>
      </c>
      <c r="E196" s="118" t="n">
        <v>0</v>
      </c>
      <c r="F196" s="118" t="n">
        <v>0</v>
      </c>
      <c r="G196" s="118" t="n">
        <v>41016</v>
      </c>
      <c r="I196" s="118" t="n">
        <f aca="false">IF(MONTH($A196)=MONTH($A195),IF(G196=0,I195,G196),G196)</f>
        <v>41016</v>
      </c>
      <c r="J196" s="118" t="n">
        <f aca="false">IF(MONTH($A196)=MONTH($A195),SUM(I196-I195),I196)</f>
        <v>16725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41016</v>
      </c>
      <c r="N196" s="118" t="n">
        <f aca="false">SUM(J$6:J196)</f>
        <v>575198.480417803</v>
      </c>
      <c r="P196" s="118" t="n">
        <f aca="false">D196/P$3</f>
        <v>-0.162450087495054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16.725</v>
      </c>
      <c r="T196" s="120" t="n">
        <f aca="false">L196/$R$3</f>
        <v>0</v>
      </c>
      <c r="U196" s="120" t="n">
        <f aca="false">I196/$R$3</f>
        <v>41.016</v>
      </c>
      <c r="V196" s="120" t="n">
        <f aca="false">M196/$R$3</f>
        <v>41.016</v>
      </c>
      <c r="W196" s="120" t="n">
        <f aca="false">N196/$R$3</f>
        <v>575.198480417803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Data'!$A$2:$B$8,MATCH(WEEKDAY('EZE Power Trading'!A197,3),'Master Data'!$A$2:$A$8,0),2)</f>
        <v>W</v>
      </c>
      <c r="D197" s="118" t="n">
        <v>-162355.796749991</v>
      </c>
      <c r="E197" s="118" t="n">
        <v>0</v>
      </c>
      <c r="F197" s="118" t="n">
        <v>0</v>
      </c>
      <c r="G197" s="118" t="n">
        <v>45791</v>
      </c>
      <c r="I197" s="118" t="n">
        <f aca="false">IF(MONTH($A197)=MONTH($A196),IF(G197=0,I196,G197),G197)</f>
        <v>45791</v>
      </c>
      <c r="J197" s="118" t="n">
        <f aca="false">IF(MONTH($A197)=MONTH($A196),SUM(I197-I196),I197)</f>
        <v>4775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45791</v>
      </c>
      <c r="N197" s="118" t="n">
        <f aca="false">SUM(J$6:J197)</f>
        <v>579973.480417803</v>
      </c>
      <c r="P197" s="118" t="n">
        <f aca="false">D197/P$3</f>
        <v>-0.162355796749991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4.775</v>
      </c>
      <c r="T197" s="120" t="n">
        <f aca="false">L197/$R$3</f>
        <v>0</v>
      </c>
      <c r="U197" s="120" t="n">
        <f aca="false">I197/$R$3</f>
        <v>45.791</v>
      </c>
      <c r="V197" s="120" t="n">
        <f aca="false">M197/$R$3</f>
        <v>45.791</v>
      </c>
      <c r="W197" s="120" t="n">
        <f aca="false">N197/$R$3</f>
        <v>579.973480417803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Data'!$A$2:$B$8,MATCH(WEEKDAY('EZE Power Trading'!A198,3),'Master Data'!$A$2:$A$8,0),2)</f>
        <v>Th</v>
      </c>
      <c r="D198" s="118" t="n">
        <v>-162188.440618747</v>
      </c>
      <c r="E198" s="118" t="n">
        <v>0</v>
      </c>
      <c r="F198" s="118" t="n">
        <v>0</v>
      </c>
      <c r="G198" s="118" t="n">
        <v>48813</v>
      </c>
      <c r="I198" s="118" t="n">
        <f aca="false">IF(MONTH($A198)=MONTH($A197),IF(G198=0,I197,G198),G198)</f>
        <v>48813</v>
      </c>
      <c r="J198" s="118" t="n">
        <f aca="false">IF(MONTH($A198)=MONTH($A197),SUM(I198-I197),I198)</f>
        <v>3022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48813</v>
      </c>
      <c r="N198" s="118" t="n">
        <f aca="false">SUM(J$6:J198)</f>
        <v>582995.480417803</v>
      </c>
      <c r="P198" s="118" t="n">
        <f aca="false">D198/P$3</f>
        <v>-0.162188440618747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3.022</v>
      </c>
      <c r="T198" s="120" t="n">
        <f aca="false">L198/$R$3</f>
        <v>0</v>
      </c>
      <c r="U198" s="120" t="n">
        <f aca="false">I198/$R$3</f>
        <v>48.813</v>
      </c>
      <c r="V198" s="120" t="n">
        <f aca="false">M198/$R$3</f>
        <v>48.813</v>
      </c>
      <c r="W198" s="120" t="n">
        <f aca="false">N198/$R$3</f>
        <v>582.995480417803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Data'!$A$2:$B$8,MATCH(WEEKDAY('EZE Power Trading'!A199,3),'Master Data'!$A$2:$A$8,0),2)</f>
        <v>F</v>
      </c>
      <c r="D199" s="118" t="n">
        <v>-161922.520094498</v>
      </c>
      <c r="E199" s="118" t="n">
        <v>0</v>
      </c>
      <c r="F199" s="118" t="n">
        <v>0</v>
      </c>
      <c r="G199" s="118" t="n">
        <v>51470</v>
      </c>
      <c r="I199" s="118" t="n">
        <f aca="false">IF(MONTH($A199)=MONTH($A198),IF(G199=0,I198,G199),G199)</f>
        <v>51470</v>
      </c>
      <c r="J199" s="118" t="n">
        <f aca="false">IF(MONTH($A199)=MONTH($A198),SUM(I199-I198),I199)</f>
        <v>2657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51470</v>
      </c>
      <c r="N199" s="118" t="n">
        <f aca="false">SUM(J$6:J199)</f>
        <v>585652.480417803</v>
      </c>
      <c r="P199" s="118" t="n">
        <f aca="false">D199/P$3</f>
        <v>-0.161922520094498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2.657</v>
      </c>
      <c r="T199" s="120" t="n">
        <f aca="false">L199/$R$3</f>
        <v>0</v>
      </c>
      <c r="U199" s="120" t="n">
        <f aca="false">I199/$R$3</f>
        <v>51.47</v>
      </c>
      <c r="V199" s="120" t="n">
        <f aca="false">M199/$R$3</f>
        <v>51.47</v>
      </c>
      <c r="W199" s="120" t="n">
        <f aca="false">N199/$R$3</f>
        <v>585.652480417803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Data'!$A$2:$B$8,MATCH(WEEKDAY('EZE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51470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51470</v>
      </c>
      <c r="N200" s="118" t="n">
        <f aca="false">SUM(J$6:J200)</f>
        <v>585652.480417803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51.47</v>
      </c>
      <c r="V200" s="120" t="n">
        <f aca="false">M200/$R$3</f>
        <v>51.47</v>
      </c>
      <c r="W200" s="120" t="n">
        <f aca="false">N200/$R$3</f>
        <v>585.652480417803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Data'!$A$2:$B$8,MATCH(WEEKDAY('EZE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51470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51470</v>
      </c>
      <c r="N201" s="118" t="n">
        <f aca="false">SUM(J$6:J201)</f>
        <v>585652.480417803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51.47</v>
      </c>
      <c r="V201" s="120" t="n">
        <f aca="false">M201/$R$3</f>
        <v>51.47</v>
      </c>
      <c r="W201" s="120" t="n">
        <f aca="false">N201/$R$3</f>
        <v>585.652480417803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Data'!$A$2:$B$8,MATCH(WEEKDAY('EZE Power Trading'!A202,3),'Master Data'!$A$2:$A$8,0),2)</f>
        <v>M</v>
      </c>
      <c r="D202" s="118" t="n">
        <v>-171601.621598687</v>
      </c>
      <c r="E202" s="118" t="n">
        <v>0</v>
      </c>
      <c r="F202" s="118" t="n">
        <v>0</v>
      </c>
      <c r="G202" s="118" t="n">
        <v>166233</v>
      </c>
      <c r="I202" s="118" t="n">
        <f aca="false">IF(MONTH($A202)=MONTH($A201),IF(G202=0,I201,G202),G202)</f>
        <v>166233</v>
      </c>
      <c r="J202" s="118" t="n">
        <f aca="false">IF(MONTH($A202)=MONTH($A201),SUM(I202-I201),I202)</f>
        <v>114763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166233</v>
      </c>
      <c r="N202" s="118" t="n">
        <f aca="false">SUM(J$6:J202)</f>
        <v>700415.480417803</v>
      </c>
      <c r="P202" s="118" t="n">
        <f aca="false">D202/P$3</f>
        <v>-0.171601621598687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114.763</v>
      </c>
      <c r="T202" s="120" t="n">
        <f aca="false">L202/$R$3</f>
        <v>0</v>
      </c>
      <c r="U202" s="120" t="n">
        <f aca="false">I202/$R$3</f>
        <v>166.233</v>
      </c>
      <c r="V202" s="120" t="n">
        <f aca="false">M202/$R$3</f>
        <v>166.233</v>
      </c>
      <c r="W202" s="120" t="n">
        <f aca="false">N202/$R$3</f>
        <v>700.415480417803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Data'!$A$2:$B$8,MATCH(WEEKDAY('EZE Power Trading'!A203,3),'Master Data'!$A$2:$A$8,0),2)</f>
        <v>T</v>
      </c>
      <c r="D203" s="118" t="n">
        <v>-171477.722636697</v>
      </c>
      <c r="E203" s="118" t="n">
        <v>0</v>
      </c>
      <c r="F203" s="118" t="n">
        <v>0</v>
      </c>
      <c r="G203" s="118" t="n">
        <v>167915</v>
      </c>
      <c r="I203" s="118" t="n">
        <f aca="false">IF(MONTH($A203)=MONTH($A202),IF(G203=0,I202,G203),G203)</f>
        <v>167915</v>
      </c>
      <c r="J203" s="118" t="n">
        <f aca="false">IF(MONTH($A203)=MONTH($A202),SUM(I203-I202),I203)</f>
        <v>1682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167915</v>
      </c>
      <c r="N203" s="118" t="n">
        <f aca="false">SUM(J$6:J203)</f>
        <v>702097.480417803</v>
      </c>
      <c r="P203" s="118" t="n">
        <f aca="false">D203/P$3</f>
        <v>-0.171477722636697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1.682</v>
      </c>
      <c r="T203" s="120" t="n">
        <f aca="false">L203/$R$3</f>
        <v>0</v>
      </c>
      <c r="U203" s="120" t="n">
        <f aca="false">I203/$R$3</f>
        <v>167.915</v>
      </c>
      <c r="V203" s="120" t="n">
        <f aca="false">M203/$R$3</f>
        <v>167.915</v>
      </c>
      <c r="W203" s="120" t="n">
        <f aca="false">N203/$R$3</f>
        <v>702.097480417803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Data'!$A$2:$B$8,MATCH(WEEKDAY('EZE Power Trading'!A204,3),'Master Data'!$A$2:$A$8,0),2)</f>
        <v>W</v>
      </c>
      <c r="D204" s="118" t="n">
        <v>-171277.055793395</v>
      </c>
      <c r="E204" s="118" t="n">
        <v>0</v>
      </c>
      <c r="F204" s="118" t="n">
        <v>0</v>
      </c>
      <c r="G204" s="118" t="n">
        <v>165792</v>
      </c>
      <c r="I204" s="118" t="n">
        <f aca="false">IF(MONTH($A204)=MONTH($A203),IF(G204=0,I203,G204),G204)</f>
        <v>165792</v>
      </c>
      <c r="J204" s="118" t="n">
        <f aca="false">IF(MONTH($A204)=MONTH($A203),SUM(I204-I203),I204)</f>
        <v>-2123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165792</v>
      </c>
      <c r="N204" s="118" t="n">
        <f aca="false">SUM(J$6:J204)</f>
        <v>699974.480417803</v>
      </c>
      <c r="P204" s="118" t="n">
        <f aca="false">D204/P$3</f>
        <v>-0.171277055793395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-2.123</v>
      </c>
      <c r="T204" s="120" t="n">
        <f aca="false">L204/$R$3</f>
        <v>-0</v>
      </c>
      <c r="U204" s="120" t="n">
        <f aca="false">I204/$R$3</f>
        <v>165.792</v>
      </c>
      <c r="V204" s="120" t="n">
        <f aca="false">M204/$R$3</f>
        <v>165.792</v>
      </c>
      <c r="W204" s="120" t="n">
        <f aca="false">N204/$R$3</f>
        <v>699.974480417803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Data'!$A$2:$B$8,MATCH(WEEKDAY('EZE Power Trading'!A205,3),'Master Data'!$A$2:$A$8,0),2)</f>
        <v>Th</v>
      </c>
      <c r="D205" s="118" t="n">
        <v>-171386.2915652</v>
      </c>
      <c r="E205" s="118" t="n">
        <v>0</v>
      </c>
      <c r="F205" s="118" t="n">
        <v>0</v>
      </c>
      <c r="G205" s="118" t="n">
        <v>168579</v>
      </c>
      <c r="I205" s="118" t="n">
        <f aca="false">IF(MONTH($A205)=MONTH($A204),IF(G205=0,I204,G205),G205)</f>
        <v>168579</v>
      </c>
      <c r="J205" s="118" t="n">
        <f aca="false">IF(MONTH($A205)=MONTH($A204),SUM(I205-I204),I205)</f>
        <v>2787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168579</v>
      </c>
      <c r="N205" s="118" t="n">
        <f aca="false">SUM(J$6:J205)</f>
        <v>702761.480417803</v>
      </c>
      <c r="P205" s="118" t="n">
        <f aca="false">D205/P$3</f>
        <v>-0.1713862915652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2.787</v>
      </c>
      <c r="T205" s="120" t="n">
        <f aca="false">L205/$R$3</f>
        <v>0</v>
      </c>
      <c r="U205" s="120" t="n">
        <f aca="false">I205/$R$3</f>
        <v>168.579</v>
      </c>
      <c r="V205" s="120" t="n">
        <f aca="false">M205/$R$3</f>
        <v>168.579</v>
      </c>
      <c r="W205" s="120" t="n">
        <f aca="false">N205/$R$3</f>
        <v>702.761480417803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Data'!$A$2:$B$8,MATCH(WEEKDAY('EZE Power Trading'!A206,3),'Master Data'!$A$2:$A$8,0),2)</f>
        <v>F</v>
      </c>
      <c r="D206" s="118" t="n">
        <v>-171160.232708639</v>
      </c>
      <c r="E206" s="118" t="n">
        <v>0</v>
      </c>
      <c r="F206" s="118" t="n">
        <v>0</v>
      </c>
      <c r="G206" s="118" t="n">
        <v>169565</v>
      </c>
      <c r="I206" s="118" t="n">
        <f aca="false">IF(MONTH($A206)=MONTH($A205),IF(G206=0,I205,G206),G206)</f>
        <v>169565</v>
      </c>
      <c r="J206" s="118" t="n">
        <f aca="false">IF(MONTH($A206)=MONTH($A205),SUM(I206-I205),I206)</f>
        <v>986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169565</v>
      </c>
      <c r="N206" s="118" t="n">
        <f aca="false">SUM(J$6:J206)</f>
        <v>703747.480417803</v>
      </c>
      <c r="P206" s="118" t="n">
        <f aca="false">D206/P$3</f>
        <v>-0.171160232708639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0.986</v>
      </c>
      <c r="T206" s="120" t="n">
        <f aca="false">L206/$R$3</f>
        <v>0</v>
      </c>
      <c r="U206" s="120" t="n">
        <f aca="false">I206/$R$3</f>
        <v>169.565</v>
      </c>
      <c r="V206" s="120" t="n">
        <f aca="false">M206/$R$3</f>
        <v>169.565</v>
      </c>
      <c r="W206" s="120" t="n">
        <f aca="false">N206/$R$3</f>
        <v>703.747480417803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Data'!$A$2:$B$8,MATCH(WEEKDAY('EZE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169565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169565</v>
      </c>
      <c r="N207" s="118" t="n">
        <f aca="false">SUM(J$6:J207)</f>
        <v>703747.480417803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169.565</v>
      </c>
      <c r="V207" s="120" t="n">
        <f aca="false">M207/$R$3</f>
        <v>169.565</v>
      </c>
      <c r="W207" s="120" t="n">
        <f aca="false">N207/$R$3</f>
        <v>703.747480417803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Data'!$A$2:$B$8,MATCH(WEEKDAY('EZE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169565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169565</v>
      </c>
      <c r="N208" s="118" t="n">
        <f aca="false">SUM(J$6:J208)</f>
        <v>703747.480417803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169.565</v>
      </c>
      <c r="V208" s="120" t="n">
        <f aca="false">M208/$R$3</f>
        <v>169.565</v>
      </c>
      <c r="W208" s="120" t="n">
        <f aca="false">N208/$R$3</f>
        <v>703.747480417803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Data'!$A$2:$B$8,MATCH(WEEKDAY('EZE Power Trading'!A209,3),'Master Data'!$A$2:$A$8,0),2)</f>
        <v>M</v>
      </c>
      <c r="D209" s="118" t="n">
        <v>-170601.084460951</v>
      </c>
      <c r="E209" s="118" t="n">
        <v>0</v>
      </c>
      <c r="F209" s="118" t="n">
        <v>0</v>
      </c>
      <c r="G209" s="118" t="n">
        <v>170741</v>
      </c>
      <c r="I209" s="118" t="n">
        <f aca="false">IF(MONTH($A209)=MONTH($A208),IF(G209=0,I208,G209),G209)</f>
        <v>170741</v>
      </c>
      <c r="J209" s="118" t="n">
        <f aca="false">IF(MONTH($A209)=MONTH($A208),SUM(I209-I208),I209)</f>
        <v>1176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170741</v>
      </c>
      <c r="N209" s="118" t="n">
        <f aca="false">SUM(J$6:J209)</f>
        <v>704923.480417803</v>
      </c>
      <c r="P209" s="118" t="n">
        <f aca="false">D209/P$3</f>
        <v>-0.170601084460951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1.176</v>
      </c>
      <c r="T209" s="120" t="n">
        <f aca="false">L209/$R$3</f>
        <v>0</v>
      </c>
      <c r="U209" s="120" t="n">
        <f aca="false">I209/$R$3</f>
        <v>170.741</v>
      </c>
      <c r="V209" s="120" t="n">
        <f aca="false">M209/$R$3</f>
        <v>170.741</v>
      </c>
      <c r="W209" s="120" t="n">
        <f aca="false">N209/$R$3</f>
        <v>704.923480417803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Data'!$A$2:$B$8,MATCH(WEEKDAY('EZE Power Trading'!A210,3),'Master Data'!$A$2:$A$8,0),2)</f>
        <v>T</v>
      </c>
      <c r="D210" s="118" t="n">
        <v>-170410.858785406</v>
      </c>
      <c r="E210" s="118" t="n">
        <v>0</v>
      </c>
      <c r="F210" s="118" t="n">
        <v>0</v>
      </c>
      <c r="G210" s="118" t="n">
        <v>170234</v>
      </c>
      <c r="I210" s="118" t="n">
        <f aca="false">IF(MONTH($A210)=MONTH($A209),IF(G210=0,I209,G210),G210)</f>
        <v>170234</v>
      </c>
      <c r="J210" s="118" t="n">
        <f aca="false">IF(MONTH($A210)=MONTH($A209),SUM(I210-I209),I210)</f>
        <v>-507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170234</v>
      </c>
      <c r="N210" s="118" t="n">
        <f aca="false">SUM(J$6:J210)</f>
        <v>704416.480417803</v>
      </c>
      <c r="P210" s="118" t="n">
        <f aca="false">D210/P$3</f>
        <v>-0.170410858785406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-0.507</v>
      </c>
      <c r="T210" s="120" t="n">
        <f aca="false">L210/$R$3</f>
        <v>-0</v>
      </c>
      <c r="U210" s="120" t="n">
        <f aca="false">I210/$R$3</f>
        <v>170.234</v>
      </c>
      <c r="V210" s="120" t="n">
        <f aca="false">M210/$R$3</f>
        <v>170.234</v>
      </c>
      <c r="W210" s="120" t="n">
        <f aca="false">N210/$R$3</f>
        <v>704.416480417803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Data'!$A$2:$B$8,MATCH(WEEKDAY('EZE Power Trading'!A211,3),'Master Data'!$A$2:$A$8,0),2)</f>
        <v>W</v>
      </c>
      <c r="D211" s="118" t="n">
        <v>-170243.88</v>
      </c>
      <c r="E211" s="118" t="n">
        <v>0</v>
      </c>
      <c r="F211" s="118" t="n">
        <v>0</v>
      </c>
      <c r="G211" s="118" t="n">
        <v>169609.64</v>
      </c>
      <c r="I211" s="118" t="n">
        <f aca="false">IF(MONTH($A211)=MONTH($A210),IF(G211=0,I210,G211),G211)</f>
        <v>169609.64</v>
      </c>
      <c r="J211" s="118" t="n">
        <f aca="false">IF(MONTH($A211)=MONTH($A210),SUM(I211-I210),I211)</f>
        <v>-624.359999999986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169609.64</v>
      </c>
      <c r="N211" s="118" t="n">
        <f aca="false">SUM(J$6:J211)</f>
        <v>703792.120417803</v>
      </c>
      <c r="P211" s="118" t="n">
        <f aca="false">D211/P$3</f>
        <v>-0.17024388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-0.624359999999986</v>
      </c>
      <c r="T211" s="120" t="n">
        <f aca="false">L211/$R$3</f>
        <v>-0</v>
      </c>
      <c r="U211" s="120" t="n">
        <f aca="false">I211/$R$3</f>
        <v>169.60964</v>
      </c>
      <c r="V211" s="120" t="n">
        <f aca="false">M211/$R$3</f>
        <v>169.60964</v>
      </c>
      <c r="W211" s="120" t="n">
        <f aca="false">N211/$R$3</f>
        <v>703.792120417803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Data'!$A$2:$B$8,MATCH(WEEKDAY('EZE Power Trading'!A212,3),'Master Data'!$A$2:$A$8,0),2)</f>
        <v>Th</v>
      </c>
      <c r="D212" s="118" t="n">
        <v>-170014.143640928</v>
      </c>
      <c r="E212" s="118" t="n">
        <v>0</v>
      </c>
      <c r="F212" s="118" t="n">
        <v>0</v>
      </c>
      <c r="G212" s="118" t="n">
        <v>168984</v>
      </c>
      <c r="I212" s="118" t="n">
        <f aca="false">IF(MONTH($A212)=MONTH($A211),IF(G212=0,I211,G212),G212)</f>
        <v>168984</v>
      </c>
      <c r="J212" s="118" t="n">
        <f aca="false">IF(MONTH($A212)=MONTH($A211),SUM(I212-I211),I212)</f>
        <v>-625.640000000014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168984</v>
      </c>
      <c r="N212" s="118" t="n">
        <f aca="false">SUM(J$6:J212)</f>
        <v>703166.480417803</v>
      </c>
      <c r="P212" s="118" t="n">
        <f aca="false">D212/P$3</f>
        <v>-0.170014143640928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-0.625640000000014</v>
      </c>
      <c r="T212" s="120" t="n">
        <f aca="false">L212/$R$3</f>
        <v>-0</v>
      </c>
      <c r="U212" s="120" t="n">
        <f aca="false">I212/$R$3</f>
        <v>168.984</v>
      </c>
      <c r="V212" s="120" t="n">
        <f aca="false">M212/$R$3</f>
        <v>168.984</v>
      </c>
      <c r="W212" s="120" t="n">
        <f aca="false">N212/$R$3</f>
        <v>703.166480417803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Data'!$A$2:$B$8,MATCH(WEEKDAY('EZE Power Trading'!A213,3),'Master Data'!$A$2:$A$8,0),2)</f>
        <v>F</v>
      </c>
      <c r="D213" s="118" t="n">
        <v>-169842.657717383</v>
      </c>
      <c r="E213" s="118" t="n">
        <v>0</v>
      </c>
      <c r="F213" s="118" t="n">
        <v>0</v>
      </c>
      <c r="G213" s="118" t="n">
        <v>169085</v>
      </c>
      <c r="I213" s="118" t="n">
        <f aca="false">IF(MONTH($A213)=MONTH($A212),IF(G213=0,I212,G213),G213)</f>
        <v>169085</v>
      </c>
      <c r="J213" s="118" t="n">
        <f aca="false">IF(MONTH($A213)=MONTH($A212),SUM(I213-I212),I213)</f>
        <v>101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169085</v>
      </c>
      <c r="N213" s="118" t="n">
        <f aca="false">SUM(J$6:J213)</f>
        <v>703267.480417803</v>
      </c>
      <c r="P213" s="118" t="n">
        <f aca="false">D213/P$3</f>
        <v>-0.169842657717383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0.101</v>
      </c>
      <c r="T213" s="120" t="n">
        <f aca="false">L213/$R$3</f>
        <v>0</v>
      </c>
      <c r="U213" s="120" t="n">
        <f aca="false">I213/$R$3</f>
        <v>169.085</v>
      </c>
      <c r="V213" s="120" t="n">
        <f aca="false">M213/$R$3</f>
        <v>169.085</v>
      </c>
      <c r="W213" s="120" t="n">
        <f aca="false">N213/$R$3</f>
        <v>703.267480417803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Data'!$A$2:$B$8,MATCH(WEEKDAY('EZE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169085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169085</v>
      </c>
      <c r="N214" s="118" t="n">
        <f aca="false">SUM(J$6:J214)</f>
        <v>703267.480417803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169.085</v>
      </c>
      <c r="V214" s="120" t="n">
        <f aca="false">M214/$R$3</f>
        <v>169.085</v>
      </c>
      <c r="W214" s="120" t="n">
        <f aca="false">N214/$R$3</f>
        <v>703.267480417803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Data'!$A$2:$B$8,MATCH(WEEKDAY('EZE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169085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169085</v>
      </c>
      <c r="N215" s="118" t="n">
        <f aca="false">SUM(J$6:J215)</f>
        <v>703267.480417803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169.085</v>
      </c>
      <c r="V215" s="120" t="n">
        <f aca="false">M215/$R$3</f>
        <v>169.085</v>
      </c>
      <c r="W215" s="120" t="n">
        <f aca="false">N215/$R$3</f>
        <v>703.267480417803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Data'!$A$2:$B$8,MATCH(WEEKDAY('EZE Power Trading'!A216,3),'Master Data'!$A$2:$A$8,0),2)</f>
        <v>M</v>
      </c>
      <c r="D216" s="118" t="n">
        <v>-169447.190983611</v>
      </c>
      <c r="E216" s="118" t="n">
        <v>0</v>
      </c>
      <c r="F216" s="118" t="n">
        <v>0</v>
      </c>
      <c r="G216" s="118" t="n">
        <v>170303</v>
      </c>
      <c r="I216" s="118" t="n">
        <f aca="false">IF(MONTH($A216)=MONTH($A215),IF(G216=0,I215,G216),G216)</f>
        <v>170303</v>
      </c>
      <c r="J216" s="118" t="n">
        <f aca="false">IF(MONTH($A216)=MONTH($A215),SUM(I216-I215),I216)</f>
        <v>1218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170303</v>
      </c>
      <c r="N216" s="118" t="n">
        <f aca="false">SUM(J$6:J216)</f>
        <v>704485.480417803</v>
      </c>
      <c r="P216" s="118" t="n">
        <f aca="false">D216/P$3</f>
        <v>-0.169447190983611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1.218</v>
      </c>
      <c r="T216" s="120" t="n">
        <f aca="false">L216/$R$3</f>
        <v>0</v>
      </c>
      <c r="U216" s="120" t="n">
        <f aca="false">I216/$R$3</f>
        <v>170.303</v>
      </c>
      <c r="V216" s="120" t="n">
        <f aca="false">M216/$R$3</f>
        <v>170.303</v>
      </c>
      <c r="W216" s="120" t="n">
        <f aca="false">N216/$R$3</f>
        <v>704.485480417803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Data'!$A$2:$B$8,MATCH(WEEKDAY('EZE Power Trading'!A217,3),'Master Data'!$A$2:$A$8,0),2)</f>
        <v>T</v>
      </c>
      <c r="D217" s="118" t="n">
        <v>-169278.128196185</v>
      </c>
      <c r="E217" s="118" t="n">
        <v>0</v>
      </c>
      <c r="F217" s="118" t="n">
        <v>0</v>
      </c>
      <c r="G217" s="118" t="n">
        <v>171676</v>
      </c>
      <c r="I217" s="118" t="n">
        <f aca="false">IF(MONTH($A217)=MONTH($A216),IF(G217=0,I216,G217),G217)</f>
        <v>171676</v>
      </c>
      <c r="J217" s="118" t="n">
        <f aca="false">IF(MONTH($A217)=MONTH($A216),SUM(I217-I216),I217)</f>
        <v>1373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171676</v>
      </c>
      <c r="N217" s="118" t="n">
        <f aca="false">SUM(J$6:J217)</f>
        <v>705858.480417803</v>
      </c>
      <c r="P217" s="118" t="n">
        <f aca="false">D217/P$3</f>
        <v>-0.169278128196185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1.373</v>
      </c>
      <c r="T217" s="120" t="n">
        <f aca="false">L217/$R$3</f>
        <v>0</v>
      </c>
      <c r="U217" s="120" t="n">
        <f aca="false">I217/$R$3</f>
        <v>171.676</v>
      </c>
      <c r="V217" s="120" t="n">
        <f aca="false">M217/$R$3</f>
        <v>171.676</v>
      </c>
      <c r="W217" s="120" t="n">
        <f aca="false">N217/$R$3</f>
        <v>705.858480417803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Data'!$A$2:$B$8,MATCH(WEEKDAY('EZE Power Trading'!A218,3),'Master Data'!$A$2:$A$8,0),2)</f>
        <v>W</v>
      </c>
      <c r="D218" s="118" t="n">
        <v>-169139.683795473</v>
      </c>
      <c r="E218" s="118" t="n">
        <v>0</v>
      </c>
      <c r="F218" s="118" t="n">
        <v>0</v>
      </c>
      <c r="G218" s="118" t="n">
        <v>3246</v>
      </c>
      <c r="I218" s="118" t="n">
        <f aca="false">IF(MONTH($A218)=MONTH($A217),IF(G218=0,I217,G218),G218)</f>
        <v>3246</v>
      </c>
      <c r="J218" s="118" t="n">
        <f aca="false">IF(MONTH($A218)=MONTH($A217),SUM(I218-I217),I218)</f>
        <v>3246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174922</v>
      </c>
      <c r="N218" s="118" t="n">
        <f aca="false">SUM(J$6:J218)</f>
        <v>709104.480417803</v>
      </c>
      <c r="P218" s="118" t="n">
        <f aca="false">D218/P$3</f>
        <v>-0.169139683795473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3.246</v>
      </c>
      <c r="T218" s="120" t="n">
        <f aca="false">L218/$R$3</f>
        <v>0</v>
      </c>
      <c r="U218" s="120" t="n">
        <f aca="false">I218/$R$3</f>
        <v>3.246</v>
      </c>
      <c r="V218" s="120" t="n">
        <f aca="false">M218/$R$3</f>
        <v>174.922</v>
      </c>
      <c r="W218" s="120" t="n">
        <f aca="false">N218/$R$3</f>
        <v>709.104480417803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Data'!$A$2:$B$8,MATCH(WEEKDAY('EZE Power Trading'!A219,3),'Master Data'!$A$2:$A$8,0),2)</f>
        <v>Th</v>
      </c>
      <c r="D219" s="118" t="n">
        <v>-173974</v>
      </c>
      <c r="E219" s="118" t="n">
        <v>0</v>
      </c>
      <c r="F219" s="118" t="n">
        <v>0</v>
      </c>
      <c r="G219" s="118" t="n">
        <v>1216</v>
      </c>
      <c r="I219" s="118" t="n">
        <f aca="false">IF(MONTH($A219)=MONTH($A218),IF(G219=0,I218,G219),G219)</f>
        <v>1216</v>
      </c>
      <c r="J219" s="118" t="n">
        <f aca="false">IF(MONTH($A219)=MONTH($A218),SUM(I219-I218),I219)</f>
        <v>-2030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172892</v>
      </c>
      <c r="N219" s="118" t="n">
        <f aca="false">SUM(J$6:J219)</f>
        <v>707074.480417803</v>
      </c>
      <c r="P219" s="118" t="n">
        <f aca="false">D219/P$3</f>
        <v>-0.173974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-2.03</v>
      </c>
      <c r="T219" s="120" t="n">
        <f aca="false">L219/$R$3</f>
        <v>-0</v>
      </c>
      <c r="U219" s="120" t="n">
        <f aca="false">I219/$R$3</f>
        <v>1.216</v>
      </c>
      <c r="V219" s="120" t="n">
        <f aca="false">M219/$R$3</f>
        <v>172.892</v>
      </c>
      <c r="W219" s="120" t="n">
        <f aca="false">N219/$R$3</f>
        <v>707.074480417803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Data'!$A$2:$B$8,MATCH(WEEKDAY('EZE Power Trading'!A220,3),'Master Data'!$A$2:$A$8,0),2)</f>
        <v>F</v>
      </c>
      <c r="D220" s="118" t="n">
        <v>-168079.913840975</v>
      </c>
      <c r="E220" s="118" t="n">
        <v>0</v>
      </c>
      <c r="F220" s="118" t="n">
        <v>0</v>
      </c>
      <c r="G220" s="118" t="n">
        <v>6561</v>
      </c>
      <c r="I220" s="118" t="n">
        <f aca="false">IF(MONTH($A220)=MONTH($A219),IF(G220=0,I219,G220),G220)</f>
        <v>6561</v>
      </c>
      <c r="J220" s="118" t="n">
        <f aca="false">IF(MONTH($A220)=MONTH($A219),SUM(I220-I219),I220)</f>
        <v>5345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178237</v>
      </c>
      <c r="N220" s="118" t="n">
        <f aca="false">SUM(J$6:J220)</f>
        <v>712419.480417803</v>
      </c>
      <c r="P220" s="118" t="n">
        <f aca="false">D220/P$3</f>
        <v>-0.168079913840975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5.345</v>
      </c>
      <c r="T220" s="120" t="n">
        <f aca="false">L220/$R$3</f>
        <v>0</v>
      </c>
      <c r="U220" s="120" t="n">
        <f aca="false">I220/$R$3</f>
        <v>6.561</v>
      </c>
      <c r="V220" s="120" t="n">
        <f aca="false">M220/$R$3</f>
        <v>178.237</v>
      </c>
      <c r="W220" s="120" t="n">
        <f aca="false">N220/$R$3</f>
        <v>712.419480417803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Data'!$A$2:$B$8,MATCH(WEEKDAY('EZE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6561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178237</v>
      </c>
      <c r="N221" s="118" t="n">
        <f aca="false">SUM(J$6:J221)</f>
        <v>712419.480417803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6.561</v>
      </c>
      <c r="V221" s="120" t="n">
        <f aca="false">M221/$R$3</f>
        <v>178.237</v>
      </c>
      <c r="W221" s="120" t="n">
        <f aca="false">N221/$R$3</f>
        <v>712.419480417803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Data'!$A$2:$B$8,MATCH(WEEKDAY('EZE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6561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178237</v>
      </c>
      <c r="N222" s="118" t="n">
        <f aca="false">SUM(J$6:J222)</f>
        <v>712419.480417803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6.561</v>
      </c>
      <c r="V222" s="120" t="n">
        <f aca="false">M222/$R$3</f>
        <v>178.237</v>
      </c>
      <c r="W222" s="120" t="n">
        <f aca="false">N222/$R$3</f>
        <v>712.419480417803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Data'!$A$2:$B$8,MATCH(WEEKDAY('EZE Power Trading'!A223,3),'Master Data'!$A$2:$A$8,0),2)</f>
        <v>M</v>
      </c>
      <c r="D223" s="118" t="n">
        <v>-167486.928762485</v>
      </c>
      <c r="E223" s="118" t="n">
        <v>0</v>
      </c>
      <c r="F223" s="118" t="n">
        <v>0</v>
      </c>
      <c r="G223" s="118" t="n">
        <v>13815</v>
      </c>
      <c r="I223" s="118" t="n">
        <f aca="false">IF(MONTH($A223)=MONTH($A222),IF(G223=0,I222,G223),G223)</f>
        <v>13815</v>
      </c>
      <c r="J223" s="118" t="n">
        <f aca="false">IF(MONTH($A223)=MONTH($A222),SUM(I223-I222),I223)</f>
        <v>7254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185491</v>
      </c>
      <c r="N223" s="118" t="n">
        <f aca="false">SUM(J$6:J223)</f>
        <v>719673.480417803</v>
      </c>
      <c r="P223" s="118" t="n">
        <f aca="false">D223/P$3</f>
        <v>-0.167486928762485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7.254</v>
      </c>
      <c r="T223" s="120" t="n">
        <f aca="false">L223/$R$3</f>
        <v>0</v>
      </c>
      <c r="U223" s="120" t="n">
        <f aca="false">I223/$R$3</f>
        <v>13.815</v>
      </c>
      <c r="V223" s="120" t="n">
        <f aca="false">M223/$R$3</f>
        <v>185.491</v>
      </c>
      <c r="W223" s="120" t="n">
        <f aca="false">N223/$R$3</f>
        <v>719.673480417803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Data'!$A$2:$B$8,MATCH(WEEKDAY('EZE Power Trading'!A224,3),'Master Data'!$A$2:$A$8,0),2)</f>
        <v>T</v>
      </c>
      <c r="D224" s="118" t="n">
        <v>-167312.220624271</v>
      </c>
      <c r="E224" s="118" t="n">
        <v>0</v>
      </c>
      <c r="F224" s="118" t="n">
        <v>0</v>
      </c>
      <c r="G224" s="118" t="n">
        <v>16615</v>
      </c>
      <c r="I224" s="118" t="n">
        <f aca="false">IF(MONTH($A224)=MONTH($A223),IF(G224=0,I223,G224),G224)</f>
        <v>16615</v>
      </c>
      <c r="J224" s="118" t="n">
        <f aca="false">IF(MONTH($A224)=MONTH($A223),SUM(I224-I223),I224)</f>
        <v>2800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188291</v>
      </c>
      <c r="N224" s="118" t="n">
        <f aca="false">SUM(J$6:J224)</f>
        <v>722473.480417803</v>
      </c>
      <c r="P224" s="118" t="n">
        <f aca="false">D224/P$3</f>
        <v>-0.167312220624271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2.8</v>
      </c>
      <c r="T224" s="120" t="n">
        <f aca="false">L224/$R$3</f>
        <v>0</v>
      </c>
      <c r="U224" s="120" t="n">
        <f aca="false">I224/$R$3</f>
        <v>16.615</v>
      </c>
      <c r="V224" s="120" t="n">
        <f aca="false">M224/$R$3</f>
        <v>188.291</v>
      </c>
      <c r="W224" s="120" t="n">
        <f aca="false">N224/$R$3</f>
        <v>722.473480417803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Data'!$A$2:$B$8,MATCH(WEEKDAY('EZE Power Trading'!A225,3),'Master Data'!$A$2:$A$8,0),2)</f>
        <v>W</v>
      </c>
      <c r="D225" s="118" t="n">
        <v>-167088.775103437</v>
      </c>
      <c r="E225" s="118" t="n">
        <v>0</v>
      </c>
      <c r="F225" s="118" t="n">
        <v>0</v>
      </c>
      <c r="G225" s="118" t="n">
        <v>19175</v>
      </c>
      <c r="I225" s="118" t="n">
        <f aca="false">IF(MONTH($A225)=MONTH($A224),IF(G225=0,I224,G225),G225)</f>
        <v>19175</v>
      </c>
      <c r="J225" s="118" t="n">
        <f aca="false">IF(MONTH($A225)=MONTH($A224),SUM(I225-I224),I225)</f>
        <v>2560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190851</v>
      </c>
      <c r="N225" s="118" t="n">
        <f aca="false">SUM(J$6:J225)</f>
        <v>725033.480417803</v>
      </c>
      <c r="P225" s="118" t="n">
        <f aca="false">D225/P$3</f>
        <v>-0.167088775103437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2.56</v>
      </c>
      <c r="T225" s="120" t="n">
        <f aca="false">L225/$R$3</f>
        <v>0</v>
      </c>
      <c r="U225" s="120" t="n">
        <f aca="false">I225/$R$3</f>
        <v>19.175</v>
      </c>
      <c r="V225" s="120" t="n">
        <f aca="false">M225/$R$3</f>
        <v>190.851</v>
      </c>
      <c r="W225" s="120" t="n">
        <f aca="false">N225/$R$3</f>
        <v>725.033480417803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Data'!$A$2:$B$8,MATCH(WEEKDAY('EZE Power Trading'!A226,3),'Master Data'!$A$2:$A$8,0),2)</f>
        <v>Th</v>
      </c>
      <c r="D226" s="118" t="n">
        <v>-167056.133810843</v>
      </c>
      <c r="E226" s="118" t="n">
        <v>0</v>
      </c>
      <c r="F226" s="118" t="n">
        <v>0</v>
      </c>
      <c r="G226" s="118" t="n">
        <v>23079</v>
      </c>
      <c r="I226" s="118" t="n">
        <f aca="false">IF(MONTH($A226)=MONTH($A225),IF(G226=0,I225,G226),G226)</f>
        <v>23079</v>
      </c>
      <c r="J226" s="118" t="n">
        <f aca="false">IF(MONTH($A226)=MONTH($A225),SUM(I226-I225),I226)</f>
        <v>3904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194755</v>
      </c>
      <c r="N226" s="118" t="n">
        <f aca="false">SUM(J$6:J226)</f>
        <v>728937.480417803</v>
      </c>
      <c r="P226" s="118" t="n">
        <f aca="false">D226/P$3</f>
        <v>-0.167056133810843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3.904</v>
      </c>
      <c r="T226" s="120" t="n">
        <f aca="false">L226/$R$3</f>
        <v>0</v>
      </c>
      <c r="U226" s="120" t="n">
        <f aca="false">I226/$R$3</f>
        <v>23.079</v>
      </c>
      <c r="V226" s="120" t="n">
        <f aca="false">M226/$R$3</f>
        <v>194.755</v>
      </c>
      <c r="W226" s="120" t="n">
        <f aca="false">N226/$R$3</f>
        <v>728.937480417803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Data'!$A$2:$B$8,MATCH(WEEKDAY('EZE Power Trading'!A227,3),'Master Data'!$A$2:$A$8,0),2)</f>
        <v>F</v>
      </c>
      <c r="D227" s="118" t="n">
        <v>-166798.485191308</v>
      </c>
      <c r="E227" s="118" t="n">
        <v>0</v>
      </c>
      <c r="F227" s="118" t="n">
        <v>0</v>
      </c>
      <c r="G227" s="118" t="n">
        <v>49037</v>
      </c>
      <c r="I227" s="118" t="n">
        <f aca="false">IF(MONTH($A227)=MONTH($A226),IF(G227=0,I226,G227),G227)</f>
        <v>49037</v>
      </c>
      <c r="J227" s="118" t="n">
        <f aca="false">IF(MONTH($A227)=MONTH($A226),SUM(I227-I226),I227)</f>
        <v>25958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220713</v>
      </c>
      <c r="N227" s="118" t="n">
        <f aca="false">SUM(J$6:J227)</f>
        <v>754895.480417803</v>
      </c>
      <c r="P227" s="118" t="n">
        <f aca="false">D227/P$3</f>
        <v>-0.166798485191308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25.958</v>
      </c>
      <c r="T227" s="120" t="n">
        <f aca="false">L227/$R$3</f>
        <v>0</v>
      </c>
      <c r="U227" s="120" t="n">
        <f aca="false">I227/$R$3</f>
        <v>49.037</v>
      </c>
      <c r="V227" s="120" t="n">
        <f aca="false">M227/$R$3</f>
        <v>220.713</v>
      </c>
      <c r="W227" s="120" t="n">
        <f aca="false">N227/$R$3</f>
        <v>754.895480417803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Data'!$A$2:$B$8,MATCH(WEEKDAY('EZE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49037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220713</v>
      </c>
      <c r="N228" s="118" t="n">
        <f aca="false">SUM(J$6:J228)</f>
        <v>754895.480417803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49.037</v>
      </c>
      <c r="V228" s="120" t="n">
        <f aca="false">M228/$R$3</f>
        <v>220.713</v>
      </c>
      <c r="W228" s="120" t="n">
        <f aca="false">N228/$R$3</f>
        <v>754.895480417803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Data'!$A$2:$B$8,MATCH(WEEKDAY('EZE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49037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220713</v>
      </c>
      <c r="N229" s="118" t="n">
        <f aca="false">SUM(J$6:J229)</f>
        <v>754895.480417803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49.037</v>
      </c>
      <c r="V229" s="120" t="n">
        <f aca="false">M229/$R$3</f>
        <v>220.713</v>
      </c>
      <c r="W229" s="120" t="n">
        <f aca="false">N229/$R$3</f>
        <v>754.895480417803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Data'!$A$2:$B$8,MATCH(WEEKDAY('EZE Power Trading'!A230,3),'Master Data'!$A$2:$A$8,0),2)</f>
        <v>M</v>
      </c>
      <c r="D230" s="118" t="n">
        <v>-166183.510240464</v>
      </c>
      <c r="E230" s="118" t="n">
        <v>0</v>
      </c>
      <c r="F230" s="118" t="n">
        <v>0</v>
      </c>
      <c r="G230" s="118" t="n">
        <v>52318</v>
      </c>
      <c r="I230" s="118" t="n">
        <f aca="false">IF(MONTH($A230)=MONTH($A229),IF(G230=0,I229,G230),G230)</f>
        <v>52318</v>
      </c>
      <c r="J230" s="118" t="n">
        <f aca="false">IF(MONTH($A230)=MONTH($A229),SUM(I230-I229),I230)</f>
        <v>3281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223994</v>
      </c>
      <c r="N230" s="118" t="n">
        <f aca="false">SUM(J$6:J230)</f>
        <v>758176.480417803</v>
      </c>
      <c r="P230" s="118" t="n">
        <f aca="false">D230/P$3</f>
        <v>-0.166183510240464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3.281</v>
      </c>
      <c r="T230" s="120" t="n">
        <f aca="false">L230/$R$3</f>
        <v>0</v>
      </c>
      <c r="U230" s="120" t="n">
        <f aca="false">I230/$R$3</f>
        <v>52.318</v>
      </c>
      <c r="V230" s="120" t="n">
        <f aca="false">M230/$R$3</f>
        <v>223.994</v>
      </c>
      <c r="W230" s="120" t="n">
        <f aca="false">N230/$R$3</f>
        <v>758.176480417803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Data'!$A$2:$B$8,MATCH(WEEKDAY('EZE Power Trading'!A231,3),'Master Data'!$A$2:$A$8,0),2)</f>
        <v>T</v>
      </c>
      <c r="D231" s="118" t="n">
        <v>-166175.602091339</v>
      </c>
      <c r="E231" s="118" t="n">
        <v>0</v>
      </c>
      <c r="F231" s="118" t="n">
        <v>0</v>
      </c>
      <c r="G231" s="118" t="n">
        <v>54056</v>
      </c>
      <c r="I231" s="118" t="n">
        <f aca="false">IF(MONTH($A231)=MONTH($A230),IF(G231=0,I230,G231),G231)</f>
        <v>54056</v>
      </c>
      <c r="J231" s="118" t="n">
        <f aca="false">IF(MONTH($A231)=MONTH($A230),SUM(I231-I230),I231)</f>
        <v>1738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225732</v>
      </c>
      <c r="N231" s="118" t="n">
        <f aca="false">SUM(J$6:J231)</f>
        <v>759914.480417803</v>
      </c>
      <c r="P231" s="118" t="n">
        <f aca="false">D231/P$3</f>
        <v>-0.166175602091339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1.738</v>
      </c>
      <c r="T231" s="120" t="n">
        <f aca="false">L231/$R$3</f>
        <v>0</v>
      </c>
      <c r="U231" s="120" t="n">
        <f aca="false">I231/$R$3</f>
        <v>54.056</v>
      </c>
      <c r="V231" s="120" t="n">
        <f aca="false">M231/$R$3</f>
        <v>225.732</v>
      </c>
      <c r="W231" s="120" t="n">
        <f aca="false">N231/$R$3</f>
        <v>759.914480417803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Data'!$A$2:$B$8,MATCH(WEEKDAY('EZE Power Trading'!A232,3),'Master Data'!$A$2:$A$8,0),2)</f>
        <v>W</v>
      </c>
      <c r="D232" s="118" t="n">
        <v>-165878.770002554</v>
      </c>
      <c r="E232" s="118" t="n">
        <v>0</v>
      </c>
      <c r="F232" s="118" t="n">
        <v>0</v>
      </c>
      <c r="G232" s="118" t="n">
        <v>54228</v>
      </c>
      <c r="I232" s="118" t="n">
        <f aca="false">IF(MONTH($A232)=MONTH($A231),IF(G232=0,I231,G232),G232)</f>
        <v>54228</v>
      </c>
      <c r="J232" s="118" t="n">
        <f aca="false">IF(MONTH($A232)=MONTH($A231),SUM(I232-I231),I232)</f>
        <v>172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225904</v>
      </c>
      <c r="N232" s="118" t="n">
        <f aca="false">SUM(J$6:J232)</f>
        <v>760086.480417803</v>
      </c>
      <c r="P232" s="118" t="n">
        <f aca="false">D232/P$3</f>
        <v>-0.165878770002554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0.172</v>
      </c>
      <c r="T232" s="120" t="n">
        <f aca="false">L232/$R$3</f>
        <v>0</v>
      </c>
      <c r="U232" s="120" t="n">
        <f aca="false">I232/$R$3</f>
        <v>54.228</v>
      </c>
      <c r="V232" s="120" t="n">
        <f aca="false">M232/$R$3</f>
        <v>225.904</v>
      </c>
      <c r="W232" s="120" t="n">
        <f aca="false">N232/$R$3</f>
        <v>760.086480417803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Data'!$A$2:$B$8,MATCH(WEEKDAY('EZE Power Trading'!A233,3),'Master Data'!$A$2:$A$8,0),2)</f>
        <v>Th</v>
      </c>
      <c r="D233" s="118" t="n">
        <v>-165521.046481712</v>
      </c>
      <c r="E233" s="118" t="n">
        <v>0</v>
      </c>
      <c r="F233" s="118" t="n">
        <v>0</v>
      </c>
      <c r="G233" s="118" t="n">
        <v>54329</v>
      </c>
      <c r="I233" s="118" t="n">
        <f aca="false">IF(MONTH($A233)=MONTH($A232),IF(G233=0,I232,G233),G233)</f>
        <v>54329</v>
      </c>
      <c r="J233" s="118" t="n">
        <f aca="false">IF(MONTH($A233)=MONTH($A232),SUM(I233-I232),I233)</f>
        <v>101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226005</v>
      </c>
      <c r="N233" s="118" t="n">
        <f aca="false">SUM(J$6:J233)</f>
        <v>760187.480417803</v>
      </c>
      <c r="P233" s="118" t="n">
        <f aca="false">D233/P$3</f>
        <v>-0.165521046481712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0.101</v>
      </c>
      <c r="T233" s="120" t="n">
        <f aca="false">L233/$R$3</f>
        <v>0</v>
      </c>
      <c r="U233" s="120" t="n">
        <f aca="false">I233/$R$3</f>
        <v>54.329</v>
      </c>
      <c r="V233" s="120" t="n">
        <f aca="false">M233/$R$3</f>
        <v>226.005</v>
      </c>
      <c r="W233" s="120" t="n">
        <f aca="false">N233/$R$3</f>
        <v>760.187480417803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Data'!$A$2:$B$8,MATCH(WEEKDAY('EZE Power Trading'!A234,3),'Master Data'!$A$2:$A$8,0),2)</f>
        <v>F</v>
      </c>
      <c r="D234" s="118" t="n">
        <v>-165405.160939488</v>
      </c>
      <c r="E234" s="118" t="n">
        <v>0</v>
      </c>
      <c r="F234" s="118" t="n">
        <v>0</v>
      </c>
      <c r="G234" s="118" t="n">
        <v>54579</v>
      </c>
      <c r="I234" s="118" t="n">
        <f aca="false">IF(MONTH($A234)=MONTH($A233),IF(G234=0,I233,G234),G234)</f>
        <v>54579</v>
      </c>
      <c r="J234" s="118" t="n">
        <f aca="false">IF(MONTH($A234)=MONTH($A233),SUM(I234-I233),I234)</f>
        <v>250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226255</v>
      </c>
      <c r="N234" s="118" t="n">
        <f aca="false">SUM(J$6:J234)</f>
        <v>760437.480417803</v>
      </c>
      <c r="P234" s="118" t="n">
        <f aca="false">D234/P$3</f>
        <v>-0.165405160939488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0.25</v>
      </c>
      <c r="T234" s="120" t="n">
        <f aca="false">L234/$R$3</f>
        <v>0</v>
      </c>
      <c r="U234" s="120" t="n">
        <f aca="false">I234/$R$3</f>
        <v>54.579</v>
      </c>
      <c r="V234" s="120" t="n">
        <f aca="false">M234/$R$3</f>
        <v>226.255</v>
      </c>
      <c r="W234" s="120" t="n">
        <f aca="false">N234/$R$3</f>
        <v>760.437480417803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Data'!$A$2:$B$8,MATCH(WEEKDAY('EZE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54579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226255</v>
      </c>
      <c r="N235" s="118" t="n">
        <f aca="false">SUM(J$6:J235)</f>
        <v>760437.480417803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54.579</v>
      </c>
      <c r="V235" s="120" t="n">
        <f aca="false">M235/$R$3</f>
        <v>226.255</v>
      </c>
      <c r="W235" s="120" t="n">
        <f aca="false">N235/$R$3</f>
        <v>760.437480417803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Data'!$A$2:$B$8,MATCH(WEEKDAY('EZE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54579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226255</v>
      </c>
      <c r="N236" s="118" t="n">
        <f aca="false">SUM(J$6:J236)</f>
        <v>760437.480417803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54.579</v>
      </c>
      <c r="V236" s="120" t="n">
        <f aca="false">M236/$R$3</f>
        <v>226.255</v>
      </c>
      <c r="W236" s="120" t="n">
        <f aca="false">N236/$R$3</f>
        <v>760.437480417803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Data'!$A$2:$B$8,MATCH(WEEKDAY('EZE Power Trading'!A237,3),'Master Data'!$A$2:$A$8,0),2)</f>
        <v>M</v>
      </c>
      <c r="D237" s="144" t="n">
        <v>-164916.577727817</v>
      </c>
      <c r="E237" s="118" t="n">
        <v>0</v>
      </c>
      <c r="F237" s="118" t="n">
        <v>0</v>
      </c>
      <c r="G237" s="118" t="n">
        <v>55827</v>
      </c>
      <c r="I237" s="118" t="n">
        <f aca="false">IF(MONTH($A237)=MONTH($A236),IF(G237=0,I236,G237),G237)</f>
        <v>55827</v>
      </c>
      <c r="J237" s="118" t="n">
        <f aca="false">IF(MONTH($A237)=MONTH($A236),SUM(I237-I236),I237)</f>
        <v>1248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227503</v>
      </c>
      <c r="N237" s="118" t="n">
        <f aca="false">SUM(J$6:J237)</f>
        <v>761685.480417803</v>
      </c>
      <c r="P237" s="118" t="n">
        <f aca="false">D237/P$3</f>
        <v>-0.164916577727817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1.248</v>
      </c>
      <c r="T237" s="120" t="n">
        <f aca="false">L237/$R$3</f>
        <v>0</v>
      </c>
      <c r="U237" s="120" t="n">
        <f aca="false">I237/$R$3</f>
        <v>55.827</v>
      </c>
      <c r="V237" s="120" t="n">
        <f aca="false">M237/$R$3</f>
        <v>227.503</v>
      </c>
      <c r="W237" s="120" t="n">
        <f aca="false">N237/$R$3</f>
        <v>761.685480417803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Data'!$A$2:$B$8,MATCH(WEEKDAY('EZE Power Trading'!A238,3),'Master Data'!$A$2:$A$8,0),2)</f>
        <v>T</v>
      </c>
      <c r="D238" s="118" t="n">
        <v>-164594.095658641</v>
      </c>
      <c r="E238" s="118" t="n">
        <v>0</v>
      </c>
      <c r="F238" s="118" t="n">
        <v>0</v>
      </c>
      <c r="G238" s="118" t="n">
        <v>57878</v>
      </c>
      <c r="I238" s="118" t="n">
        <f aca="false">IF(MONTH($A238)=MONTH($A237),IF(G238=0,I237,G238),G238)</f>
        <v>57878</v>
      </c>
      <c r="J238" s="118" t="n">
        <f aca="false">IF(MONTH($A238)=MONTH($A237),SUM(I238-I237),I238)</f>
        <v>2051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229554</v>
      </c>
      <c r="N238" s="118" t="n">
        <f aca="false">SUM(J$6:J238)</f>
        <v>763736.480417803</v>
      </c>
      <c r="P238" s="118" t="n">
        <f aca="false">D238/P$3</f>
        <v>-0.164594095658641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2.051</v>
      </c>
      <c r="T238" s="120" t="n">
        <f aca="false">L238/$R$3</f>
        <v>0</v>
      </c>
      <c r="U238" s="120" t="n">
        <f aca="false">I238/$R$3</f>
        <v>57.878</v>
      </c>
      <c r="V238" s="120" t="n">
        <f aca="false">M238/$R$3</f>
        <v>229.554</v>
      </c>
      <c r="W238" s="120" t="n">
        <f aca="false">N238/$R$3</f>
        <v>763.736480417803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Data'!$A$2:$B$8,MATCH(WEEKDAY('EZE Power Trading'!A239,3),'Master Data'!$A$2:$A$8,0),2)</f>
        <v>W</v>
      </c>
      <c r="D239" s="118" t="n">
        <v>-164465.705202305</v>
      </c>
      <c r="E239" s="118" t="n">
        <v>0</v>
      </c>
      <c r="F239" s="118" t="n">
        <v>0</v>
      </c>
      <c r="G239" s="118" t="n">
        <v>90294</v>
      </c>
      <c r="I239" s="118" t="n">
        <f aca="false">IF(MONTH($A239)=MONTH($A238),IF(G239=0,I238,G239),G239)</f>
        <v>90294</v>
      </c>
      <c r="J239" s="118" t="n">
        <f aca="false">IF(MONTH($A239)=MONTH($A238),SUM(I239-I238),I239)</f>
        <v>32416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261970</v>
      </c>
      <c r="N239" s="118" t="n">
        <f aca="false">SUM(J$6:J239)</f>
        <v>796152.480417803</v>
      </c>
      <c r="P239" s="118" t="n">
        <f aca="false">D239/P$3</f>
        <v>-0.164465705202305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32.416</v>
      </c>
      <c r="T239" s="120" t="n">
        <f aca="false">L239/$R$3</f>
        <v>0</v>
      </c>
      <c r="U239" s="120" t="n">
        <f aca="false">I239/$R$3</f>
        <v>90.294</v>
      </c>
      <c r="V239" s="120" t="n">
        <f aca="false">M239/$R$3</f>
        <v>261.97</v>
      </c>
      <c r="W239" s="120" t="n">
        <f aca="false">N239/$R$3</f>
        <v>796.152480417803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Data'!$A$2:$B$8,MATCH(WEEKDAY('EZE Power Trading'!A240,3),'Master Data'!$A$2:$A$8,0),2)</f>
        <v>Th</v>
      </c>
      <c r="D240" s="118" t="n">
        <v>-164186.376478794</v>
      </c>
      <c r="E240" s="118" t="n">
        <v>0</v>
      </c>
      <c r="F240" s="118" t="n">
        <v>0</v>
      </c>
      <c r="G240" s="118" t="n">
        <v>90504</v>
      </c>
      <c r="I240" s="118" t="n">
        <f aca="false">IF(MONTH($A240)=MONTH($A239),IF(G240=0,I239,G240),G240)</f>
        <v>90504</v>
      </c>
      <c r="J240" s="118" t="n">
        <f aca="false">IF(MONTH($A240)=MONTH($A239),SUM(I240-I239),I240)</f>
        <v>210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262180</v>
      </c>
      <c r="N240" s="118" t="n">
        <f aca="false">SUM(J$6:J240)</f>
        <v>796362.480417803</v>
      </c>
      <c r="P240" s="118" t="n">
        <f aca="false">D240/P$3</f>
        <v>-0.164186376478794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0.21</v>
      </c>
      <c r="T240" s="120" t="n">
        <f aca="false">L240/$R$3</f>
        <v>0</v>
      </c>
      <c r="U240" s="120" t="n">
        <f aca="false">I240/$R$3</f>
        <v>90.504</v>
      </c>
      <c r="V240" s="120" t="n">
        <f aca="false">M240/$R$3</f>
        <v>262.18</v>
      </c>
      <c r="W240" s="120" t="n">
        <f aca="false">N240/$R$3</f>
        <v>796.362480417803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Data'!$A$2:$B$8,MATCH(WEEKDAY('EZE Power Trading'!A241,3),'Master Data'!$A$2:$A$8,0),2)</f>
        <v>F</v>
      </c>
      <c r="D241" s="118" t="n">
        <v>-163956.94657342</v>
      </c>
      <c r="E241" s="118" t="n">
        <v>0</v>
      </c>
      <c r="F241" s="118" t="n">
        <v>0</v>
      </c>
      <c r="G241" s="118" t="n">
        <v>90981</v>
      </c>
      <c r="I241" s="118" t="n">
        <f aca="false">IF(MONTH($A241)=MONTH($A240),IF(G241=0,I240,G241),G241)</f>
        <v>90981</v>
      </c>
      <c r="J241" s="118" t="n">
        <f aca="false">IF(MONTH($A241)=MONTH($A240),SUM(I241-I240),I241)</f>
        <v>477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262657</v>
      </c>
      <c r="N241" s="118" t="n">
        <f aca="false">SUM(J$6:J241)</f>
        <v>796839.480417803</v>
      </c>
      <c r="P241" s="118" t="n">
        <f aca="false">D241/P$3</f>
        <v>-0.16395694657342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0.477</v>
      </c>
      <c r="T241" s="120" t="n">
        <f aca="false">L241/$R$3</f>
        <v>0</v>
      </c>
      <c r="U241" s="120" t="n">
        <f aca="false">I241/$R$3</f>
        <v>90.981</v>
      </c>
      <c r="V241" s="120" t="n">
        <f aca="false">M241/$R$3</f>
        <v>262.657</v>
      </c>
      <c r="W241" s="120" t="n">
        <f aca="false">N241/$R$3</f>
        <v>796.839480417803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Data'!$A$2:$B$8,MATCH(WEEKDAY('EZE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90981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262657</v>
      </c>
      <c r="N242" s="118" t="n">
        <f aca="false">SUM(J$6:J242)</f>
        <v>796839.480417803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90.981</v>
      </c>
      <c r="V242" s="120" t="n">
        <f aca="false">M242/$R$3</f>
        <v>262.657</v>
      </c>
      <c r="W242" s="120" t="n">
        <f aca="false">N242/$R$3</f>
        <v>796.839480417803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Data'!$A$2:$B$8,MATCH(WEEKDAY('EZE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90981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262657</v>
      </c>
      <c r="N243" s="118" t="n">
        <f aca="false">SUM(J$6:J243)</f>
        <v>796839.480417803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90.981</v>
      </c>
      <c r="V243" s="120" t="n">
        <f aca="false">M243/$R$3</f>
        <v>262.657</v>
      </c>
      <c r="W243" s="120" t="n">
        <f aca="false">N243/$R$3</f>
        <v>796.839480417803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Data'!$A$2:$B$8,MATCH(WEEKDAY('EZE Power Trading'!A244,3),'Master Data'!$A$2:$A$8,0),2)</f>
        <v>M</v>
      </c>
      <c r="D244" s="118" t="n">
        <v>-163222.35433688</v>
      </c>
      <c r="E244" s="118" t="n">
        <v>0</v>
      </c>
      <c r="F244" s="118" t="n">
        <v>0</v>
      </c>
      <c r="G244" s="118" t="n">
        <v>91856</v>
      </c>
      <c r="I244" s="118" t="n">
        <f aca="false">IF(MONTH($A244)=MONTH($A243),IF(G244=0,I243,G244),G244)</f>
        <v>91856</v>
      </c>
      <c r="J244" s="118" t="n">
        <f aca="false">IF(MONTH($A244)=MONTH($A243),SUM(I244-I243),I244)</f>
        <v>875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263532</v>
      </c>
      <c r="N244" s="118" t="n">
        <f aca="false">SUM(J$6:J244)</f>
        <v>797714.480417803</v>
      </c>
      <c r="P244" s="118" t="n">
        <f aca="false">D244/P$3</f>
        <v>-0.16322235433688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0.875</v>
      </c>
      <c r="T244" s="120" t="n">
        <f aca="false">L244/$R$3</f>
        <v>0</v>
      </c>
      <c r="U244" s="120" t="n">
        <f aca="false">I244/$R$3</f>
        <v>91.856</v>
      </c>
      <c r="V244" s="120" t="n">
        <f aca="false">M244/$R$3</f>
        <v>263.532</v>
      </c>
      <c r="W244" s="120" t="n">
        <f aca="false">N244/$R$3</f>
        <v>797.714480417803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Data'!$A$2:$B$8,MATCH(WEEKDAY('EZE Power Trading'!A245,3),'Master Data'!$A$2:$A$8,0),2)</f>
        <v>T</v>
      </c>
      <c r="D245" s="118" t="n">
        <v>-162983.400765776</v>
      </c>
      <c r="E245" s="118" t="n">
        <v>0</v>
      </c>
      <c r="F245" s="118" t="n">
        <v>0</v>
      </c>
      <c r="G245" s="118" t="n">
        <v>92123</v>
      </c>
      <c r="I245" s="118" t="n">
        <f aca="false">IF(MONTH($A245)=MONTH($A244),IF(G245=0,I244,G245),G245)</f>
        <v>92123</v>
      </c>
      <c r="J245" s="118" t="n">
        <f aca="false">IF(MONTH($A245)=MONTH($A244),SUM(I245-I244),I245)</f>
        <v>267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263799</v>
      </c>
      <c r="N245" s="118" t="n">
        <f aca="false">SUM(J$6:J245)</f>
        <v>797981.480417803</v>
      </c>
      <c r="P245" s="118" t="n">
        <f aca="false">D245/P$3</f>
        <v>-0.162983400765776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0.267</v>
      </c>
      <c r="T245" s="120" t="n">
        <f aca="false">L245/$R$3</f>
        <v>0</v>
      </c>
      <c r="U245" s="120" t="n">
        <f aca="false">I245/$R$3</f>
        <v>92.123</v>
      </c>
      <c r="V245" s="120" t="n">
        <f aca="false">M245/$R$3</f>
        <v>263.799</v>
      </c>
      <c r="W245" s="120" t="n">
        <f aca="false">N245/$R$3</f>
        <v>797.981480417803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Data'!$A$2:$B$8,MATCH(WEEKDAY('EZE Power Trading'!A246,3),'Master Data'!$A$2:$A$8,0),2)</f>
        <v>W</v>
      </c>
      <c r="D246" s="118" t="n">
        <v>-162910.58698834</v>
      </c>
      <c r="E246" s="118" t="n">
        <v>0</v>
      </c>
      <c r="F246" s="118" t="n">
        <v>0</v>
      </c>
      <c r="G246" s="118" t="n">
        <v>97860</v>
      </c>
      <c r="I246" s="118" t="n">
        <f aca="false">IF(MONTH($A246)=MONTH($A245),IF(G246=0,I245,G246),G246)</f>
        <v>97860</v>
      </c>
      <c r="J246" s="118" t="n">
        <f aca="false">IF(MONTH($A246)=MONTH($A245),SUM(I246-I245),I246)</f>
        <v>5737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269536</v>
      </c>
      <c r="N246" s="118" t="n">
        <f aca="false">SUM(J$6:J246)</f>
        <v>803718.480417803</v>
      </c>
      <c r="P246" s="118" t="n">
        <f aca="false">D246/P$3</f>
        <v>-0.16291058698834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5.737</v>
      </c>
      <c r="T246" s="120" t="n">
        <f aca="false">L246/$R$3</f>
        <v>0</v>
      </c>
      <c r="U246" s="120" t="n">
        <f aca="false">I246/$R$3</f>
        <v>97.86</v>
      </c>
      <c r="V246" s="120" t="n">
        <f aca="false">M246/$R$3</f>
        <v>269.536</v>
      </c>
      <c r="W246" s="120" t="n">
        <f aca="false">N246/$R$3</f>
        <v>803.718480417803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Data'!$A$2:$B$8,MATCH(WEEKDAY('EZE Power Trading'!A247,3),'Master Data'!$A$2:$A$8,0),2)</f>
        <v>Th</v>
      </c>
      <c r="D247" s="118" t="n">
        <v>-162736.408890249</v>
      </c>
      <c r="E247" s="118" t="n">
        <v>0</v>
      </c>
      <c r="F247" s="118" t="n">
        <v>0</v>
      </c>
      <c r="G247" s="118" t="n">
        <v>98611</v>
      </c>
      <c r="I247" s="118" t="n">
        <f aca="false">IF(MONTH($A247)=MONTH($A246),IF(G247=0,I246,G247),G247)</f>
        <v>98611</v>
      </c>
      <c r="J247" s="118" t="n">
        <f aca="false">IF(MONTH($A247)=MONTH($A246),SUM(I247-I246),I247)</f>
        <v>751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270287</v>
      </c>
      <c r="N247" s="118" t="n">
        <f aca="false">SUM(J$6:J247)</f>
        <v>804469.480417803</v>
      </c>
      <c r="P247" s="118" t="n">
        <f aca="false">D247/P$3</f>
        <v>-0.162736408890249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0.751</v>
      </c>
      <c r="T247" s="120" t="n">
        <f aca="false">L247/$R$3</f>
        <v>0</v>
      </c>
      <c r="U247" s="120" t="n">
        <f aca="false">I247/$R$3</f>
        <v>98.611</v>
      </c>
      <c r="V247" s="120" t="n">
        <f aca="false">M247/$R$3</f>
        <v>270.287</v>
      </c>
      <c r="W247" s="120" t="n">
        <f aca="false">N247/$R$3</f>
        <v>804.469480417803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Data'!$A$2:$B$8,MATCH(WEEKDAY('EZE Power Trading'!A248,3),'Master Data'!$A$2:$A$8,0),2)</f>
        <v>F</v>
      </c>
      <c r="D248" s="118" t="n">
        <v>-162591.391865485</v>
      </c>
      <c r="E248" s="118" t="n">
        <v>0</v>
      </c>
      <c r="F248" s="118" t="n">
        <v>0</v>
      </c>
      <c r="G248" s="118" t="n">
        <v>99481</v>
      </c>
      <c r="I248" s="118" t="n">
        <f aca="false">IF(MONTH($A248)=MONTH($A247),IF(G248=0,I247,G248),G248)</f>
        <v>99481</v>
      </c>
      <c r="J248" s="118" t="n">
        <f aca="false">IF(MONTH($A248)=MONTH($A247),SUM(I248-I247),I248)</f>
        <v>870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271157</v>
      </c>
      <c r="N248" s="118" t="n">
        <f aca="false">SUM(J$6:J248)</f>
        <v>805339.480417803</v>
      </c>
      <c r="P248" s="118" t="n">
        <f aca="false">D248/P$3</f>
        <v>-0.162591391865485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0.87</v>
      </c>
      <c r="T248" s="120" t="n">
        <f aca="false">L248/$R$3</f>
        <v>0</v>
      </c>
      <c r="U248" s="120" t="n">
        <f aca="false">I248/$R$3</f>
        <v>99.481</v>
      </c>
      <c r="V248" s="120" t="n">
        <f aca="false">M248/$R$3</f>
        <v>271.157</v>
      </c>
      <c r="W248" s="120" t="n">
        <f aca="false">N248/$R$3</f>
        <v>805.339480417803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Data'!$A$2:$B$8,MATCH(WEEKDAY('EZE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271157</v>
      </c>
      <c r="N249" s="118" t="n">
        <f aca="false">SUM(J$6:J249)</f>
        <v>805339.480417803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271.157</v>
      </c>
      <c r="W249" s="120" t="n">
        <f aca="false">N249/$R$3</f>
        <v>805.339480417803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Data'!$A$2:$B$8,MATCH(WEEKDAY('EZE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271157</v>
      </c>
      <c r="N250" s="118" t="n">
        <f aca="false">SUM(J$6:J250)</f>
        <v>805339.480417803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271.157</v>
      </c>
      <c r="W250" s="120" t="n">
        <f aca="false">N250/$R$3</f>
        <v>805.339480417803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Data'!$A$2:$B$8,MATCH(WEEKDAY('EZE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271157</v>
      </c>
      <c r="N251" s="118" t="n">
        <f aca="false">SUM(J$6:J251)</f>
        <v>805339.480417803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271.157</v>
      </c>
      <c r="W251" s="120" t="n">
        <f aca="false">N251/$R$3</f>
        <v>805.339480417803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Data'!$A$2:$B$8,MATCH(WEEKDAY('EZE Power Trading'!A252,3),'Master Data'!$A$2:$A$8,0),2)</f>
        <v>T</v>
      </c>
      <c r="D252" s="118" t="n">
        <v>-161262.592436592</v>
      </c>
      <c r="E252" s="118" t="n">
        <v>0</v>
      </c>
      <c r="F252" s="118" t="n">
        <v>0</v>
      </c>
      <c r="G252" s="118" t="n">
        <v>-2726</v>
      </c>
      <c r="I252" s="118" t="n">
        <f aca="false">IF(MONTH($A252)=MONTH($A251),IF(G252=0,I251,G252),G252)</f>
        <v>-2726</v>
      </c>
      <c r="J252" s="118" t="n">
        <f aca="false">IF(MONTH($A252)=MONTH($A251),SUM(I252-I251),I252)</f>
        <v>-2726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268431</v>
      </c>
      <c r="N252" s="118" t="n">
        <f aca="false">SUM(J$6:J252)</f>
        <v>802613.480417803</v>
      </c>
      <c r="P252" s="118" t="n">
        <f aca="false">D252/P$3</f>
        <v>-0.161262592436592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-2.726</v>
      </c>
      <c r="T252" s="120" t="n">
        <f aca="false">L252/$R$3</f>
        <v>-0</v>
      </c>
      <c r="U252" s="120" t="n">
        <f aca="false">I252/$R$3</f>
        <v>-2.726</v>
      </c>
      <c r="V252" s="120" t="n">
        <f aca="false">M252/$R$3</f>
        <v>268.431</v>
      </c>
      <c r="W252" s="120" t="n">
        <f aca="false">N252/$R$3</f>
        <v>802.613480417803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Data'!$A$2:$B$8,MATCH(WEEKDAY('EZE Power Trading'!A253,3),'Master Data'!$A$2:$A$8,0),2)</f>
        <v>W</v>
      </c>
      <c r="D253" s="118" t="n">
        <v>-160676.978931132</v>
      </c>
      <c r="E253" s="118" t="n">
        <v>0</v>
      </c>
      <c r="F253" s="118" t="n">
        <v>0</v>
      </c>
      <c r="G253" s="118" t="n">
        <v>-3782</v>
      </c>
      <c r="I253" s="118" t="n">
        <f aca="false">IF(MONTH($A253)=MONTH($A252),IF(G253=0,I252,G253),G253)</f>
        <v>-3782</v>
      </c>
      <c r="J253" s="118" t="n">
        <f aca="false">IF(MONTH($A253)=MONTH($A252),SUM(I253-I252),I253)</f>
        <v>-1056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267375</v>
      </c>
      <c r="N253" s="118" t="n">
        <f aca="false">SUM(J$6:J253)</f>
        <v>801557.480417803</v>
      </c>
      <c r="P253" s="118" t="n">
        <f aca="false">D253/P$3</f>
        <v>-0.160676978931132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-1.056</v>
      </c>
      <c r="T253" s="120" t="n">
        <f aca="false">L253/$R$3</f>
        <v>-0</v>
      </c>
      <c r="U253" s="120" t="n">
        <f aca="false">I253/$R$3</f>
        <v>-3.782</v>
      </c>
      <c r="V253" s="120" t="n">
        <f aca="false">M253/$R$3</f>
        <v>267.375</v>
      </c>
      <c r="W253" s="120" t="n">
        <f aca="false">N253/$R$3</f>
        <v>801.557480417803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Data'!$A$2:$B$8,MATCH(WEEKDAY('EZE Power Trading'!A254,3),'Master Data'!$A$2:$A$8,0),2)</f>
        <v>Th</v>
      </c>
      <c r="D254" s="118" t="n">
        <v>-165541.14</v>
      </c>
      <c r="E254" s="118" t="n">
        <v>0</v>
      </c>
      <c r="F254" s="118" t="n">
        <v>0</v>
      </c>
      <c r="G254" s="118" t="n">
        <v>-3285.78</v>
      </c>
      <c r="I254" s="118" t="n">
        <f aca="false">IF(MONTH($A254)=MONTH($A253),IF(G254=0,I253,G254),G254)</f>
        <v>-3285.78</v>
      </c>
      <c r="J254" s="118" t="n">
        <f aca="false">IF(MONTH($A254)=MONTH($A253),SUM(I254-I253),I254)</f>
        <v>496.22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267871.22</v>
      </c>
      <c r="N254" s="118" t="n">
        <f aca="false">SUM(J$6:J254)</f>
        <v>802053.700417803</v>
      </c>
      <c r="P254" s="118" t="n">
        <f aca="false">D254/P$3</f>
        <v>-0.16554114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0.49622</v>
      </c>
      <c r="T254" s="120" t="n">
        <f aca="false">L254/$R$3</f>
        <v>0</v>
      </c>
      <c r="U254" s="120" t="n">
        <f aca="false">I254/$R$3</f>
        <v>-3.28578</v>
      </c>
      <c r="V254" s="120" t="n">
        <f aca="false">M254/$R$3</f>
        <v>267.87122</v>
      </c>
      <c r="W254" s="120" t="n">
        <f aca="false">N254/$R$3</f>
        <v>802.053700417803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Data'!$A$2:$B$8,MATCH(WEEKDAY('EZE Power Trading'!A255,3),'Master Data'!$A$2:$A$8,0),2)</f>
        <v>F</v>
      </c>
      <c r="D255" s="118" t="n">
        <v>-160575.018394091</v>
      </c>
      <c r="E255" s="118" t="n">
        <v>0</v>
      </c>
      <c r="F255" s="118" t="n">
        <v>0</v>
      </c>
      <c r="G255" s="118" t="n">
        <v>-1842</v>
      </c>
      <c r="I255" s="118" t="n">
        <f aca="false">IF(MONTH($A255)=MONTH($A254),IF(G255=0,I254,G255),G255)</f>
        <v>-1842</v>
      </c>
      <c r="J255" s="118" t="n">
        <f aca="false">IF(MONTH($A255)=MONTH($A254),SUM(I255-I254),I255)</f>
        <v>1443.78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269315</v>
      </c>
      <c r="N255" s="118" t="n">
        <f aca="false">SUM(J$6:J255)</f>
        <v>803497.480417803</v>
      </c>
      <c r="P255" s="118" t="n">
        <f aca="false">D255/P$3</f>
        <v>-0.160575018394091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1.44378</v>
      </c>
      <c r="T255" s="120" t="n">
        <f aca="false">L255/$R$3</f>
        <v>0</v>
      </c>
      <c r="U255" s="120" t="n">
        <f aca="false">I255/$R$3</f>
        <v>-1.842</v>
      </c>
      <c r="V255" s="120" t="n">
        <f aca="false">M255/$R$3</f>
        <v>269.315</v>
      </c>
      <c r="W255" s="120" t="n">
        <f aca="false">N255/$R$3</f>
        <v>803.497480417803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Data'!$A$2:$B$8,MATCH(WEEKDAY('EZE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-1842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269315</v>
      </c>
      <c r="N256" s="118" t="n">
        <f aca="false">SUM(J$6:J256)</f>
        <v>803497.480417803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-1.842</v>
      </c>
      <c r="V256" s="120" t="n">
        <f aca="false">M256/$R$3</f>
        <v>269.315</v>
      </c>
      <c r="W256" s="120" t="n">
        <f aca="false">N256/$R$3</f>
        <v>803.497480417803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Data'!$A$2:$B$8,MATCH(WEEKDAY('EZE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-1842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269315</v>
      </c>
      <c r="N257" s="118" t="n">
        <f aca="false">SUM(J$6:J257)</f>
        <v>803497.480417803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-1.842</v>
      </c>
      <c r="V257" s="120" t="n">
        <f aca="false">M257/$R$3</f>
        <v>269.315</v>
      </c>
      <c r="W257" s="120" t="n">
        <f aca="false">N257/$R$3</f>
        <v>803.497480417803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Data'!$A$2:$B$8,MATCH(WEEKDAY('EZE Power Trading'!A258,3),'Master Data'!$A$2:$A$8,0),2)</f>
        <v>M</v>
      </c>
      <c r="D258" s="118" t="n">
        <v>-160189.266762697</v>
      </c>
      <c r="E258" s="118" t="n">
        <v>0</v>
      </c>
      <c r="F258" s="118" t="n">
        <v>0</v>
      </c>
      <c r="G258" s="118" t="n">
        <v>497</v>
      </c>
      <c r="I258" s="118" t="n">
        <f aca="false">IF(MONTH($A258)=MONTH($A257),IF(G258=0,I257,G258),G258)</f>
        <v>497</v>
      </c>
      <c r="J258" s="118" t="n">
        <f aca="false">IF(MONTH($A258)=MONTH($A257),SUM(I258-I257),I258)</f>
        <v>2339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271654</v>
      </c>
      <c r="N258" s="118" t="n">
        <f aca="false">SUM(J$6:J258)</f>
        <v>805836.480417803</v>
      </c>
      <c r="P258" s="118" t="n">
        <f aca="false">D258/P$3</f>
        <v>-0.160189266762697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2.339</v>
      </c>
      <c r="T258" s="120" t="n">
        <f aca="false">L258/$R$3</f>
        <v>0</v>
      </c>
      <c r="U258" s="120" t="n">
        <f aca="false">I258/$R$3</f>
        <v>0.497</v>
      </c>
      <c r="V258" s="120" t="n">
        <f aca="false">M258/$R$3</f>
        <v>271.654</v>
      </c>
      <c r="W258" s="120" t="n">
        <f aca="false">N258/$R$3</f>
        <v>805.836480417803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Data'!$A$2:$B$8,MATCH(WEEKDAY('EZE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497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271654</v>
      </c>
      <c r="N259" s="118" t="n">
        <f aca="false">SUM(J$6:J259)</f>
        <v>805836.480417803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0.497</v>
      </c>
      <c r="V259" s="120" t="n">
        <f aca="false">M259/$R$3</f>
        <v>271.654</v>
      </c>
      <c r="W259" s="120" t="n">
        <f aca="false">N259/$R$3</f>
        <v>805.836480417803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Data'!$A$2:$B$8,MATCH(WEEKDAY('EZE Power Trading'!A260,3),'Master Data'!$A$2:$A$8,0),2)</f>
        <v>W</v>
      </c>
      <c r="D260" s="118" t="n">
        <v>-164898.87</v>
      </c>
      <c r="E260" s="118" t="n">
        <v>0</v>
      </c>
      <c r="F260" s="118" t="n">
        <v>0</v>
      </c>
      <c r="G260" s="118" t="n">
        <v>2303.57</v>
      </c>
      <c r="I260" s="118" t="n">
        <f aca="false">IF(MONTH($A260)=MONTH($A259),IF(G260=0,I259,G260),G260)</f>
        <v>2303.57</v>
      </c>
      <c r="J260" s="118" t="n">
        <f aca="false">IF(MONTH($A260)=MONTH($A259),SUM(I260-I259),I260)</f>
        <v>1806.57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273460.57</v>
      </c>
      <c r="N260" s="118" t="n">
        <f aca="false">SUM(J$6:J260)</f>
        <v>807643.050417803</v>
      </c>
      <c r="P260" s="118" t="n">
        <f aca="false">D260/P$3</f>
        <v>-0.16489887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1.80657</v>
      </c>
      <c r="T260" s="120" t="n">
        <f aca="false">L260/$R$3</f>
        <v>0</v>
      </c>
      <c r="U260" s="120" t="n">
        <f aca="false">I260/$R$3</f>
        <v>2.30357</v>
      </c>
      <c r="V260" s="120" t="n">
        <f aca="false">M260/$R$3</f>
        <v>273.46057</v>
      </c>
      <c r="W260" s="120" t="n">
        <f aca="false">N260/$R$3</f>
        <v>807.643050417803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Data'!$A$2:$B$8,MATCH(WEEKDAY('EZE Power Trading'!A261,3),'Master Data'!$A$2:$A$8,0),2)</f>
        <v>Th</v>
      </c>
      <c r="D261" s="118" t="n">
        <v>-159820.337559439</v>
      </c>
      <c r="E261" s="118" t="n">
        <v>0</v>
      </c>
      <c r="F261" s="118" t="n">
        <v>0</v>
      </c>
      <c r="G261" s="118" t="n">
        <v>2545</v>
      </c>
      <c r="I261" s="118" t="n">
        <f aca="false">IF(MONTH($A261)=MONTH($A260),IF(G261=0,I260,G261),G261)</f>
        <v>2545</v>
      </c>
      <c r="J261" s="118" t="n">
        <f aca="false">IF(MONTH($A261)=MONTH($A260),SUM(I261-I260),I261)</f>
        <v>241.43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273702</v>
      </c>
      <c r="N261" s="118" t="n">
        <f aca="false">SUM(J$6:J261)</f>
        <v>807884.480417803</v>
      </c>
      <c r="P261" s="118" t="n">
        <f aca="false">D261/P$3</f>
        <v>-0.159820337559439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0.24143</v>
      </c>
      <c r="T261" s="120" t="n">
        <f aca="false">L261/$R$3</f>
        <v>0</v>
      </c>
      <c r="U261" s="120" t="n">
        <f aca="false">I261/$R$3</f>
        <v>2.545</v>
      </c>
      <c r="V261" s="120" t="n">
        <f aca="false">M261/$R$3</f>
        <v>273.702</v>
      </c>
      <c r="W261" s="120" t="n">
        <f aca="false">N261/$R$3</f>
        <v>807.884480417803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Data'!$A$2:$B$8,MATCH(WEEKDAY('EZE Power Trading'!A262,3),'Master Data'!$A$2:$A$8,0),2)</f>
        <v>F</v>
      </c>
      <c r="D262" s="118" t="n">
        <v>-159960.212776529</v>
      </c>
      <c r="E262" s="118" t="n">
        <v>0</v>
      </c>
      <c r="F262" s="118" t="n">
        <v>0</v>
      </c>
      <c r="G262" s="118" t="n">
        <v>6291</v>
      </c>
      <c r="I262" s="118" t="n">
        <f aca="false">IF(MONTH($A262)=MONTH($A261),IF(G262=0,I261,G262),G262)</f>
        <v>6291</v>
      </c>
      <c r="J262" s="118" t="n">
        <f aca="false">IF(MONTH($A262)=MONTH($A261),SUM(I262-I261),I262)</f>
        <v>3746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277448</v>
      </c>
      <c r="N262" s="118" t="n">
        <f aca="false">SUM(J$6:J262)</f>
        <v>811630.480417803</v>
      </c>
      <c r="P262" s="118" t="n">
        <f aca="false">D262/P$3</f>
        <v>-0.159960212776529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3.746</v>
      </c>
      <c r="T262" s="120" t="n">
        <f aca="false">L262/$R$3</f>
        <v>0</v>
      </c>
      <c r="U262" s="120" t="n">
        <f aca="false">I262/$R$3</f>
        <v>6.291</v>
      </c>
      <c r="V262" s="120" t="n">
        <f aca="false">M262/$R$3</f>
        <v>277.448</v>
      </c>
      <c r="W262" s="120" t="n">
        <f aca="false">N262/$R$3</f>
        <v>811.630480417803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Data'!$A$2:$B$8,MATCH(WEEKDAY('EZE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6291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277448</v>
      </c>
      <c r="N263" s="118" t="n">
        <f aca="false">SUM(J$6:J263)</f>
        <v>811630.480417803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6.291</v>
      </c>
      <c r="V263" s="120" t="n">
        <f aca="false">M263/$R$3</f>
        <v>277.448</v>
      </c>
      <c r="W263" s="120" t="n">
        <f aca="false">N263/$R$3</f>
        <v>811.630480417803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Data'!$A$2:$B$8,MATCH(WEEKDAY('EZE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6291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277448</v>
      </c>
      <c r="N264" s="118" t="n">
        <f aca="false">SUM(J$6:J264)</f>
        <v>811630.480417803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6.291</v>
      </c>
      <c r="V264" s="120" t="n">
        <f aca="false">M264/$R$3</f>
        <v>277.448</v>
      </c>
      <c r="W264" s="120" t="n">
        <f aca="false">N264/$R$3</f>
        <v>811.630480417803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Data'!$A$2:$B$8,MATCH(WEEKDAY('EZE Power Trading'!A265,3),'Master Data'!$A$2:$A$8,0),2)</f>
        <v>M</v>
      </c>
      <c r="D265" s="118" t="n">
        <v>-159461.871381922</v>
      </c>
      <c r="E265" s="118" t="n">
        <v>0</v>
      </c>
      <c r="F265" s="118" t="n">
        <v>0</v>
      </c>
      <c r="G265" s="118" t="n">
        <v>7171</v>
      </c>
      <c r="I265" s="118" t="n">
        <f aca="false">IF(MONTH($A265)=MONTH($A264),IF(G265=0,I264,G265),G265)</f>
        <v>7171</v>
      </c>
      <c r="J265" s="118" t="n">
        <f aca="false">IF(MONTH($A265)=MONTH($A264),SUM(I265-I264),I265)</f>
        <v>880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278328</v>
      </c>
      <c r="N265" s="118" t="n">
        <f aca="false">SUM(J$6:J265)</f>
        <v>812510.480417803</v>
      </c>
      <c r="P265" s="118" t="n">
        <f aca="false">D265/P$3</f>
        <v>-0.159461871381922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0.88</v>
      </c>
      <c r="T265" s="120" t="n">
        <f aca="false">L265/$R$3</f>
        <v>0</v>
      </c>
      <c r="U265" s="120" t="n">
        <f aca="false">I265/$R$3</f>
        <v>7.171</v>
      </c>
      <c r="V265" s="120" t="n">
        <f aca="false">M265/$R$3</f>
        <v>278.328</v>
      </c>
      <c r="W265" s="120" t="n">
        <f aca="false">N265/$R$3</f>
        <v>812.510480417803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Data'!$A$2:$B$8,MATCH(WEEKDAY('EZE Power Trading'!A266,3),'Master Data'!$A$2:$A$8,0),2)</f>
        <v>T</v>
      </c>
      <c r="D266" s="118" t="n">
        <v>-159263.211267281</v>
      </c>
      <c r="E266" s="118" t="n">
        <v>0</v>
      </c>
      <c r="F266" s="118" t="n">
        <v>0</v>
      </c>
      <c r="G266" s="118" t="n">
        <v>7358</v>
      </c>
      <c r="I266" s="118" t="n">
        <f aca="false">IF(MONTH($A266)=MONTH($A265),IF(G266=0,I265,G266),G266)</f>
        <v>7358</v>
      </c>
      <c r="J266" s="118" t="n">
        <f aca="false">IF(MONTH($A266)=MONTH($A265),SUM(I266-I265),I266)</f>
        <v>187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278515</v>
      </c>
      <c r="N266" s="118" t="n">
        <f aca="false">SUM(J$6:J266)</f>
        <v>812697.480417803</v>
      </c>
      <c r="P266" s="118" t="n">
        <f aca="false">D266/P$3</f>
        <v>-0.159263211267281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0.187</v>
      </c>
      <c r="T266" s="120" t="n">
        <f aca="false">L266/$R$3</f>
        <v>0</v>
      </c>
      <c r="U266" s="120" t="n">
        <f aca="false">I266/$R$3</f>
        <v>7.358</v>
      </c>
      <c r="V266" s="120" t="n">
        <f aca="false">M266/$R$3</f>
        <v>278.515</v>
      </c>
      <c r="W266" s="120" t="n">
        <f aca="false">N266/$R$3</f>
        <v>812.697480417803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Data'!$A$2:$B$8,MATCH(WEEKDAY('EZE Power Trading'!A267,3),'Master Data'!$A$2:$A$8,0),2)</f>
        <v>W</v>
      </c>
      <c r="D267" s="118" t="n">
        <v>-159030.346914176</v>
      </c>
      <c r="E267" s="118" t="n">
        <v>0</v>
      </c>
      <c r="F267" s="118" t="n">
        <v>0</v>
      </c>
      <c r="G267" s="118" t="n">
        <v>7542</v>
      </c>
      <c r="I267" s="118" t="n">
        <f aca="false">IF(MONTH($A267)=MONTH($A266),IF(G267=0,I266,G267),G267)</f>
        <v>7542</v>
      </c>
      <c r="J267" s="118" t="n">
        <f aca="false">IF(MONTH($A267)=MONTH($A266),SUM(I267-I266),I267)</f>
        <v>184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278699</v>
      </c>
      <c r="N267" s="118" t="n">
        <f aca="false">SUM(J$6:J267)</f>
        <v>812881.480417803</v>
      </c>
      <c r="P267" s="118" t="n">
        <f aca="false">D267/P$3</f>
        <v>-0.159030346914176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0.184</v>
      </c>
      <c r="T267" s="120" t="n">
        <f aca="false">L267/$R$3</f>
        <v>0</v>
      </c>
      <c r="U267" s="120" t="n">
        <f aca="false">I267/$R$3</f>
        <v>7.542</v>
      </c>
      <c r="V267" s="120" t="n">
        <f aca="false">M267/$R$3</f>
        <v>278.699</v>
      </c>
      <c r="W267" s="120" t="n">
        <f aca="false">N267/$R$3</f>
        <v>812.881480417803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Data'!$A$2:$B$8,MATCH(WEEKDAY('EZE Power Trading'!A268,3),'Master Data'!$A$2:$A$8,0),2)</f>
        <v>Th</v>
      </c>
      <c r="D268" s="118" t="n">
        <v>-159012.164862927</v>
      </c>
      <c r="E268" s="118" t="n">
        <v>0</v>
      </c>
      <c r="F268" s="118" t="n">
        <v>0</v>
      </c>
      <c r="G268" s="118" t="n">
        <v>8630</v>
      </c>
      <c r="I268" s="118" t="n">
        <f aca="false">IF(MONTH($A268)=MONTH($A267),IF(G268=0,I267,G268),G268)</f>
        <v>8630</v>
      </c>
      <c r="J268" s="118" t="n">
        <f aca="false">IF(MONTH($A268)=MONTH($A267),SUM(I268-I267),I268)</f>
        <v>1088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279787</v>
      </c>
      <c r="N268" s="118" t="n">
        <f aca="false">SUM(J$6:J268)</f>
        <v>813969.480417803</v>
      </c>
      <c r="P268" s="118" t="n">
        <f aca="false">D268/P$3</f>
        <v>-0.159012164862927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1.088</v>
      </c>
      <c r="T268" s="120" t="n">
        <f aca="false">L268/$R$3</f>
        <v>0</v>
      </c>
      <c r="U268" s="120" t="n">
        <f aca="false">I268/$R$3</f>
        <v>8.63</v>
      </c>
      <c r="V268" s="120" t="n">
        <f aca="false">M268/$R$3</f>
        <v>279.787</v>
      </c>
      <c r="W268" s="120" t="n">
        <f aca="false">N268/$R$3</f>
        <v>813.969480417803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Data'!$A$2:$B$8,MATCH(WEEKDAY('EZE Power Trading'!A269,3),'Master Data'!$A$2:$A$8,0),2)</f>
        <v>F</v>
      </c>
      <c r="D269" s="118" t="n">
        <v>-158953.421317984</v>
      </c>
      <c r="E269" s="118" t="n">
        <v>0</v>
      </c>
      <c r="F269" s="118" t="n">
        <v>0</v>
      </c>
      <c r="G269" s="118" t="n">
        <v>9472</v>
      </c>
      <c r="I269" s="118" t="n">
        <f aca="false">IF(MONTH($A269)=MONTH($A268),IF(G269=0,I268,G269),G269)</f>
        <v>9472</v>
      </c>
      <c r="J269" s="118" t="n">
        <f aca="false">IF(MONTH($A269)=MONTH($A268),SUM(I269-I268),I269)</f>
        <v>842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280629</v>
      </c>
      <c r="N269" s="118" t="n">
        <f aca="false">SUM(J$6:J269)</f>
        <v>814811.480417803</v>
      </c>
      <c r="P269" s="118" t="n">
        <f aca="false">D269/P$3</f>
        <v>-0.158953421317984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0.842</v>
      </c>
      <c r="T269" s="120" t="n">
        <f aca="false">L269/$R$3</f>
        <v>0</v>
      </c>
      <c r="U269" s="120" t="n">
        <f aca="false">I269/$R$3</f>
        <v>9.472</v>
      </c>
      <c r="V269" s="120" t="n">
        <f aca="false">M269/$R$3</f>
        <v>280.629</v>
      </c>
      <c r="W269" s="120" t="n">
        <f aca="false">N269/$R$3</f>
        <v>814.811480417803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Data'!$A$2:$B$8,MATCH(WEEKDAY('EZE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9472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280629</v>
      </c>
      <c r="N270" s="118" t="n">
        <f aca="false">SUM(J$6:J270)</f>
        <v>814811.480417803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9.472</v>
      </c>
      <c r="V270" s="120" t="n">
        <f aca="false">M270/$R$3</f>
        <v>280.629</v>
      </c>
      <c r="W270" s="120" t="n">
        <f aca="false">N270/$R$3</f>
        <v>814.811480417803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Data'!$A$2:$B$8,MATCH(WEEKDAY('EZE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9472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280629</v>
      </c>
      <c r="N271" s="118" t="n">
        <f aca="false">SUM(J$6:J271)</f>
        <v>814811.480417803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9.472</v>
      </c>
      <c r="V271" s="120" t="n">
        <f aca="false">M271/$R$3</f>
        <v>280.629</v>
      </c>
      <c r="W271" s="120" t="n">
        <f aca="false">N271/$R$3</f>
        <v>814.811480417803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Data'!$A$2:$B$8,MATCH(WEEKDAY('EZE Power Trading'!A272,3),'Master Data'!$A$2:$A$8,0),2)</f>
        <v>M</v>
      </c>
      <c r="D272" s="118" t="n">
        <v>-158313.582601112</v>
      </c>
      <c r="E272" s="118" t="n">
        <v>0</v>
      </c>
      <c r="F272" s="118" t="n">
        <v>0</v>
      </c>
      <c r="G272" s="118" t="n">
        <v>9793</v>
      </c>
      <c r="I272" s="118" t="n">
        <f aca="false">IF(MONTH($A272)=MONTH($A271),IF(G272=0,I271,G272),G272)</f>
        <v>9793</v>
      </c>
      <c r="J272" s="118" t="n">
        <f aca="false">IF(MONTH($A272)=MONTH($A271),SUM(I272-I271),I272)</f>
        <v>321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280950</v>
      </c>
      <c r="N272" s="118" t="n">
        <f aca="false">SUM(J$6:J272)</f>
        <v>815132.480417803</v>
      </c>
      <c r="P272" s="118" t="n">
        <f aca="false">D272/P$3</f>
        <v>-0.158313582601112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0.321</v>
      </c>
      <c r="T272" s="120" t="n">
        <f aca="false">L272/$R$3</f>
        <v>0</v>
      </c>
      <c r="U272" s="120" t="n">
        <f aca="false">I272/$R$3</f>
        <v>9.793</v>
      </c>
      <c r="V272" s="120" t="n">
        <f aca="false">M272/$R$3</f>
        <v>280.95</v>
      </c>
      <c r="W272" s="120" t="n">
        <f aca="false">N272/$R$3</f>
        <v>815.132480417803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Data'!$A$2:$B$8,MATCH(WEEKDAY('EZE Power Trading'!A273,3),'Master Data'!$A$2:$A$8,0),2)</f>
        <v>T</v>
      </c>
      <c r="D273" s="118" t="n">
        <v>-158072.790419271</v>
      </c>
      <c r="E273" s="118" t="n">
        <v>0</v>
      </c>
      <c r="F273" s="118" t="n">
        <v>0</v>
      </c>
      <c r="G273" s="118" t="n">
        <v>77894</v>
      </c>
      <c r="I273" s="118" t="n">
        <f aca="false">IF(MONTH($A273)=MONTH($A272),IF(G273=0,I272,G273),G273)</f>
        <v>77894</v>
      </c>
      <c r="J273" s="118" t="n">
        <f aca="false">IF(MONTH($A273)=MONTH($A272),SUM(I273-I272),I273)</f>
        <v>68101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349051</v>
      </c>
      <c r="N273" s="118" t="n">
        <f aca="false">SUM(J$6:J273)</f>
        <v>883233.480417803</v>
      </c>
      <c r="P273" s="118" t="n">
        <f aca="false">D273/P$3</f>
        <v>-0.158072790419271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68.101</v>
      </c>
      <c r="T273" s="120" t="n">
        <f aca="false">L273/$R$3</f>
        <v>0</v>
      </c>
      <c r="U273" s="120" t="n">
        <f aca="false">I273/$R$3</f>
        <v>77.894</v>
      </c>
      <c r="V273" s="120" t="n">
        <f aca="false">M273/$R$3</f>
        <v>349.051</v>
      </c>
      <c r="W273" s="120" t="n">
        <f aca="false">N273/$R$3</f>
        <v>883.233480417803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Data'!$A$2:$B$8,MATCH(WEEKDAY('EZE Power Trading'!A274,3),'Master Data'!$A$2:$A$8,0),2)</f>
        <v>W</v>
      </c>
      <c r="D274" s="118" t="n">
        <v>-157934.57204625</v>
      </c>
      <c r="E274" s="118" t="n">
        <v>0</v>
      </c>
      <c r="F274" s="118" t="n">
        <v>0</v>
      </c>
      <c r="G274" s="118" t="n">
        <v>77547</v>
      </c>
      <c r="I274" s="118" t="n">
        <f aca="false">IF(MONTH($A274)=MONTH($A273),IF(G274=0,I273,G274),G274)</f>
        <v>77547</v>
      </c>
      <c r="J274" s="118" t="n">
        <f aca="false">IF(MONTH($A274)=MONTH($A273),SUM(I274-I273),I274)</f>
        <v>-347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348704</v>
      </c>
      <c r="N274" s="118" t="n">
        <f aca="false">SUM(J$6:J274)</f>
        <v>882886.480417803</v>
      </c>
      <c r="P274" s="118" t="n">
        <f aca="false">D274/P$3</f>
        <v>-0.15793457204625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-0.347</v>
      </c>
      <c r="T274" s="120" t="n">
        <f aca="false">L274/$R$3</f>
        <v>-0</v>
      </c>
      <c r="U274" s="120" t="n">
        <f aca="false">I274/$R$3</f>
        <v>77.547</v>
      </c>
      <c r="V274" s="120" t="n">
        <f aca="false">M274/$R$3</f>
        <v>348.704</v>
      </c>
      <c r="W274" s="120" t="n">
        <f aca="false">N274/$R$3</f>
        <v>882.886480417803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Data'!$A$2:$B$8,MATCH(WEEKDAY('EZE Power Trading'!A275,3),'Master Data'!$A$2:$A$8,0),2)</f>
        <v>Th</v>
      </c>
      <c r="D275" s="118" t="n">
        <v>-157772.606919829</v>
      </c>
      <c r="E275" s="118" t="n">
        <v>0</v>
      </c>
      <c r="F275" s="118" t="n">
        <v>0</v>
      </c>
      <c r="G275" s="118" t="n">
        <v>117546</v>
      </c>
      <c r="I275" s="118" t="n">
        <f aca="false">IF(MONTH($A275)=MONTH($A274),IF(G275=0,I274,G275),G275)</f>
        <v>117546</v>
      </c>
      <c r="J275" s="118" t="n">
        <f aca="false">IF(MONTH($A275)=MONTH($A274),SUM(I275-I274),I275)</f>
        <v>39999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388703</v>
      </c>
      <c r="N275" s="118" t="n">
        <f aca="false">SUM(J$6:J275)</f>
        <v>922885.480417803</v>
      </c>
      <c r="P275" s="118" t="n">
        <f aca="false">D275/P$3</f>
        <v>-0.157772606919829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39.999</v>
      </c>
      <c r="T275" s="120" t="n">
        <f aca="false">L275/$R$3</f>
        <v>0</v>
      </c>
      <c r="U275" s="120" t="n">
        <f aca="false">I275/$R$3</f>
        <v>117.546</v>
      </c>
      <c r="V275" s="120" t="n">
        <f aca="false">M275/$R$3</f>
        <v>388.703</v>
      </c>
      <c r="W275" s="120" t="n">
        <f aca="false">N275/$R$3</f>
        <v>922.885480417803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Data'!$A$2:$B$8,MATCH(WEEKDAY('EZE Power Trading'!A276,3),'Master Data'!$A$2:$A$8,0),2)</f>
        <v>F</v>
      </c>
      <c r="D276" s="118" t="n">
        <v>-157133.537016151</v>
      </c>
      <c r="E276" s="118" t="n">
        <v>0</v>
      </c>
      <c r="F276" s="118" t="n">
        <v>0</v>
      </c>
      <c r="G276" s="118" t="n">
        <v>160400.46</v>
      </c>
      <c r="I276" s="118" t="n">
        <f aca="false">IF(MONTH($A276)=MONTH($A275),IF(G276=0,I275,G276),G276)</f>
        <v>160400.46</v>
      </c>
      <c r="J276" s="118" t="n">
        <f aca="false">IF(MONTH($A276)=MONTH($A275),SUM(I276-I275),I276)</f>
        <v>42854.46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431557.46</v>
      </c>
      <c r="N276" s="118" t="n">
        <f aca="false">SUM(J$6:J276)</f>
        <v>965739.940417803</v>
      </c>
      <c r="P276" s="118" t="n">
        <f aca="false">D276/P$3</f>
        <v>-0.157133537016151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42.85446</v>
      </c>
      <c r="T276" s="120" t="n">
        <f aca="false">L276/$R$3</f>
        <v>0</v>
      </c>
      <c r="U276" s="120" t="n">
        <f aca="false">I276/$R$3</f>
        <v>160.40046</v>
      </c>
      <c r="V276" s="120" t="n">
        <f aca="false">M276/$R$3</f>
        <v>431.55746</v>
      </c>
      <c r="W276" s="120" t="n">
        <f aca="false">N276/$R$3</f>
        <v>965.739940417803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Data'!$A$2:$B$8,MATCH(WEEKDAY('EZE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160400.46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431557.46</v>
      </c>
      <c r="N277" s="118" t="n">
        <f aca="false">SUM(J$6:J277)</f>
        <v>965739.940417803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160.40046</v>
      </c>
      <c r="V277" s="120" t="n">
        <f aca="false">M277/$R$3</f>
        <v>431.55746</v>
      </c>
      <c r="W277" s="120" t="n">
        <f aca="false">N277/$R$3</f>
        <v>965.739940417803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Data'!$A$2:$B$8,MATCH(WEEKDAY('EZE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160400.46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431557.46</v>
      </c>
      <c r="N278" s="118" t="n">
        <f aca="false">SUM(J$6:J278)</f>
        <v>965739.940417803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160.40046</v>
      </c>
      <c r="V278" s="120" t="n">
        <f aca="false">M278/$R$3</f>
        <v>431.55746</v>
      </c>
      <c r="W278" s="120" t="n">
        <f aca="false">N278/$R$3</f>
        <v>965.739940417803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Data'!$A$2:$B$8,MATCH(WEEKDAY('EZE Power Trading'!A279,3),'Master Data'!$A$2:$A$8,0),2)</f>
        <v>M</v>
      </c>
      <c r="D279" s="118" t="n">
        <v>-156821.364174682</v>
      </c>
      <c r="E279" s="118" t="n">
        <v>0</v>
      </c>
      <c r="F279" s="118" t="n">
        <v>0</v>
      </c>
      <c r="G279" s="118" t="n">
        <v>-280</v>
      </c>
      <c r="I279" s="118" t="n">
        <f aca="false">IF(MONTH($A279)=MONTH($A278),IF(G279=0,I278,G279),G279)</f>
        <v>-280</v>
      </c>
      <c r="J279" s="118" t="n">
        <f aca="false">IF(MONTH($A279)=MONTH($A278),SUM(I279-I278),I279)</f>
        <v>-280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431277.46</v>
      </c>
      <c r="N279" s="118" t="n">
        <f aca="false">SUM(J$6:J279)</f>
        <v>965459.940417803</v>
      </c>
      <c r="P279" s="118" t="n">
        <f aca="false">D279/P$3</f>
        <v>-0.156821364174682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-0.28</v>
      </c>
      <c r="T279" s="120" t="n">
        <f aca="false">L279/$R$3</f>
        <v>-0</v>
      </c>
      <c r="U279" s="120" t="n">
        <f aca="false">I279/$R$3</f>
        <v>-0.28</v>
      </c>
      <c r="V279" s="120" t="n">
        <f aca="false">M279/$R$3</f>
        <v>431.27746</v>
      </c>
      <c r="W279" s="120" t="n">
        <f aca="false">N279/$R$3</f>
        <v>965.459940417803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Data'!$A$2:$B$8,MATCH(WEEKDAY('EZE Power Trading'!A280,3),'Master Data'!$A$2:$A$8,0),2)</f>
        <v>T</v>
      </c>
      <c r="D280" s="118" t="n">
        <v>-156578.026974303</v>
      </c>
      <c r="E280" s="118" t="n">
        <v>0</v>
      </c>
      <c r="F280" s="118" t="n">
        <v>0</v>
      </c>
      <c r="G280" s="118" t="n">
        <v>1275</v>
      </c>
      <c r="I280" s="118" t="n">
        <f aca="false">IF(MONTH($A280)=MONTH($A279),IF(G280=0,I279,G280),G280)</f>
        <v>1275</v>
      </c>
      <c r="J280" s="118" t="n">
        <f aca="false">IF(MONTH($A280)=MONTH($A279),SUM(I280-I279),I280)</f>
        <v>1555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1555</v>
      </c>
      <c r="N280" s="118" t="n">
        <f aca="false">SUM(J$6:J280)</f>
        <v>967014.940417803</v>
      </c>
      <c r="P280" s="118" t="n">
        <f aca="false">D280/P$3</f>
        <v>-0.156578026974303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1.555</v>
      </c>
      <c r="T280" s="120" t="n">
        <f aca="false">L280/$R$3</f>
        <v>0</v>
      </c>
      <c r="U280" s="120" t="n">
        <f aca="false">I280/$R$3</f>
        <v>1.275</v>
      </c>
      <c r="V280" s="120" t="n">
        <f aca="false">M280/$R$3</f>
        <v>1.555</v>
      </c>
      <c r="W280" s="120" t="n">
        <f aca="false">N280/$R$3</f>
        <v>967.014940417803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Data'!$A$2:$B$8,MATCH(WEEKDAY('EZE Power Trading'!A281,3),'Master Data'!$A$2:$A$8,0),2)</f>
        <v>W</v>
      </c>
      <c r="D281" s="118" t="n">
        <v>-156506.020957395</v>
      </c>
      <c r="E281" s="118" t="n">
        <v>0</v>
      </c>
      <c r="F281" s="118" t="n">
        <v>0</v>
      </c>
      <c r="G281" s="118" t="n">
        <v>3955</v>
      </c>
      <c r="I281" s="118" t="n">
        <f aca="false">IF(MONTH($A281)=MONTH($A280),IF(G281=0,I280,G281),G281)</f>
        <v>3955</v>
      </c>
      <c r="J281" s="118" t="n">
        <f aca="false">IF(MONTH($A281)=MONTH($A280),SUM(I281-I280),I281)</f>
        <v>2680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4235</v>
      </c>
      <c r="N281" s="118" t="n">
        <f aca="false">SUM(J$6:J281)</f>
        <v>969694.940417803</v>
      </c>
      <c r="P281" s="118" t="n">
        <f aca="false">D281/P$3</f>
        <v>-0.156506020957395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2.68</v>
      </c>
      <c r="T281" s="120" t="n">
        <f aca="false">L281/$R$3</f>
        <v>0</v>
      </c>
      <c r="U281" s="120" t="n">
        <f aca="false">I281/$R$3</f>
        <v>3.955</v>
      </c>
      <c r="V281" s="120" t="n">
        <f aca="false">M281/$R$3</f>
        <v>4.235</v>
      </c>
      <c r="W281" s="120" t="n">
        <f aca="false">N281/$R$3</f>
        <v>969.694940417803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Data'!$A$2:$B$8,MATCH(WEEKDAY('EZE Power Trading'!A282,3),'Master Data'!$A$2:$A$8,0),2)</f>
        <v>Th</v>
      </c>
      <c r="D282" s="118" t="n">
        <v>-156284.964613098</v>
      </c>
      <c r="E282" s="118" t="n">
        <v>0</v>
      </c>
      <c r="F282" s="118" t="n">
        <v>0</v>
      </c>
      <c r="G282" s="118" t="n">
        <v>6383</v>
      </c>
      <c r="I282" s="118" t="n">
        <f aca="false">IF(MONTH($A282)=MONTH($A281),IF(G282=0,I281,G282),G282)</f>
        <v>6383</v>
      </c>
      <c r="J282" s="118" t="n">
        <f aca="false">IF(MONTH($A282)=MONTH($A281),SUM(I282-I281),I282)</f>
        <v>2428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6663</v>
      </c>
      <c r="N282" s="118" t="n">
        <f aca="false">SUM(J$6:J282)</f>
        <v>972122.940417803</v>
      </c>
      <c r="P282" s="118" t="n">
        <f aca="false">D282/P$3</f>
        <v>-0.156284964613098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2.428</v>
      </c>
      <c r="T282" s="120" t="n">
        <f aca="false">L282/$R$3</f>
        <v>0</v>
      </c>
      <c r="U282" s="120" t="n">
        <f aca="false">I282/$R$3</f>
        <v>6.383</v>
      </c>
      <c r="V282" s="120" t="n">
        <f aca="false">M282/$R$3</f>
        <v>6.663</v>
      </c>
      <c r="W282" s="120" t="n">
        <f aca="false">N282/$R$3</f>
        <v>972.122940417803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Data'!$A$2:$B$8,MATCH(WEEKDAY('EZE Power Trading'!A283,3),'Master Data'!$A$2:$A$8,0),2)</f>
        <v>F</v>
      </c>
      <c r="D283" s="118" t="n">
        <v>-156081.255911898</v>
      </c>
      <c r="E283" s="118" t="n">
        <v>0</v>
      </c>
      <c r="F283" s="118" t="n">
        <v>0</v>
      </c>
      <c r="G283" s="118" t="n">
        <v>8074</v>
      </c>
      <c r="I283" s="118" t="n">
        <f aca="false">IF(MONTH($A283)=MONTH($A282),IF(G283=0,I282,G283),G283)</f>
        <v>8074</v>
      </c>
      <c r="J283" s="118" t="n">
        <f aca="false">IF(MONTH($A283)=MONTH($A282),SUM(I283-I282),I283)</f>
        <v>1691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8354</v>
      </c>
      <c r="N283" s="118" t="n">
        <f aca="false">SUM(J$6:J283)</f>
        <v>973813.940417803</v>
      </c>
      <c r="P283" s="118" t="n">
        <f aca="false">D283/P$3</f>
        <v>-0.156081255911898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1.691</v>
      </c>
      <c r="T283" s="120" t="n">
        <f aca="false">L283/$R$3</f>
        <v>0</v>
      </c>
      <c r="U283" s="120" t="n">
        <f aca="false">I283/$R$3</f>
        <v>8.074</v>
      </c>
      <c r="V283" s="120" t="n">
        <f aca="false">M283/$R$3</f>
        <v>8.354</v>
      </c>
      <c r="W283" s="120" t="n">
        <f aca="false">N283/$R$3</f>
        <v>973.813940417803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Data'!$A$2:$B$8,MATCH(WEEKDAY('EZE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8074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8354</v>
      </c>
      <c r="N284" s="118" t="n">
        <f aca="false">SUM(J$6:J284)</f>
        <v>973813.940417803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8.074</v>
      </c>
      <c r="V284" s="120" t="n">
        <f aca="false">M284/$R$3</f>
        <v>8.354</v>
      </c>
      <c r="W284" s="120" t="n">
        <f aca="false">N284/$R$3</f>
        <v>973.813940417803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Data'!$A$2:$B$8,MATCH(WEEKDAY('EZE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8074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8354</v>
      </c>
      <c r="N285" s="118" t="n">
        <f aca="false">SUM(J$6:J285)</f>
        <v>973813.940417803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8.074</v>
      </c>
      <c r="V285" s="120" t="n">
        <f aca="false">M285/$R$3</f>
        <v>8.354</v>
      </c>
      <c r="W285" s="120" t="n">
        <f aca="false">N285/$R$3</f>
        <v>973.813940417803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Data'!$A$2:$B$8,MATCH(WEEKDAY('EZE Power Trading'!A286,3),'Master Data'!$A$2:$A$8,0),2)</f>
        <v>M</v>
      </c>
      <c r="D286" s="118" t="n">
        <v>-155486.102307444</v>
      </c>
      <c r="E286" s="118" t="n">
        <v>0</v>
      </c>
      <c r="F286" s="118" t="n">
        <v>0</v>
      </c>
      <c r="G286" s="118" t="n">
        <v>8777</v>
      </c>
      <c r="I286" s="118" t="n">
        <f aca="false">IF(MONTH($A286)=MONTH($A285),IF(G286=0,I285,G286),G286)</f>
        <v>8777</v>
      </c>
      <c r="J286" s="118" t="n">
        <f aca="false">IF(MONTH($A286)=MONTH($A285),SUM(I286-I285),I286)</f>
        <v>703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9057</v>
      </c>
      <c r="N286" s="118" t="n">
        <f aca="false">SUM(J$6:J286)</f>
        <v>974516.940417803</v>
      </c>
      <c r="P286" s="118" t="n">
        <f aca="false">D286/P$3</f>
        <v>-0.155486102307444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0.703</v>
      </c>
      <c r="T286" s="120" t="n">
        <f aca="false">L286/$R$3</f>
        <v>0</v>
      </c>
      <c r="U286" s="120" t="n">
        <f aca="false">I286/$R$3</f>
        <v>8.777</v>
      </c>
      <c r="V286" s="120" t="n">
        <f aca="false">M286/$R$3</f>
        <v>9.057</v>
      </c>
      <c r="W286" s="120" t="n">
        <f aca="false">N286/$R$3</f>
        <v>974.516940417803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Data'!$A$2:$B$8,MATCH(WEEKDAY('EZE Power Trading'!A287,3),'Master Data'!$A$2:$A$8,0),2)</f>
        <v>T</v>
      </c>
      <c r="D287" s="118" t="n">
        <v>-155241.770009269</v>
      </c>
      <c r="E287" s="118" t="n">
        <v>0</v>
      </c>
      <c r="F287" s="118" t="n">
        <v>0</v>
      </c>
      <c r="G287" s="118" t="n">
        <v>14272</v>
      </c>
      <c r="I287" s="118" t="n">
        <f aca="false">IF(MONTH($A287)=MONTH($A286),IF(G287=0,I286,G287),G287)</f>
        <v>14272</v>
      </c>
      <c r="J287" s="118" t="n">
        <f aca="false">IF(MONTH($A287)=MONTH($A286),SUM(I287-I286),I287)</f>
        <v>5495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14552</v>
      </c>
      <c r="N287" s="118" t="n">
        <f aca="false">SUM(J$6:J287)</f>
        <v>980011.940417803</v>
      </c>
      <c r="P287" s="118" t="n">
        <f aca="false">D287/P$3</f>
        <v>-0.155241770009269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5.495</v>
      </c>
      <c r="T287" s="120" t="n">
        <f aca="false">L287/$R$3</f>
        <v>0</v>
      </c>
      <c r="U287" s="120" t="n">
        <f aca="false">I287/$R$3</f>
        <v>14.272</v>
      </c>
      <c r="V287" s="120" t="n">
        <f aca="false">M287/$R$3</f>
        <v>14.552</v>
      </c>
      <c r="W287" s="120" t="n">
        <f aca="false">N287/$R$3</f>
        <v>980.011940417803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Data'!$A$2:$B$8,MATCH(WEEKDAY('EZE Power Trading'!A288,3),'Master Data'!$A$2:$A$8,0),2)</f>
        <v>W</v>
      </c>
      <c r="D288" s="118" t="n">
        <v>-154959.590877191</v>
      </c>
      <c r="E288" s="118" t="n">
        <v>0</v>
      </c>
      <c r="F288" s="118" t="n">
        <v>0</v>
      </c>
      <c r="G288" s="118" t="n">
        <v>15356</v>
      </c>
      <c r="I288" s="118" t="n">
        <f aca="false">IF(MONTH($A288)=MONTH($A287),IF(G288=0,I287,G288),G288)</f>
        <v>15356</v>
      </c>
      <c r="J288" s="118" t="n">
        <f aca="false">IF(MONTH($A288)=MONTH($A287),SUM(I288-I287),I288)</f>
        <v>1084</v>
      </c>
      <c r="K288" s="118" t="n">
        <f aca="false">IF(WEEKDAY(A288,3)&gt;4,0,(IF(A288&lt;K$2,0,IF(A288&lt;=K$3,1,0))))</f>
        <v>1</v>
      </c>
      <c r="L288" s="118" t="n">
        <f aca="false">J288*K288</f>
        <v>1084</v>
      </c>
      <c r="M288" s="118" t="n">
        <f aca="false">SUM(J$280:J288)</f>
        <v>15636</v>
      </c>
      <c r="N288" s="118" t="n">
        <f aca="false">SUM(J$6:J288)</f>
        <v>981095.940417803</v>
      </c>
      <c r="P288" s="118" t="n">
        <f aca="false">D288/P$3</f>
        <v>-0.154959590877191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1.084</v>
      </c>
      <c r="T288" s="120" t="n">
        <f aca="false">L288/$R$3</f>
        <v>1.084</v>
      </c>
      <c r="U288" s="120" t="n">
        <f aca="false">I288/$R$3</f>
        <v>15.356</v>
      </c>
      <c r="V288" s="120" t="n">
        <f aca="false">M288/$R$3</f>
        <v>15.636</v>
      </c>
      <c r="W288" s="120" t="n">
        <f aca="false">N288/$R$3</f>
        <v>981.095940417803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Data'!$A$2:$B$8,MATCH(WEEKDAY('EZE Power Trading'!A289,3),'Master Data'!$A$2:$A$8,0),2)</f>
        <v>Th</v>
      </c>
      <c r="D289" s="118" t="n">
        <v>-154689.025249938</v>
      </c>
      <c r="E289" s="118" t="n">
        <v>0</v>
      </c>
      <c r="F289" s="118" t="n">
        <v>0</v>
      </c>
      <c r="G289" s="118" t="n">
        <v>16217</v>
      </c>
      <c r="I289" s="118" t="n">
        <f aca="false">IF(MONTH($A289)=MONTH($A288),IF(G289=0,I288,G289),G289)</f>
        <v>16217</v>
      </c>
      <c r="J289" s="118" t="n">
        <f aca="false">IF(MONTH($A289)=MONTH($A288),SUM(I289-I288),I289)</f>
        <v>861</v>
      </c>
      <c r="K289" s="118" t="n">
        <f aca="false">IF(WEEKDAY(A289,3)&gt;4,0,(IF(A289&lt;K$2,0,IF(A289&lt;=K$3,1,0))))</f>
        <v>1</v>
      </c>
      <c r="L289" s="118" t="n">
        <f aca="false">J289*K289</f>
        <v>861</v>
      </c>
      <c r="M289" s="118" t="n">
        <f aca="false">SUM(J$280:J289)</f>
        <v>16497</v>
      </c>
      <c r="N289" s="118" t="n">
        <f aca="false">SUM(J$6:J289)</f>
        <v>981956.940417803</v>
      </c>
      <c r="P289" s="118" t="n">
        <f aca="false">D289/P$3</f>
        <v>-0.154689025249938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0.861</v>
      </c>
      <c r="T289" s="120" t="n">
        <f aca="false">L289/$R$3</f>
        <v>0.861</v>
      </c>
      <c r="U289" s="120" t="n">
        <f aca="false">I289/$R$3</f>
        <v>16.217</v>
      </c>
      <c r="V289" s="120" t="n">
        <f aca="false">M289/$R$3</f>
        <v>16.497</v>
      </c>
      <c r="W289" s="120" t="n">
        <f aca="false">N289/$R$3</f>
        <v>981.956940417803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Data'!$A$2:$B$8,MATCH(WEEKDAY('EZE Power Trading'!A290,3),'Master Data'!$A$2:$A$8,0),2)</f>
        <v>F</v>
      </c>
      <c r="D290" s="118" t="n">
        <v>-154270.191868545</v>
      </c>
      <c r="E290" s="118" t="n">
        <v>0</v>
      </c>
      <c r="F290" s="118" t="n">
        <v>0</v>
      </c>
      <c r="G290" s="118" t="n">
        <v>16801</v>
      </c>
      <c r="I290" s="118" t="n">
        <f aca="false">IF(MONTH($A290)=MONTH($A289),IF(G290=0,I289,G290),G290)</f>
        <v>16801</v>
      </c>
      <c r="J290" s="118" t="n">
        <f aca="false">IF(MONTH($A290)=MONTH($A289),SUM(I290-I289),I290)</f>
        <v>584</v>
      </c>
      <c r="K290" s="118" t="n">
        <f aca="false">IF(WEEKDAY(A290,3)&gt;4,0,(IF(A290&lt;K$2,0,IF(A290&lt;=K$3,1,0))))</f>
        <v>1</v>
      </c>
      <c r="L290" s="118" t="n">
        <f aca="false">J290*K290</f>
        <v>584</v>
      </c>
      <c r="M290" s="118" t="n">
        <f aca="false">SUM(J$280:J290)</f>
        <v>17081</v>
      </c>
      <c r="N290" s="118" t="n">
        <f aca="false">SUM(J$6:J290)</f>
        <v>982540.940417803</v>
      </c>
      <c r="P290" s="118" t="n">
        <f aca="false">D290/P$3</f>
        <v>-0.154270191868545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0.584</v>
      </c>
      <c r="T290" s="120" t="n">
        <f aca="false">L290/$R$3</f>
        <v>0.584</v>
      </c>
      <c r="U290" s="120" t="n">
        <f aca="false">I290/$R$3</f>
        <v>16.801</v>
      </c>
      <c r="V290" s="120" t="n">
        <f aca="false">M290/$R$3</f>
        <v>17.081</v>
      </c>
      <c r="W290" s="120" t="n">
        <f aca="false">N290/$R$3</f>
        <v>982.540940417803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Data'!$A$2:$B$8,MATCH(WEEKDAY('EZE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16801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17081</v>
      </c>
      <c r="N291" s="118" t="n">
        <f aca="false">SUM(J$6:J291)</f>
        <v>982540.940417803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16.801</v>
      </c>
      <c r="V291" s="120" t="n">
        <f aca="false">M291/$R$3</f>
        <v>17.081</v>
      </c>
      <c r="W291" s="120" t="n">
        <f aca="false">N291/$R$3</f>
        <v>982.540940417803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Data'!$A$2:$B$8,MATCH(WEEKDAY('EZE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16801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17081</v>
      </c>
      <c r="N292" s="118" t="n">
        <f aca="false">SUM(J$6:J292)</f>
        <v>982540.940417803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16.801</v>
      </c>
      <c r="V292" s="120" t="n">
        <f aca="false">M292/$R$3</f>
        <v>17.081</v>
      </c>
      <c r="W292" s="120" t="n">
        <f aca="false">N292/$R$3</f>
        <v>982.540940417803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Data'!$A$2:$B$8,MATCH(WEEKDAY('EZE Power Trading'!A293,3),'Master Data'!$A$2:$A$8,0),2)</f>
        <v>M</v>
      </c>
      <c r="D293" s="118" t="n">
        <v>-153662.370129627</v>
      </c>
      <c r="E293" s="118" t="n">
        <v>0</v>
      </c>
      <c r="F293" s="118" t="n">
        <v>0</v>
      </c>
      <c r="G293" s="118" t="n">
        <v>21163</v>
      </c>
      <c r="I293" s="118" t="n">
        <f aca="false">IF(MONTH($A293)=MONTH($A292),IF(G293=0,I292,G293),G293)</f>
        <v>21163</v>
      </c>
      <c r="J293" s="118" t="n">
        <f aca="false">IF(MONTH($A293)=MONTH($A292),SUM(I293-I292),I293)</f>
        <v>4362</v>
      </c>
      <c r="K293" s="118" t="n">
        <f aca="false">IF(WEEKDAY(A293,3)&gt;4,0,(IF(A293&lt;K$2,0,IF(A293&lt;=K$3,1,0))))</f>
        <v>1</v>
      </c>
      <c r="L293" s="118" t="n">
        <f aca="false">J293*K293</f>
        <v>4362</v>
      </c>
      <c r="M293" s="118" t="n">
        <f aca="false">SUM(J$280:J293)</f>
        <v>21443</v>
      </c>
      <c r="N293" s="118" t="n">
        <f aca="false">SUM(J$6:J293)</f>
        <v>986902.940417803</v>
      </c>
      <c r="P293" s="118" t="n">
        <f aca="false">D293/P$3</f>
        <v>-0.153662370129627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4.362</v>
      </c>
      <c r="T293" s="120" t="n">
        <f aca="false">L293/$R$3</f>
        <v>4.362</v>
      </c>
      <c r="U293" s="120" t="n">
        <f aca="false">I293/$R$3</f>
        <v>21.163</v>
      </c>
      <c r="V293" s="120" t="n">
        <f aca="false">M293/$R$3</f>
        <v>21.443</v>
      </c>
      <c r="W293" s="120" t="n">
        <f aca="false">N293/$R$3</f>
        <v>986.902940417803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Data'!$A$2:$B$8,MATCH(WEEKDAY('EZE Power Trading'!A294,3),'Master Data'!$A$2:$A$8,0),2)</f>
        <v>T</v>
      </c>
      <c r="D294" s="118" t="n">
        <v>-153496.495200786</v>
      </c>
      <c r="E294" s="118" t="n">
        <v>0</v>
      </c>
      <c r="F294" s="118" t="n">
        <v>0</v>
      </c>
      <c r="G294" s="118" t="n">
        <v>23092</v>
      </c>
      <c r="I294" s="118" t="n">
        <f aca="false">IF(MONTH($A294)=MONTH($A293),IF(G294=0,I293,G294),G294)</f>
        <v>23092</v>
      </c>
      <c r="J294" s="118" t="n">
        <f aca="false">IF(MONTH($A294)=MONTH($A293),SUM(I294-I293),I294)</f>
        <v>1929</v>
      </c>
      <c r="K294" s="118" t="n">
        <f aca="false">IF(WEEKDAY(A294,3)&gt;4,0,(IF(A294&lt;K$2,0,IF(A294&lt;=K$3,1,0))))</f>
        <v>1</v>
      </c>
      <c r="L294" s="118" t="n">
        <f aca="false">J294*K294</f>
        <v>1929</v>
      </c>
      <c r="M294" s="118" t="n">
        <f aca="false">SUM(J$280:J294)</f>
        <v>23372</v>
      </c>
      <c r="N294" s="118" t="n">
        <f aca="false">SUM(J$6:J294)</f>
        <v>988831.940417803</v>
      </c>
      <c r="P294" s="118" t="n">
        <f aca="false">D294/P$3</f>
        <v>-0.153496495200786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1.929</v>
      </c>
      <c r="T294" s="120" t="n">
        <f aca="false">L294/$R$3</f>
        <v>1.929</v>
      </c>
      <c r="U294" s="120" t="n">
        <f aca="false">I294/$R$3</f>
        <v>23.092</v>
      </c>
      <c r="V294" s="120" t="n">
        <f aca="false">M294/$R$3</f>
        <v>23.372</v>
      </c>
      <c r="W294" s="120" t="n">
        <f aca="false">N294/$R$3</f>
        <v>988.831940417803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Data'!$A$2:$B$8,MATCH(WEEKDAY('EZE Power Trading'!A295,3),'Master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23092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23372</v>
      </c>
      <c r="N295" s="118" t="n">
        <f aca="false">SUM(J$6:J295)</f>
        <v>988831.940417803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23.092</v>
      </c>
      <c r="V295" s="120" t="n">
        <f aca="false">M295/$R$3</f>
        <v>23.372</v>
      </c>
      <c r="W295" s="120" t="n">
        <f aca="false">N295/$R$3</f>
        <v>988.831940417803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Data'!$A$2:$B$8,MATCH(WEEKDAY('EZE Power Trading'!A296,3),'Master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23092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23372</v>
      </c>
      <c r="N296" s="118" t="n">
        <f aca="false">SUM(J$6:J296)</f>
        <v>988831.940417803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23.092</v>
      </c>
      <c r="V296" s="120" t="n">
        <f aca="false">M296/$R$3</f>
        <v>23.372</v>
      </c>
      <c r="W296" s="120" t="n">
        <f aca="false">N296/$R$3</f>
        <v>988.831940417803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Data'!$A$2:$B$8,MATCH(WEEKDAY('EZE Power Trading'!A297,3),'Master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23092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23372</v>
      </c>
      <c r="N297" s="118" t="n">
        <f aca="false">SUM(J$6:J297)</f>
        <v>988831.940417803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23.092</v>
      </c>
      <c r="V297" s="120" t="n">
        <f aca="false">M297/$R$3</f>
        <v>23.372</v>
      </c>
      <c r="W297" s="120" t="n">
        <f aca="false">N297/$R$3</f>
        <v>988.831940417803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Data'!$A$2:$B$8,MATCH(WEEKDAY('EZE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23092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23372</v>
      </c>
      <c r="N298" s="118" t="n">
        <f aca="false">SUM(J$6:J298)</f>
        <v>988831.940417803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23.092</v>
      </c>
      <c r="V298" s="120" t="n">
        <f aca="false">M298/$R$3</f>
        <v>23.372</v>
      </c>
      <c r="W298" s="120" t="n">
        <f aca="false">N298/$R$3</f>
        <v>988.831940417803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Data'!$A$2:$B$8,MATCH(WEEKDAY('EZE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23092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23372</v>
      </c>
      <c r="N299" s="118" t="n">
        <f aca="false">SUM(J$6:J299)</f>
        <v>988831.940417803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23.092</v>
      </c>
      <c r="V299" s="120" t="n">
        <f aca="false">M299/$R$3</f>
        <v>23.372</v>
      </c>
      <c r="W299" s="120" t="n">
        <f aca="false">N299/$R$3</f>
        <v>988.831940417803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Data'!$A$2:$B$8,MATCH(WEEKDAY('EZE Power Trading'!A300,3),'Master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23092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23372</v>
      </c>
      <c r="N300" s="118" t="n">
        <f aca="false">SUM(J$6:J300)</f>
        <v>988831.940417803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23.092</v>
      </c>
      <c r="V300" s="120" t="n">
        <f aca="false">M300/$R$3</f>
        <v>23.372</v>
      </c>
      <c r="W300" s="120" t="n">
        <f aca="false">N300/$R$3</f>
        <v>988.831940417803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Data'!$A$2:$B$8,MATCH(WEEKDAY('EZE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23092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23372</v>
      </c>
      <c r="N301" s="118" t="n">
        <f aca="false">SUM(J$6:J301)</f>
        <v>988831.940417803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23.092</v>
      </c>
      <c r="V301" s="120" t="n">
        <f aca="false">M301/$R$3</f>
        <v>23.372</v>
      </c>
      <c r="W301" s="120" t="n">
        <f aca="false">N301/$R$3</f>
        <v>988.831940417803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Data'!$A$2:$B$8,MATCH(WEEKDAY('EZE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23092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23372</v>
      </c>
      <c r="N302" s="118" t="n">
        <f aca="false">SUM(J$6:J302)</f>
        <v>988831.940417803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23.092</v>
      </c>
      <c r="V302" s="120" t="n">
        <f aca="false">M302/$R$3</f>
        <v>23.372</v>
      </c>
      <c r="W302" s="120" t="n">
        <f aca="false">N302/$R$3</f>
        <v>988.831940417803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Data'!$A$2:$B$8,MATCH(WEEKDAY('EZE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23092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23372</v>
      </c>
      <c r="N303" s="118" t="n">
        <f aca="false">SUM(J$6:J303)</f>
        <v>988831.940417803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23.092</v>
      </c>
      <c r="V303" s="120" t="n">
        <f aca="false">M303/$R$3</f>
        <v>23.372</v>
      </c>
      <c r="W303" s="120" t="n">
        <f aca="false">N303/$R$3</f>
        <v>988.831940417803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Data'!$A$2:$B$8,MATCH(WEEKDAY('EZE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23092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23372</v>
      </c>
      <c r="N304" s="118" t="n">
        <f aca="false">SUM(J$6:J304)</f>
        <v>988831.940417803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23.092</v>
      </c>
      <c r="V304" s="120" t="n">
        <f aca="false">M304/$R$3</f>
        <v>23.372</v>
      </c>
      <c r="W304" s="120" t="n">
        <f aca="false">N304/$R$3</f>
        <v>988.831940417803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Data'!$A$2:$B$8,MATCH(WEEKDAY('EZE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23092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23372</v>
      </c>
      <c r="N305" s="118" t="n">
        <f aca="false">SUM(J$6:J305)</f>
        <v>988831.940417803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23.092</v>
      </c>
      <c r="V305" s="120" t="n">
        <f aca="false">M305/$R$3</f>
        <v>23.372</v>
      </c>
      <c r="W305" s="120" t="n">
        <f aca="false">N305/$R$3</f>
        <v>988.831940417803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Data'!$A$2:$B$8,MATCH(WEEKDAY('EZE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23092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23372</v>
      </c>
      <c r="N306" s="118" t="n">
        <f aca="false">SUM(J$6:J306)</f>
        <v>988831.940417803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23.092</v>
      </c>
      <c r="V306" s="120" t="n">
        <f aca="false">M306/$R$3</f>
        <v>23.372</v>
      </c>
      <c r="W306" s="120" t="n">
        <f aca="false">N306/$R$3</f>
        <v>988.831940417803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Data'!$A$2:$B$8,MATCH(WEEKDAY('EZE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23092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23372</v>
      </c>
      <c r="N307" s="118" t="n">
        <f aca="false">SUM(J$6:J307)</f>
        <v>988831.940417803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23.092</v>
      </c>
      <c r="V307" s="120" t="n">
        <f aca="false">M307/$R$3</f>
        <v>23.372</v>
      </c>
      <c r="W307" s="120" t="n">
        <f aca="false">N307/$R$3</f>
        <v>988.831940417803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Data'!$A$2:$B$8,MATCH(WEEKDAY('EZE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23092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23372</v>
      </c>
      <c r="N308" s="118" t="n">
        <f aca="false">SUM(J$6:J308)</f>
        <v>988831.940417803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23.092</v>
      </c>
      <c r="V308" s="120" t="n">
        <f aca="false">M308/$R$3</f>
        <v>23.372</v>
      </c>
      <c r="W308" s="120" t="n">
        <f aca="false">N308/$R$3</f>
        <v>988.831940417803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Data'!$A$2:$B$8,MATCH(WEEKDAY('EZE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23092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23372</v>
      </c>
      <c r="N309" s="118" t="n">
        <f aca="false">SUM(J$6:J309)</f>
        <v>988831.940417803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23.092</v>
      </c>
      <c r="V309" s="120" t="n">
        <f aca="false">M309/$R$3</f>
        <v>23.372</v>
      </c>
      <c r="W309" s="120" t="n">
        <f aca="false">N309/$R$3</f>
        <v>988.831940417803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Data'!$A$2:$B$8,MATCH(WEEKDAY('EZE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23372</v>
      </c>
      <c r="N310" s="118" t="n">
        <f aca="false">SUM(J$6:J310)</f>
        <v>988831.940417803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23.372</v>
      </c>
      <c r="W310" s="120" t="n">
        <f aca="false">N310/$R$3</f>
        <v>988.831940417803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Data'!$A$2:$B$8,MATCH(WEEKDAY('EZE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23372</v>
      </c>
      <c r="N311" s="118" t="n">
        <f aca="false">SUM(J$6:J311)</f>
        <v>988831.940417803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23.372</v>
      </c>
      <c r="W311" s="120" t="n">
        <f aca="false">N311/$R$3</f>
        <v>988.831940417803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Data'!$A$2:$B$8,MATCH(WEEKDAY('EZE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23372</v>
      </c>
      <c r="N312" s="118" t="n">
        <f aca="false">SUM(J$6:J312)</f>
        <v>988831.940417803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23.372</v>
      </c>
      <c r="W312" s="120" t="n">
        <f aca="false">N312/$R$3</f>
        <v>988.831940417803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Data'!$A$2:$B$8,MATCH(WEEKDAY('EZE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23372</v>
      </c>
      <c r="N313" s="118" t="n">
        <f aca="false">SUM(J$6:J313)</f>
        <v>988831.940417803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23.372</v>
      </c>
      <c r="W313" s="120" t="n">
        <f aca="false">N313/$R$3</f>
        <v>988.831940417803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Data'!$A$2:$B$8,MATCH(WEEKDAY('EZE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23372</v>
      </c>
      <c r="N314" s="118" t="n">
        <f aca="false">SUM(J$6:J314)</f>
        <v>988831.940417803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23.372</v>
      </c>
      <c r="W314" s="120" t="n">
        <f aca="false">N314/$R$3</f>
        <v>988.831940417803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Data'!$A$2:$B$8,MATCH(WEEKDAY('EZE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23372</v>
      </c>
      <c r="N315" s="118" t="n">
        <f aca="false">SUM(J$6:J315)</f>
        <v>988831.940417803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23.372</v>
      </c>
      <c r="W315" s="120" t="n">
        <f aca="false">N315/$R$3</f>
        <v>988.831940417803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Data'!$A$2:$B$8,MATCH(WEEKDAY('EZE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23372</v>
      </c>
      <c r="N316" s="118" t="n">
        <f aca="false">SUM(J$6:J316)</f>
        <v>988831.940417803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23.372</v>
      </c>
      <c r="W316" s="120" t="n">
        <f aca="false">N316/$R$3</f>
        <v>988.831940417803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Data'!$A$2:$B$8,MATCH(WEEKDAY('EZE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23372</v>
      </c>
      <c r="N317" s="118" t="n">
        <f aca="false">SUM(J$6:J317)</f>
        <v>988831.940417803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23.372</v>
      </c>
      <c r="W317" s="120" t="n">
        <f aca="false">N317/$R$3</f>
        <v>988.831940417803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Data'!$A$2:$B$8,MATCH(WEEKDAY('EZE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23372</v>
      </c>
      <c r="N318" s="118" t="n">
        <f aca="false">SUM(J$6:J318)</f>
        <v>988831.940417803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23.372</v>
      </c>
      <c r="W318" s="120" t="n">
        <f aca="false">N318/$R$3</f>
        <v>988.831940417803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Data'!$A$2:$B$8,MATCH(WEEKDAY('EZE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23372</v>
      </c>
      <c r="N319" s="118" t="n">
        <f aca="false">SUM(J$6:J319)</f>
        <v>988831.940417803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23.372</v>
      </c>
      <c r="W319" s="120" t="n">
        <f aca="false">N319/$R$3</f>
        <v>988.831940417803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Data'!$A$2:$B$8,MATCH(WEEKDAY('EZE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23372</v>
      </c>
      <c r="N320" s="118" t="n">
        <f aca="false">SUM(J$6:J320)</f>
        <v>988831.940417803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23.372</v>
      </c>
      <c r="W320" s="120" t="n">
        <f aca="false">N320/$R$3</f>
        <v>988.831940417803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Data'!$A$2:$B$8,MATCH(WEEKDAY('EZE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23372</v>
      </c>
      <c r="N321" s="118" t="n">
        <f aca="false">SUM(J$6:J321)</f>
        <v>988831.940417803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23.372</v>
      </c>
      <c r="W321" s="120" t="n">
        <f aca="false">N321/$R$3</f>
        <v>988.831940417803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Data'!$A$2:$B$8,MATCH(WEEKDAY('EZE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23372</v>
      </c>
      <c r="N322" s="118" t="n">
        <f aca="false">SUM(J$6:J322)</f>
        <v>988831.940417803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23.372</v>
      </c>
      <c r="W322" s="120" t="n">
        <f aca="false">N322/$R$3</f>
        <v>988.831940417803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Data'!$A$2:$B$8,MATCH(WEEKDAY('EZE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23372</v>
      </c>
      <c r="N323" s="118" t="n">
        <f aca="false">SUM(J$6:J323)</f>
        <v>988831.940417803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23.372</v>
      </c>
      <c r="W323" s="120" t="n">
        <f aca="false">N323/$R$3</f>
        <v>988.831940417803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Data'!$A$2:$B$8,MATCH(WEEKDAY('EZE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23372</v>
      </c>
      <c r="N324" s="118" t="n">
        <f aca="false">SUM(J$6:J324)</f>
        <v>988831.940417803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23.372</v>
      </c>
      <c r="W324" s="120" t="n">
        <f aca="false">N324/$R$3</f>
        <v>988.831940417803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Data'!$A$2:$B$8,MATCH(WEEKDAY('EZE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23372</v>
      </c>
      <c r="N325" s="118" t="n">
        <f aca="false">SUM(J$6:J325)</f>
        <v>988831.940417803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23.372</v>
      </c>
      <c r="W325" s="120" t="n">
        <f aca="false">N325/$R$3</f>
        <v>988.831940417803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Data'!$A$2:$B$8,MATCH(WEEKDAY('EZE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23372</v>
      </c>
      <c r="N326" s="118" t="n">
        <f aca="false">SUM(J$6:J326)</f>
        <v>988831.940417803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23.372</v>
      </c>
      <c r="W326" s="120" t="n">
        <f aca="false">N326/$R$3</f>
        <v>988.831940417803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Data'!$A$2:$B$8,MATCH(WEEKDAY('EZE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23372</v>
      </c>
      <c r="N327" s="118" t="n">
        <f aca="false">SUM(J$6:J327)</f>
        <v>988831.940417803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23.372</v>
      </c>
      <c r="W327" s="120" t="n">
        <f aca="false">N327/$R$3</f>
        <v>988.831940417803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Data'!$A$2:$B$8,MATCH(WEEKDAY('EZE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23372</v>
      </c>
      <c r="N328" s="118" t="n">
        <f aca="false">SUM(J$6:J328)</f>
        <v>988831.940417803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23.372</v>
      </c>
      <c r="W328" s="120" t="n">
        <f aca="false">N328/$R$3</f>
        <v>988.831940417803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Data'!$A$2:$B$8,MATCH(WEEKDAY('EZE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23372</v>
      </c>
      <c r="N329" s="118" t="n">
        <f aca="false">SUM(J$6:J329)</f>
        <v>988831.940417803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23.372</v>
      </c>
      <c r="W329" s="120" t="n">
        <f aca="false">N329/$R$3</f>
        <v>988.831940417803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Data'!$A$2:$B$8,MATCH(WEEKDAY('EZE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23372</v>
      </c>
      <c r="N330" s="118" t="n">
        <f aca="false">SUM(J$6:J330)</f>
        <v>988831.940417803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23.372</v>
      </c>
      <c r="W330" s="120" t="n">
        <f aca="false">N330/$R$3</f>
        <v>988.831940417803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Data'!$A$2:$B$8,MATCH(WEEKDAY('EZE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23372</v>
      </c>
      <c r="N331" s="118" t="n">
        <f aca="false">SUM(J$6:J331)</f>
        <v>988831.940417803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23.372</v>
      </c>
      <c r="W331" s="120" t="n">
        <f aca="false">N331/$R$3</f>
        <v>988.831940417803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Data'!$A$2:$B$8,MATCH(WEEKDAY('EZE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23372</v>
      </c>
      <c r="N332" s="118" t="n">
        <f aca="false">SUM(J$6:J332)</f>
        <v>988831.940417803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23.372</v>
      </c>
      <c r="W332" s="120" t="n">
        <f aca="false">N332/$R$3</f>
        <v>988.831940417803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Data'!$A$2:$B$8,MATCH(WEEKDAY('EZE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23372</v>
      </c>
      <c r="N333" s="118" t="n">
        <f aca="false">SUM(J$6:J333)</f>
        <v>988831.940417803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23.372</v>
      </c>
      <c r="W333" s="120" t="n">
        <f aca="false">N333/$R$3</f>
        <v>988.831940417803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Data'!$A$2:$B$8,MATCH(WEEKDAY('EZE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23372</v>
      </c>
      <c r="N334" s="118" t="n">
        <f aca="false">SUM(J$6:J334)</f>
        <v>988831.940417803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23.372</v>
      </c>
      <c r="W334" s="120" t="n">
        <f aca="false">N334/$R$3</f>
        <v>988.831940417803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Data'!$A$2:$B$8,MATCH(WEEKDAY('EZE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23372</v>
      </c>
      <c r="N335" s="118" t="n">
        <f aca="false">SUM(J$6:J335)</f>
        <v>988831.940417803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23.372</v>
      </c>
      <c r="W335" s="120" t="n">
        <f aca="false">N335/$R$3</f>
        <v>988.831940417803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Data'!$A$2:$B$8,MATCH(WEEKDAY('EZE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23372</v>
      </c>
      <c r="N336" s="118" t="n">
        <f aca="false">SUM(J$6:J336)</f>
        <v>988831.940417803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23.372</v>
      </c>
      <c r="W336" s="120" t="n">
        <f aca="false">N336/$R$3</f>
        <v>988.831940417803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Data'!$A$2:$B$8,MATCH(WEEKDAY('EZE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23372</v>
      </c>
      <c r="N337" s="118" t="n">
        <f aca="false">SUM(J$6:J337)</f>
        <v>988831.940417803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23.372</v>
      </c>
      <c r="W337" s="120" t="n">
        <f aca="false">N337/$R$3</f>
        <v>988.831940417803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Data'!$A$2:$B$8,MATCH(WEEKDAY('EZE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23372</v>
      </c>
      <c r="N338" s="118" t="n">
        <f aca="false">SUM(J$6:J338)</f>
        <v>988831.940417803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23.372</v>
      </c>
      <c r="W338" s="120" t="n">
        <f aca="false">N338/$R$3</f>
        <v>988.831940417803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Data'!$A$2:$B$8,MATCH(WEEKDAY('EZE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23372</v>
      </c>
      <c r="N339" s="118" t="n">
        <f aca="false">SUM(J$6:J339)</f>
        <v>988831.940417803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23.372</v>
      </c>
      <c r="W339" s="120" t="n">
        <f aca="false">N339/$R$3</f>
        <v>988.831940417803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Data'!$A$2:$B$8,MATCH(WEEKDAY('EZE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23372</v>
      </c>
      <c r="N340" s="118" t="n">
        <f aca="false">SUM(J$6:J340)</f>
        <v>988831.940417803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23.372</v>
      </c>
      <c r="W340" s="120" t="n">
        <f aca="false">N340/$R$3</f>
        <v>988.831940417803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Data'!$A$2:$B$8,MATCH(WEEKDAY('EZE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23372</v>
      </c>
      <c r="N341" s="118" t="n">
        <f aca="false">SUM(J$6:J341)</f>
        <v>988831.940417803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23.372</v>
      </c>
      <c r="W341" s="120" t="n">
        <f aca="false">N341/$R$3</f>
        <v>988.831940417803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Data'!$A$2:$B$8,MATCH(WEEKDAY('EZE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23372</v>
      </c>
      <c r="N342" s="118" t="n">
        <f aca="false">SUM(J$6:J342)</f>
        <v>988831.940417803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23.372</v>
      </c>
      <c r="W342" s="120" t="n">
        <f aca="false">N342/$R$3</f>
        <v>988.831940417803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Data'!$A$2:$B$8,MATCH(WEEKDAY('EZE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23372</v>
      </c>
      <c r="N343" s="118" t="n">
        <f aca="false">SUM(J$6:J343)</f>
        <v>988831.940417803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23.372</v>
      </c>
      <c r="W343" s="120" t="n">
        <f aca="false">N343/$R$3</f>
        <v>988.831940417803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Data'!$A$2:$B$8,MATCH(WEEKDAY('EZE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23372</v>
      </c>
      <c r="N344" s="118" t="n">
        <f aca="false">SUM(J$6:J344)</f>
        <v>988831.940417803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23.372</v>
      </c>
      <c r="W344" s="120" t="n">
        <f aca="false">N344/$R$3</f>
        <v>988.831940417803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Data'!$A$2:$B$8,MATCH(WEEKDAY('EZE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23372</v>
      </c>
      <c r="N345" s="118" t="n">
        <f aca="false">SUM(J$6:J345)</f>
        <v>988831.940417803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23.372</v>
      </c>
      <c r="W345" s="120" t="n">
        <f aca="false">N345/$R$3</f>
        <v>988.831940417803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Data'!$A$2:$B$8,MATCH(WEEKDAY('EZE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23372</v>
      </c>
      <c r="N346" s="118" t="n">
        <f aca="false">SUM(J$6:J346)</f>
        <v>988831.940417803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23.372</v>
      </c>
      <c r="W346" s="120" t="n">
        <f aca="false">N346/$R$3</f>
        <v>988.831940417803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Data'!$A$2:$B$8,MATCH(WEEKDAY('EZE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23372</v>
      </c>
      <c r="N347" s="118" t="n">
        <f aca="false">SUM(J$6:J347)</f>
        <v>988831.940417803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23.372</v>
      </c>
      <c r="W347" s="120" t="n">
        <f aca="false">N347/$R$3</f>
        <v>988.831940417803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Data'!$A$2:$B$8,MATCH(WEEKDAY('EZE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23372</v>
      </c>
      <c r="N348" s="118" t="n">
        <f aca="false">SUM(J$6:J348)</f>
        <v>988831.940417803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23.372</v>
      </c>
      <c r="W348" s="120" t="n">
        <f aca="false">N348/$R$3</f>
        <v>988.831940417803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Data'!$A$2:$B$8,MATCH(WEEKDAY('EZE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23372</v>
      </c>
      <c r="N349" s="118" t="n">
        <f aca="false">SUM(J$6:J349)</f>
        <v>988831.940417803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23.372</v>
      </c>
      <c r="W349" s="120" t="n">
        <f aca="false">N349/$R$3</f>
        <v>988.831940417803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Data'!$A$2:$B$8,MATCH(WEEKDAY('EZE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23372</v>
      </c>
      <c r="N350" s="118" t="n">
        <f aca="false">SUM(J$6:J350)</f>
        <v>988831.940417803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23.372</v>
      </c>
      <c r="W350" s="120" t="n">
        <f aca="false">N350/$R$3</f>
        <v>988.831940417803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Data'!$A$2:$B$8,MATCH(WEEKDAY('EZE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23372</v>
      </c>
      <c r="N351" s="118" t="n">
        <f aca="false">SUM(J$6:J351)</f>
        <v>988831.940417803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23.372</v>
      </c>
      <c r="W351" s="120" t="n">
        <f aca="false">N351/$R$3</f>
        <v>988.831940417803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Data'!$A$2:$B$8,MATCH(WEEKDAY('EZE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23372</v>
      </c>
      <c r="N352" s="118" t="n">
        <f aca="false">SUM(J$6:J352)</f>
        <v>988831.940417803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23.372</v>
      </c>
      <c r="W352" s="120" t="n">
        <f aca="false">N352/$R$3</f>
        <v>988.831940417803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Data'!$A$2:$B$8,MATCH(WEEKDAY('EZE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23372</v>
      </c>
      <c r="N353" s="118" t="n">
        <f aca="false">SUM(J$6:J353)</f>
        <v>988831.940417803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23.372</v>
      </c>
      <c r="W353" s="120" t="n">
        <f aca="false">N353/$R$3</f>
        <v>988.831940417803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Data'!$A$2:$B$8,MATCH(WEEKDAY('EZE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23372</v>
      </c>
      <c r="N354" s="118" t="n">
        <f aca="false">SUM(J$6:J354)</f>
        <v>988831.940417803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23.372</v>
      </c>
      <c r="W354" s="120" t="n">
        <f aca="false">N354/$R$3</f>
        <v>988.831940417803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Data'!$A$2:$B$8,MATCH(WEEKDAY('EZE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23372</v>
      </c>
      <c r="N355" s="118" t="n">
        <f aca="false">SUM(J$6:J355)</f>
        <v>988831.940417803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23.372</v>
      </c>
      <c r="W355" s="120" t="n">
        <f aca="false">N355/$R$3</f>
        <v>988.831940417803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Data'!$A$2:$B$8,MATCH(WEEKDAY('EZE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23372</v>
      </c>
      <c r="N356" s="118" t="n">
        <f aca="false">SUM(J$6:J356)</f>
        <v>988831.940417803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23.372</v>
      </c>
      <c r="W356" s="120" t="n">
        <f aca="false">N356/$R$3</f>
        <v>988.831940417803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Data'!$A$2:$B$8,MATCH(WEEKDAY('EZE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23372</v>
      </c>
      <c r="N357" s="118" t="n">
        <f aca="false">SUM(J$6:J357)</f>
        <v>988831.940417803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23.372</v>
      </c>
      <c r="W357" s="120" t="n">
        <f aca="false">N357/$R$3</f>
        <v>988.831940417803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Data'!$A$2:$B$8,MATCH(WEEKDAY('EZE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23372</v>
      </c>
      <c r="N358" s="118" t="n">
        <f aca="false">SUM(J$6:J358)</f>
        <v>988831.940417803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23.372</v>
      </c>
      <c r="W358" s="120" t="n">
        <f aca="false">N358/$R$3</f>
        <v>988.831940417803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Data'!$A$2:$B$8,MATCH(WEEKDAY('EZE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23372</v>
      </c>
      <c r="N359" s="118" t="n">
        <f aca="false">SUM(J$6:J359)</f>
        <v>988831.940417803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23.372</v>
      </c>
      <c r="W359" s="120" t="n">
        <f aca="false">N359/$R$3</f>
        <v>988.831940417803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Data'!$A$2:$B$8,MATCH(WEEKDAY('EZE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23372</v>
      </c>
      <c r="N360" s="118" t="n">
        <f aca="false">SUM(J$6:J360)</f>
        <v>988831.940417803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23.372</v>
      </c>
      <c r="W360" s="120" t="n">
        <f aca="false">N360/$R$3</f>
        <v>988.831940417803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Data'!$A$2:$B$8,MATCH(WEEKDAY('EZE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23372</v>
      </c>
      <c r="N361" s="118" t="n">
        <f aca="false">SUM(J$6:J361)</f>
        <v>988831.940417803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23.372</v>
      </c>
      <c r="W361" s="120" t="n">
        <f aca="false">N361/$R$3</f>
        <v>988.831940417803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Data'!$A$2:$B$8,MATCH(WEEKDAY('EZE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23372</v>
      </c>
      <c r="N362" s="118" t="n">
        <f aca="false">SUM(J$6:J362)</f>
        <v>988831.940417803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23.372</v>
      </c>
      <c r="W362" s="120" t="n">
        <f aca="false">N362/$R$3</f>
        <v>988.831940417803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Data'!$A$2:$B$8,MATCH(WEEKDAY('EZE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23372</v>
      </c>
      <c r="N363" s="118" t="n">
        <f aca="false">SUM(J$6:J363)</f>
        <v>988831.940417803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23.372</v>
      </c>
      <c r="W363" s="120" t="n">
        <f aca="false">N363/$R$3</f>
        <v>988.831940417803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Data'!$A$2:$B$8,MATCH(WEEKDAY('EZE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23372</v>
      </c>
      <c r="N364" s="118" t="n">
        <f aca="false">SUM(J$6:J364)</f>
        <v>988831.940417803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23.372</v>
      </c>
      <c r="W364" s="120" t="n">
        <f aca="false">N364/$R$3</f>
        <v>988.831940417803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Data'!$A$2:$B$8,MATCH(WEEKDAY('EZE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23372</v>
      </c>
      <c r="N365" s="118" t="n">
        <f aca="false">SUM(J$6:J365)</f>
        <v>988831.940417803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23.372</v>
      </c>
      <c r="W365" s="120" t="n">
        <f aca="false">N365/$R$3</f>
        <v>988.831940417803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Data'!$A$2:$B$8,MATCH(WEEKDAY('EZE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23372</v>
      </c>
      <c r="N366" s="118" t="n">
        <f aca="false">SUM(J$6:J366)</f>
        <v>988831.940417803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23.372</v>
      </c>
      <c r="W366" s="120" t="n">
        <f aca="false">N366/$R$3</f>
        <v>988.831940417803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Data'!$A$2:$B$8,MATCH(WEEKDAY('EZE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23372</v>
      </c>
      <c r="N367" s="118" t="n">
        <f aca="false">SUM(J$6:J367)</f>
        <v>988831.940417803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23.372</v>
      </c>
      <c r="W367" s="120" t="n">
        <f aca="false">N367/$R$3</f>
        <v>988.831940417803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Data'!$A$2:$B$8,MATCH(WEEKDAY('EZE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23372</v>
      </c>
      <c r="N368" s="118" t="n">
        <f aca="false">SUM(J$6:J368)</f>
        <v>988831.940417803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23.372</v>
      </c>
      <c r="W368" s="120" t="n">
        <f aca="false">N368/$R$3</f>
        <v>988.831940417803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Data'!$A$2:$B$8,MATCH(WEEKDAY('EZE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23372</v>
      </c>
      <c r="N369" s="118" t="n">
        <f aca="false">SUM(J$6:J369)</f>
        <v>988831.940417803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23.372</v>
      </c>
      <c r="W369" s="120" t="n">
        <f aca="false">N369/$R$3</f>
        <v>988.831940417803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Data'!$A$2:$B$8,MATCH(WEEKDAY('EZE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23372</v>
      </c>
      <c r="N370" s="118" t="n">
        <f aca="false">SUM(J$6:J370)</f>
        <v>988831.940417803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23.372</v>
      </c>
      <c r="W370" s="120" t="n">
        <f aca="false">N370/$R$3</f>
        <v>988.831940417803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Data'!$A$2:$B$8,MATCH(WEEKDAY('EZE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23372</v>
      </c>
      <c r="N371" s="118" t="n">
        <f aca="false">SUM(J$6:J371)</f>
        <v>988831.940417803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23.372</v>
      </c>
      <c r="W371" s="120" t="n">
        <f aca="false">N371/$R$3</f>
        <v>988.831940417803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2001-10-16T12:51:07Z</cp:lastPrinted>
  <dcterms:modified xsi:type="dcterms:W3CDTF">2001-10-17T11:51:50Z</dcterms:modified>
  <cp:revision>0</cp:revision>
  <dc:subject/>
  <dc:title/>
</cp:coreProperties>
</file>