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-00" sheetId="1" state="visible" r:id="rId3"/>
    <sheet name="12-99" sheetId="2" state="visible" r:id="rId4"/>
    <sheet name="11-99" sheetId="3" state="visible" r:id="rId5"/>
    <sheet name="10-99" sheetId="4" state="visible" r:id="rId6"/>
    <sheet name="9-99" sheetId="5" state="visible" r:id="rId7"/>
    <sheet name="7-99" sheetId="6" state="visible" r:id="rId8"/>
    <sheet name="8-99" sheetId="7" state="visible" r:id="rId9"/>
    <sheet name="Sheet3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<sst xmlns="http://schemas.openxmlformats.org/spreadsheetml/2006/main" count="355" uniqueCount="56">
  <si>
    <t xml:space="preserve">    DAYTON CAPACITY :</t>
  </si>
  <si>
    <t xml:space="preserve">NYMEX</t>
  </si>
  <si>
    <t xml:space="preserve">SECONDARY</t>
  </si>
  <si>
    <t xml:space="preserve">TOTAL</t>
  </si>
  <si>
    <t xml:space="preserve">Receipt</t>
  </si>
  <si>
    <t xml:space="preserve">Delivered</t>
  </si>
  <si>
    <t xml:space="preserve">RISK WORKS</t>
  </si>
  <si>
    <t xml:space="preserve">PIPE</t>
  </si>
  <si>
    <t xml:space="preserve">RECEIPT</t>
  </si>
  <si>
    <t xml:space="preserve">DELIVERED</t>
  </si>
  <si>
    <t xml:space="preserve">DELIVERY POINT</t>
  </si>
  <si>
    <t xml:space="preserve">FUEL</t>
  </si>
  <si>
    <t xml:space="preserve">COMMODITY</t>
  </si>
  <si>
    <t xml:space="preserve">DEL CHARGE</t>
  </si>
  <si>
    <t xml:space="preserve">VARIABLE</t>
  </si>
  <si>
    <t xml:space="preserve">Basis</t>
  </si>
  <si>
    <t xml:space="preserve">Transfer</t>
  </si>
  <si>
    <t xml:space="preserve">ANR</t>
  </si>
  <si>
    <t xml:space="preserve">Pool to Farmersville (DPL) gate</t>
  </si>
  <si>
    <t xml:space="preserve">PEPL</t>
  </si>
  <si>
    <t xml:space="preserve">Pool to DPL gate or other point (milage)</t>
  </si>
  <si>
    <t xml:space="preserve">TXG</t>
  </si>
  <si>
    <t xml:space="preserve">zn SL or zn 1 to DPL gate in zn 4</t>
  </si>
  <si>
    <t xml:space="preserve">TCO</t>
  </si>
  <si>
    <t xml:space="preserve">Leach / Lebanon FT to DPL gate</t>
  </si>
  <si>
    <t xml:space="preserve">TRUNK</t>
  </si>
  <si>
    <t xml:space="preserve">ELA or WLA to TETCO or Egan</t>
  </si>
  <si>
    <t xml:space="preserve">TETCO</t>
  </si>
  <si>
    <t xml:space="preserve">Receipt from Trunkline to Market</t>
  </si>
  <si>
    <t xml:space="preserve">GULF</t>
  </si>
  <si>
    <t xml:space="preserve">Receipt from Mainline to Tco</t>
  </si>
  <si>
    <t xml:space="preserve">Trunk</t>
  </si>
  <si>
    <t xml:space="preserve">Bourbon / Tuscola</t>
  </si>
  <si>
    <t xml:space="preserve">Pepl</t>
  </si>
  <si>
    <t xml:space="preserve">Gas City / Tetco / Lebanon</t>
  </si>
  <si>
    <t xml:space="preserve">Tetco</t>
  </si>
  <si>
    <t xml:space="preserve">Farmersville / Lebanon</t>
  </si>
  <si>
    <t xml:space="preserve">OR</t>
  </si>
  <si>
    <t xml:space="preserve">ANR Defiance or Tco Maumee</t>
  </si>
  <si>
    <t xml:space="preserve">282 Miles</t>
  </si>
  <si>
    <t xml:space="preserve">MichCon / Consumers / Union</t>
  </si>
  <si>
    <t xml:space="preserve">347 - 350 Miles</t>
  </si>
  <si>
    <t xml:space="preserve">Days</t>
  </si>
  <si>
    <t xml:space="preserve">Jan'99</t>
  </si>
  <si>
    <t xml:space="preserve">APPROMIMATE SST AVAILABLE FOR CES USE Daily:</t>
  </si>
  <si>
    <t xml:space="preserve">Daily SST</t>
  </si>
  <si>
    <t xml:space="preserve">Monthly SST</t>
  </si>
  <si>
    <t xml:space="preserve">Daily DPL</t>
  </si>
  <si>
    <t xml:space="preserve">Monthly DPL</t>
  </si>
  <si>
    <t xml:space="preserve">Dec'99</t>
  </si>
  <si>
    <t xml:space="preserve">Nov '99</t>
  </si>
  <si>
    <t xml:space="preserve">Oct '99</t>
  </si>
  <si>
    <t xml:space="preserve">July '99</t>
  </si>
  <si>
    <t xml:space="preserve">DAYTON CAPACITY FOR JULY 1999</t>
  </si>
  <si>
    <t xml:space="preserve">Leach / Lebanon</t>
  </si>
  <si>
    <t xml:space="preserve">AUGUST 1999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</si>
</sst>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mm\-yy"/>
    <numFmt numFmtId="166" formatCode="\$#,##0.000"/>
    <numFmt numFmtId="167" formatCode="#,##0"/>
    <numFmt numFmtId="168" formatCode="0.00%"/>
    <numFmt numFmtId="169" formatCode="\$#,##0.0000_);[RED]&quot;($&quot;#,##0.0000\)"/>
    <numFmt numFmtId="170" formatCode="\$#,##0.00_);[RED]&quot;($&quot;#,##0.00\)"/>
    <numFmt numFmtId="171" formatCode="\$#,##0.000_);[RED]&quot;($&quot;#,##0.000\)"/>
    <numFmt numFmtId="172" formatCode="\$#,##0.0000"/>
    <numFmt numFmtId="173" formatCode="0.0000"/>
    <numFmt numFmtId="174" formatCode="0.00000"/>
    <numFmt numFmtId="175" formatCode="\$#,##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339966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b val="true"/>
      <sz val="10"/>
      <color rgb="FF00008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4.71"/>
    <col collapsed="false" customWidth="true" hidden="false" outlineLevel="0" max="5" min="5" style="1" width="9.14"/>
    <col collapsed="false" customWidth="true" hidden="false" outlineLevel="0" max="6" min="6" style="1" width="11.42"/>
    <col collapsed="false" customWidth="true" hidden="false" outlineLevel="0" max="7" min="7" style="1" width="10.71"/>
    <col collapsed="false" customWidth="true" hidden="false" outlineLevel="0" max="8" min="8" style="1" width="11.28"/>
    <col collapsed="false" customWidth="true" hidden="false" outlineLevel="0" max="11" min="11" style="0" width="10.13"/>
  </cols>
  <sheetData>
    <row r="1" customFormat="false" ht="15.75" hidden="false" customHeight="false" outlineLevel="0" collapsed="false">
      <c r="A1" s="2" t="s">
        <v>0</v>
      </c>
      <c r="D1" s="3" t="n">
        <v>36526</v>
      </c>
      <c r="F1" s="4" t="s">
        <v>1</v>
      </c>
      <c r="G1" s="5" t="n">
        <v>2.4</v>
      </c>
    </row>
    <row r="2" customFormat="false" ht="12" hidden="false" customHeight="true" outlineLevel="0" collapsed="false">
      <c r="A2" s="2"/>
      <c r="D2" s="3"/>
    </row>
    <row r="3" customFormat="false" ht="12.75" hidden="false" customHeight="true" outlineLevel="0" collapsed="false">
      <c r="A3" s="2"/>
      <c r="D3" s="3"/>
    </row>
    <row r="4" customFormat="false" ht="11.25" hidden="false" customHeight="false" outlineLevel="0" collapsed="false">
      <c r="A4" s="6"/>
      <c r="B4" s="6"/>
      <c r="C4" s="6"/>
      <c r="D4" s="6"/>
      <c r="E4" s="7"/>
      <c r="F4" s="7"/>
      <c r="G4" s="7" t="s">
        <v>2</v>
      </c>
      <c r="H4" s="7" t="s">
        <v>3</v>
      </c>
      <c r="I4" s="7" t="s">
        <v>4</v>
      </c>
      <c r="J4" s="7" t="s">
        <v>5</v>
      </c>
      <c r="K4" s="6" t="s">
        <v>6</v>
      </c>
    </row>
    <row r="5" customFormat="false" ht="11.25" hidden="false" customHeight="false" outlineLevel="0" collapsed="false">
      <c r="A5" s="7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15</v>
      </c>
      <c r="K5" s="7" t="s">
        <v>16</v>
      </c>
    </row>
    <row r="7" customFormat="false" ht="12.75" hidden="false" customHeight="false" outlineLevel="0" collapsed="false">
      <c r="A7" s="0" t="s">
        <v>17</v>
      </c>
      <c r="B7" s="8" t="n">
        <f aca="false">C7/E8</f>
        <v>0</v>
      </c>
      <c r="C7" s="9" t="n">
        <v>0</v>
      </c>
      <c r="D7" s="0" t="s">
        <v>18</v>
      </c>
      <c r="E7" s="10" t="n">
        <v>0.0451</v>
      </c>
      <c r="F7" s="11" t="n">
        <v>0.0147</v>
      </c>
      <c r="G7" s="12" t="n">
        <v>0</v>
      </c>
      <c r="H7" s="13" t="n">
        <f aca="false">(($G$1+I7)/E8)+(F7+G7)-($G$1+I7)</f>
        <v>0.12569067965232</v>
      </c>
      <c r="I7" s="14" t="n">
        <v>-0.05</v>
      </c>
      <c r="J7" s="15" t="n">
        <f aca="false">H7+I7</f>
        <v>0.0756906796523198</v>
      </c>
      <c r="K7" s="16" t="n">
        <v>0.105</v>
      </c>
    </row>
    <row r="8" customFormat="false" ht="12.75" hidden="false" customHeight="false" outlineLevel="0" collapsed="false">
      <c r="B8" s="8"/>
      <c r="C8" s="9"/>
      <c r="E8" s="1" t="n">
        <f aca="false">1-0.0451</f>
        <v>0.9549</v>
      </c>
      <c r="I8" s="14"/>
      <c r="K8" s="5"/>
    </row>
    <row r="9" customFormat="false" ht="12.75" hidden="false" customHeight="false" outlineLevel="0" collapsed="false">
      <c r="A9" s="0" t="s">
        <v>19</v>
      </c>
      <c r="B9" s="8" t="n">
        <f aca="false">C9/E10</f>
        <v>0</v>
      </c>
      <c r="C9" s="9" t="n">
        <v>0</v>
      </c>
      <c r="D9" s="0" t="s">
        <v>20</v>
      </c>
      <c r="E9" s="10" t="n">
        <v>0.0486</v>
      </c>
      <c r="F9" s="11" t="n">
        <v>0.0523</v>
      </c>
      <c r="G9" s="12" t="n">
        <v>0</v>
      </c>
      <c r="H9" s="13" t="n">
        <f aca="false">(($G$1+I9)/E10)+(F9+G9)-($G$1+I9)</f>
        <v>0.170939373554761</v>
      </c>
      <c r="I9" s="14" t="n">
        <v>-0.0775</v>
      </c>
      <c r="J9" s="15" t="n">
        <f aca="false">H9+I9</f>
        <v>0.0934393735547611</v>
      </c>
      <c r="K9" s="16" t="n">
        <v>0.125</v>
      </c>
    </row>
    <row r="10" customFormat="false" ht="12.75" hidden="false" customHeight="false" outlineLevel="0" collapsed="false">
      <c r="B10" s="8"/>
      <c r="C10" s="9"/>
      <c r="E10" s="1" t="n">
        <f aca="false">1-0.0486</f>
        <v>0.9514</v>
      </c>
      <c r="I10" s="14"/>
      <c r="K10" s="5"/>
    </row>
    <row r="11" customFormat="false" ht="12.75" hidden="false" customHeight="false" outlineLevel="0" collapsed="false">
      <c r="A11" s="0" t="s">
        <v>21</v>
      </c>
      <c r="B11" s="8" t="n">
        <f aca="false">C11/E12</f>
        <v>6389.32008692952</v>
      </c>
      <c r="C11" s="9" t="n">
        <v>6174</v>
      </c>
      <c r="D11" s="0" t="s">
        <v>22</v>
      </c>
      <c r="E11" s="10" t="n">
        <v>0.0337</v>
      </c>
      <c r="F11" s="11" t="n">
        <v>0.0429</v>
      </c>
      <c r="G11" s="12" t="n">
        <v>0</v>
      </c>
      <c r="H11" s="13" t="n">
        <f aca="false">(($G$1+I11)/E12)+(F11+G11)-($G$1+I11)</f>
        <v>0.125990396357239</v>
      </c>
      <c r="I11" s="14" t="n">
        <v>-0.0175</v>
      </c>
      <c r="J11" s="15" t="n">
        <f aca="false">H11+I11</f>
        <v>0.108490396357239</v>
      </c>
      <c r="K11" s="16" t="n">
        <v>0.13</v>
      </c>
    </row>
    <row r="12" customFormat="false" ht="12.75" hidden="false" customHeight="false" outlineLevel="0" collapsed="false">
      <c r="B12" s="8"/>
      <c r="C12" s="9"/>
      <c r="E12" s="1" t="n">
        <f aca="false">1-0.0337</f>
        <v>0.9663</v>
      </c>
      <c r="I12" s="14"/>
      <c r="K12" s="5"/>
    </row>
    <row r="13" customFormat="false" ht="12.75" hidden="false" customHeight="false" outlineLevel="0" collapsed="false">
      <c r="A13" s="0" t="s">
        <v>23</v>
      </c>
      <c r="B13" s="8" t="n">
        <f aca="false">C13/E14</f>
        <v>1634.44819474276</v>
      </c>
      <c r="C13" s="9" t="n">
        <v>1598</v>
      </c>
      <c r="D13" s="0" t="s">
        <v>24</v>
      </c>
      <c r="E13" s="10" t="n">
        <v>0.0223</v>
      </c>
      <c r="F13" s="11" t="n">
        <v>0.0246</v>
      </c>
      <c r="G13" s="12" t="n">
        <v>0</v>
      </c>
      <c r="H13" s="13" t="n">
        <f aca="false">($G$1/E14)+(F13+G13)-$G$1</f>
        <v>0.0793407180116601</v>
      </c>
      <c r="I13" s="14"/>
      <c r="K13" s="5"/>
    </row>
    <row r="14" customFormat="false" ht="12.75" hidden="false" customHeight="false" outlineLevel="0" collapsed="false">
      <c r="B14" s="8"/>
      <c r="C14" s="9"/>
      <c r="E14" s="1" t="n">
        <f aca="false">1-0.0223</f>
        <v>0.9777</v>
      </c>
      <c r="I14" s="14"/>
      <c r="K14" s="5"/>
    </row>
    <row r="15" customFormat="false" ht="12.75" hidden="false" customHeight="false" outlineLevel="0" collapsed="false">
      <c r="A15" s="0" t="s">
        <v>25</v>
      </c>
      <c r="B15" s="8" t="n">
        <f aca="false">C15/E16</f>
        <v>12635.5313239379</v>
      </c>
      <c r="C15" s="9" t="n">
        <v>12283</v>
      </c>
      <c r="D15" s="0" t="s">
        <v>26</v>
      </c>
      <c r="E15" s="10" t="n">
        <v>0.0279</v>
      </c>
      <c r="F15" s="11" t="n">
        <v>0.0174</v>
      </c>
      <c r="G15" s="12" t="n">
        <v>0</v>
      </c>
      <c r="H15" s="13" t="n">
        <f aca="false">(($G$1+I15)/E16)+(F15+G15)-($G$1+I15)</f>
        <v>0.0848467647361382</v>
      </c>
      <c r="I15" s="14" t="n">
        <v>-0.05</v>
      </c>
      <c r="J15" s="15" t="n">
        <f aca="false">H15+I15</f>
        <v>0.0348467647361382</v>
      </c>
      <c r="K15" s="5" t="n">
        <v>0.055</v>
      </c>
    </row>
    <row r="16" customFormat="false" ht="12.75" hidden="false" customHeight="false" outlineLevel="0" collapsed="false">
      <c r="B16" s="8"/>
      <c r="C16" s="9"/>
      <c r="E16" s="1" t="n">
        <f aca="false">1-0.0279</f>
        <v>0.9721</v>
      </c>
      <c r="I16" s="14"/>
      <c r="K16" s="5"/>
    </row>
    <row r="17" customFormat="false" ht="12.75" hidden="false" customHeight="false" outlineLevel="0" collapsed="false">
      <c r="A17" s="0" t="s">
        <v>27</v>
      </c>
      <c r="B17" s="8" t="n">
        <f aca="false">C17/E18</f>
        <v>12363.163371488</v>
      </c>
      <c r="C17" s="9" t="n">
        <v>11881</v>
      </c>
      <c r="D17" s="0" t="s">
        <v>28</v>
      </c>
      <c r="E17" s="10" t="n">
        <v>0.039</v>
      </c>
      <c r="F17" s="11" t="n">
        <v>0.0723</v>
      </c>
      <c r="G17" s="12" t="n">
        <v>0</v>
      </c>
      <c r="H17" s="13" t="n">
        <f aca="false">(($G$1+I17)/E18)+(F17+G17)-($G$1+I17)</f>
        <v>0.171112719900842</v>
      </c>
      <c r="I17" s="14" t="n">
        <f aca="false">J15</f>
        <v>0.0348467647361382</v>
      </c>
      <c r="J17" s="15" t="n">
        <f aca="false">H17+I17</f>
        <v>0.20595948463698</v>
      </c>
      <c r="K17" s="5" t="n">
        <v>0.25</v>
      </c>
    </row>
    <row r="18" customFormat="false" ht="12.75" hidden="false" customHeight="false" outlineLevel="0" collapsed="false">
      <c r="E18" s="17" t="n">
        <f aca="false">1-0.039</f>
        <v>0.961</v>
      </c>
      <c r="I18" s="14"/>
      <c r="K18" s="5"/>
    </row>
    <row r="19" customFormat="false" ht="12.75" hidden="false" customHeight="false" outlineLevel="0" collapsed="false">
      <c r="A19" s="0" t="s">
        <v>29</v>
      </c>
      <c r="B19" s="8" t="n">
        <f aca="false">C19/E20</f>
        <v>48610.4811775863</v>
      </c>
      <c r="C19" s="9" t="n">
        <v>47158</v>
      </c>
      <c r="D19" s="0" t="s">
        <v>30</v>
      </c>
      <c r="E19" s="18" t="n">
        <v>0.02988</v>
      </c>
      <c r="F19" s="11" t="n">
        <v>0.0192</v>
      </c>
      <c r="G19" s="12" t="n">
        <v>0</v>
      </c>
      <c r="H19" s="13" t="n">
        <f aca="false">(($G$1+I19)/E20)+(F19+G19)-($G$1+I19)</f>
        <v>0.0940447614728077</v>
      </c>
      <c r="I19" s="14" t="n">
        <v>0.03</v>
      </c>
      <c r="J19" s="15" t="n">
        <f aca="false">H19+I19</f>
        <v>0.124044761472808</v>
      </c>
      <c r="K19" s="16" t="n">
        <v>0.145</v>
      </c>
    </row>
    <row r="20" customFormat="false" ht="12.75" hidden="false" customHeight="false" outlineLevel="0" collapsed="false">
      <c r="E20" s="17" t="n">
        <f aca="false">1-0.02988</f>
        <v>0.97012</v>
      </c>
    </row>
    <row r="21" customFormat="false" ht="13.5" hidden="false" customHeight="false" outlineLevel="0" collapsed="false"/>
    <row r="22" customFormat="false" ht="13.5" hidden="false" customHeight="false" outlineLevel="0" collapsed="false">
      <c r="A22" s="19" t="s">
        <v>31</v>
      </c>
      <c r="B22" s="20" t="n">
        <f aca="false">C22/0.9773</f>
        <v>6450.42463931239</v>
      </c>
      <c r="C22" s="20" t="n">
        <v>6304</v>
      </c>
      <c r="D22" s="21" t="s">
        <v>32</v>
      </c>
      <c r="E22" s="22" t="n">
        <v>0.0279</v>
      </c>
      <c r="F22" s="23" t="n">
        <v>0.0174</v>
      </c>
      <c r="G22" s="24" t="n">
        <v>0</v>
      </c>
      <c r="H22" s="25" t="n">
        <f aca="false">(($G$1+I22)/(1-E22))+(F22+G22)-($G$1+I22)</f>
        <v>0.0848467647361382</v>
      </c>
      <c r="I22" s="26" t="n">
        <f aca="false">I15</f>
        <v>-0.05</v>
      </c>
      <c r="J22" s="27" t="n">
        <f aca="false">H22+I22</f>
        <v>0.0348467647361382</v>
      </c>
    </row>
    <row r="23" customFormat="false" ht="12.75" hidden="false" customHeight="false" outlineLevel="0" collapsed="false">
      <c r="A23" s="28" t="s">
        <v>33</v>
      </c>
      <c r="B23" s="29" t="n">
        <f aca="false">C23/0.991</f>
        <v>6303.7336024218</v>
      </c>
      <c r="C23" s="29" t="n">
        <v>6247</v>
      </c>
      <c r="D23" s="30" t="s">
        <v>34</v>
      </c>
      <c r="E23" s="31" t="n">
        <v>0.009</v>
      </c>
      <c r="F23" s="32" t="n">
        <v>0.0075</v>
      </c>
      <c r="G23" s="33" t="n">
        <v>0</v>
      </c>
      <c r="H23" s="34" t="n">
        <f aca="false">(($G$1+I23)/(1-E23))+(F23+G23)-($G$1+I23)</f>
        <v>0.0296126345939709</v>
      </c>
      <c r="I23" s="35" t="n">
        <f aca="false">J22</f>
        <v>0.0348467647361382</v>
      </c>
      <c r="J23" s="36" t="n">
        <f aca="false">H23+I23</f>
        <v>0.0644593993301091</v>
      </c>
    </row>
    <row r="24" customFormat="false" ht="12.75" hidden="false" customHeight="false" outlineLevel="0" collapsed="false">
      <c r="A24" s="28" t="s">
        <v>35</v>
      </c>
      <c r="B24" s="29" t="n">
        <f aca="false">C24/0.9957</f>
        <v>6246.86150446922</v>
      </c>
      <c r="C24" s="29" t="n">
        <v>6220</v>
      </c>
      <c r="D24" s="30" t="s">
        <v>36</v>
      </c>
      <c r="E24" s="31" t="n">
        <v>0.0043</v>
      </c>
      <c r="F24" s="32" t="n">
        <v>0.0871</v>
      </c>
      <c r="G24" s="33" t="n">
        <v>0</v>
      </c>
      <c r="H24" s="34" t="n">
        <f aca="false">(($G$1+I24)/(1-E24))+(F24+G24)-($G$1+I24)</f>
        <v>0.0977429400593746</v>
      </c>
      <c r="I24" s="35" t="n">
        <f aca="false">J23</f>
        <v>0.0644593993301091</v>
      </c>
      <c r="J24" s="36" t="n">
        <f aca="false">H24+I24</f>
        <v>0.162202339389484</v>
      </c>
    </row>
    <row r="25" customFormat="false" ht="12.75" hidden="false" customHeight="false" outlineLevel="0" collapsed="false">
      <c r="A25" s="37"/>
      <c r="B25" s="38"/>
      <c r="C25" s="38"/>
      <c r="D25" s="39"/>
      <c r="E25" s="40" t="s">
        <v>37</v>
      </c>
      <c r="F25" s="41"/>
      <c r="G25" s="42"/>
      <c r="H25" s="41"/>
      <c r="I25" s="39"/>
      <c r="J25" s="43"/>
    </row>
    <row r="26" customFormat="false" ht="12.75" hidden="false" customHeight="false" outlineLevel="0" collapsed="false">
      <c r="A26" s="44" t="s">
        <v>31</v>
      </c>
      <c r="B26" s="45" t="n">
        <f aca="false">C26/0.9773</f>
        <v>6450.42463931239</v>
      </c>
      <c r="C26" s="45" t="n">
        <v>6304</v>
      </c>
      <c r="D26" s="46" t="s">
        <v>32</v>
      </c>
      <c r="E26" s="47" t="n">
        <v>0.0279</v>
      </c>
      <c r="F26" s="48" t="n">
        <v>0.0174</v>
      </c>
      <c r="G26" s="49" t="n">
        <v>0</v>
      </c>
      <c r="H26" s="50" t="n">
        <f aca="false">(($G$1+I26)/(1-E26))+(F26+G26)-($G$1+I26)</f>
        <v>0.0848467647361382</v>
      </c>
      <c r="I26" s="51" t="n">
        <f aca="false">I15</f>
        <v>-0.05</v>
      </c>
      <c r="J26" s="52" t="n">
        <f aca="false">H26+I26</f>
        <v>0.0348467647361382</v>
      </c>
    </row>
    <row r="27" customFormat="false" ht="12.75" hidden="false" customHeight="false" outlineLevel="0" collapsed="false">
      <c r="A27" s="44" t="s">
        <v>33</v>
      </c>
      <c r="B27" s="45" t="n">
        <f aca="false">C27/0.9865</f>
        <v>6304.10542321338</v>
      </c>
      <c r="C27" s="45" t="n">
        <v>6219</v>
      </c>
      <c r="D27" s="46" t="s">
        <v>38</v>
      </c>
      <c r="E27" s="47" t="n">
        <v>0.018</v>
      </c>
      <c r="F27" s="48" t="n">
        <v>0.01</v>
      </c>
      <c r="G27" s="49" t="n">
        <v>0</v>
      </c>
      <c r="H27" s="50" t="n">
        <f aca="false">(($G$1+I27)/(1-E27))+(F27+G27)-($G$1+I27)</f>
        <v>0.0546305924289716</v>
      </c>
      <c r="I27" s="53" t="n">
        <f aca="false">J26</f>
        <v>0.0348467647361382</v>
      </c>
      <c r="J27" s="52" t="n">
        <f aca="false">H27+I27</f>
        <v>0.0894773571651098</v>
      </c>
    </row>
    <row r="28" customFormat="false" ht="12.75" hidden="false" customHeight="false" outlineLevel="0" collapsed="false">
      <c r="A28" s="37"/>
      <c r="B28" s="38"/>
      <c r="C28" s="38"/>
      <c r="D28" s="39" t="s">
        <v>39</v>
      </c>
      <c r="E28" s="40" t="s">
        <v>37</v>
      </c>
      <c r="F28" s="41"/>
      <c r="G28" s="42"/>
      <c r="H28" s="41"/>
      <c r="I28" s="39"/>
      <c r="J28" s="43"/>
    </row>
    <row r="29" customFormat="false" ht="12.75" hidden="false" customHeight="false" outlineLevel="0" collapsed="false">
      <c r="A29" s="54" t="s">
        <v>31</v>
      </c>
      <c r="B29" s="55" t="n">
        <f aca="false">C29/0.9773</f>
        <v>6450.42463931239</v>
      </c>
      <c r="C29" s="55" t="n">
        <v>6304</v>
      </c>
      <c r="D29" s="56" t="s">
        <v>32</v>
      </c>
      <c r="E29" s="57" t="n">
        <v>0.0279</v>
      </c>
      <c r="F29" s="58" t="n">
        <v>0.0174</v>
      </c>
      <c r="G29" s="59" t="n">
        <v>0</v>
      </c>
      <c r="H29" s="60" t="n">
        <f aca="false">(($G$1+I29)/(1-E29))+(F29+G29)-($G$1+I29)</f>
        <v>0.0848467647361382</v>
      </c>
      <c r="I29" s="61" t="n">
        <f aca="false">I15</f>
        <v>-0.05</v>
      </c>
      <c r="J29" s="62" t="n">
        <f aca="false">H29+I29</f>
        <v>0.0348467647361382</v>
      </c>
    </row>
    <row r="30" customFormat="false" ht="12.75" hidden="false" customHeight="false" outlineLevel="0" collapsed="false">
      <c r="A30" s="54" t="s">
        <v>33</v>
      </c>
      <c r="B30" s="55" t="n">
        <f aca="false">C30/0.982</f>
        <v>6304.48065173116</v>
      </c>
      <c r="C30" s="55" t="n">
        <v>6191</v>
      </c>
      <c r="D30" s="56" t="s">
        <v>40</v>
      </c>
      <c r="E30" s="57" t="n">
        <v>0.018</v>
      </c>
      <c r="F30" s="58" t="n">
        <v>0.0125</v>
      </c>
      <c r="G30" s="59" t="n">
        <v>0</v>
      </c>
      <c r="H30" s="60" t="n">
        <f aca="false">(($G$1+I30)/(1-E30))+(F30+G30)-($G$1+I30)</f>
        <v>0.057130592428972</v>
      </c>
      <c r="I30" s="63" t="n">
        <f aca="false">J29</f>
        <v>0.0348467647361382</v>
      </c>
      <c r="J30" s="62" t="n">
        <f aca="false">H30+I30</f>
        <v>0.0919773571651102</v>
      </c>
    </row>
    <row r="31" customFormat="false" ht="13.5" hidden="false" customHeight="false" outlineLevel="0" collapsed="false">
      <c r="A31" s="64"/>
      <c r="B31" s="65"/>
      <c r="C31" s="65"/>
      <c r="D31" s="66" t="s">
        <v>41</v>
      </c>
      <c r="E31" s="67"/>
      <c r="F31" s="68"/>
      <c r="G31" s="68"/>
      <c r="H31" s="69"/>
      <c r="I31" s="66"/>
      <c r="J31" s="70"/>
    </row>
    <row r="32" customFormat="false" ht="13.5" hidden="false" customHeight="false" outlineLevel="0" collapsed="false"/>
    <row r="33" customFormat="false" ht="13.5" hidden="false" customHeight="false" outlineLevel="0" collapsed="false">
      <c r="E33" s="1" t="n">
        <v>31</v>
      </c>
      <c r="F33" s="1" t="s">
        <v>42</v>
      </c>
      <c r="G33" s="1" t="s">
        <v>43</v>
      </c>
    </row>
    <row r="34" customFormat="false" ht="13.5" hidden="false" customHeight="false" outlineLevel="0" collapsed="false">
      <c r="A34" s="71"/>
      <c r="D34" s="71" t="s">
        <v>44</v>
      </c>
      <c r="E34" s="72" t="n">
        <f aca="false">(G36-G37)/E33</f>
        <v>141300</v>
      </c>
    </row>
    <row r="36" customFormat="false" ht="12.75" hidden="false" customHeight="false" outlineLevel="0" collapsed="false">
      <c r="E36" s="73" t="n">
        <v>240000</v>
      </c>
      <c r="F36" s="1" t="s">
        <v>45</v>
      </c>
      <c r="G36" s="73" t="n">
        <f aca="false">E36*E33</f>
        <v>7440000</v>
      </c>
      <c r="H36" s="1" t="s">
        <v>46</v>
      </c>
    </row>
    <row r="37" customFormat="false" ht="12.75" hidden="false" customHeight="false" outlineLevel="0" collapsed="false">
      <c r="E37" s="73" t="n">
        <v>98700</v>
      </c>
      <c r="F37" s="1" t="s">
        <v>47</v>
      </c>
      <c r="G37" s="73" t="n">
        <f aca="false">E37*E33</f>
        <v>3059700</v>
      </c>
      <c r="H37" s="1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4.71"/>
    <col collapsed="false" customWidth="true" hidden="false" outlineLevel="0" max="5" min="5" style="1" width="9.14"/>
    <col collapsed="false" customWidth="true" hidden="false" outlineLevel="0" max="6" min="6" style="1" width="11.42"/>
    <col collapsed="false" customWidth="true" hidden="false" outlineLevel="0" max="7" min="7" style="1" width="10.71"/>
    <col collapsed="false" customWidth="true" hidden="false" outlineLevel="0" max="8" min="8" style="1" width="11.28"/>
    <col collapsed="false" customWidth="true" hidden="false" outlineLevel="0" max="11" min="11" style="0" width="10.13"/>
  </cols>
  <sheetData>
    <row r="1" customFormat="false" ht="15.75" hidden="false" customHeight="false" outlineLevel="0" collapsed="false">
      <c r="A1" s="2" t="s">
        <v>0</v>
      </c>
      <c r="D1" s="3" t="n">
        <v>36495</v>
      </c>
      <c r="F1" s="4" t="s">
        <v>1</v>
      </c>
      <c r="G1" s="5" t="n">
        <v>2.2</v>
      </c>
    </row>
    <row r="2" customFormat="false" ht="12" hidden="false" customHeight="true" outlineLevel="0" collapsed="false">
      <c r="A2" s="2"/>
      <c r="D2" s="3"/>
    </row>
    <row r="3" customFormat="false" ht="12.75" hidden="false" customHeight="true" outlineLevel="0" collapsed="false">
      <c r="A3" s="2"/>
      <c r="D3" s="3"/>
    </row>
    <row r="4" customFormat="false" ht="11.25" hidden="false" customHeight="false" outlineLevel="0" collapsed="false">
      <c r="A4" s="6"/>
      <c r="B4" s="6"/>
      <c r="C4" s="6"/>
      <c r="D4" s="6"/>
      <c r="E4" s="7"/>
      <c r="F4" s="7"/>
      <c r="G4" s="7" t="s">
        <v>2</v>
      </c>
      <c r="H4" s="7" t="s">
        <v>3</v>
      </c>
      <c r="I4" s="7" t="s">
        <v>4</v>
      </c>
      <c r="J4" s="7" t="s">
        <v>5</v>
      </c>
      <c r="K4" s="6" t="s">
        <v>6</v>
      </c>
    </row>
    <row r="5" customFormat="false" ht="11.25" hidden="false" customHeight="false" outlineLevel="0" collapsed="false">
      <c r="A5" s="7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15</v>
      </c>
      <c r="K5" s="7" t="s">
        <v>16</v>
      </c>
    </row>
    <row r="7" customFormat="false" ht="12.75" hidden="false" customHeight="false" outlineLevel="0" collapsed="false">
      <c r="A7" s="0" t="s">
        <v>17</v>
      </c>
      <c r="B7" s="8" t="n">
        <f aca="false">C7/E8</f>
        <v>0</v>
      </c>
      <c r="C7" s="9" t="n">
        <v>0</v>
      </c>
      <c r="D7" s="0" t="s">
        <v>18</v>
      </c>
      <c r="E7" s="10" t="n">
        <v>0.0451</v>
      </c>
      <c r="F7" s="11" t="n">
        <v>0.0147</v>
      </c>
      <c r="G7" s="12" t="n">
        <v>0</v>
      </c>
      <c r="H7" s="13" t="n">
        <f aca="false">(($G$1+I7)/E8)+(F7+G7)-($G$1+I7)</f>
        <v>0.11624466436276</v>
      </c>
      <c r="I7" s="14" t="n">
        <v>-0.05</v>
      </c>
      <c r="J7" s="15" t="n">
        <f aca="false">H7+I7</f>
        <v>0.0662446643627604</v>
      </c>
      <c r="K7" s="16" t="n">
        <v>0.105</v>
      </c>
    </row>
    <row r="8" customFormat="false" ht="12.75" hidden="false" customHeight="false" outlineLevel="0" collapsed="false">
      <c r="B8" s="8"/>
      <c r="C8" s="9"/>
      <c r="E8" s="1" t="n">
        <f aca="false">1-0.0451</f>
        <v>0.9549</v>
      </c>
      <c r="I8" s="14"/>
      <c r="K8" s="5"/>
    </row>
    <row r="9" customFormat="false" ht="12.75" hidden="false" customHeight="false" outlineLevel="0" collapsed="false">
      <c r="A9" s="0" t="s">
        <v>19</v>
      </c>
      <c r="B9" s="8" t="n">
        <f aca="false">C9/E10</f>
        <v>9272.65083035527</v>
      </c>
      <c r="C9" s="9" t="n">
        <v>8822</v>
      </c>
      <c r="D9" s="0" t="s">
        <v>20</v>
      </c>
      <c r="E9" s="10" t="n">
        <v>0.0486</v>
      </c>
      <c r="F9" s="11" t="n">
        <v>0.0523</v>
      </c>
      <c r="G9" s="12" t="n">
        <v>0</v>
      </c>
      <c r="H9" s="13" t="n">
        <f aca="false">(($G$1+I9)/E10)+(F9+G9)-($G$1+I9)</f>
        <v>0.160722850536052</v>
      </c>
      <c r="I9" s="14" t="n">
        <v>-0.0775</v>
      </c>
      <c r="J9" s="15" t="n">
        <f aca="false">H9+I9</f>
        <v>0.0832228505360521</v>
      </c>
      <c r="K9" s="16" t="n">
        <v>0.125</v>
      </c>
    </row>
    <row r="10" customFormat="false" ht="12.75" hidden="false" customHeight="false" outlineLevel="0" collapsed="false">
      <c r="B10" s="8"/>
      <c r="C10" s="9"/>
      <c r="E10" s="1" t="n">
        <f aca="false">1-0.0486</f>
        <v>0.9514</v>
      </c>
      <c r="I10" s="14"/>
      <c r="K10" s="5"/>
    </row>
    <row r="11" customFormat="false" ht="12.75" hidden="false" customHeight="false" outlineLevel="0" collapsed="false">
      <c r="A11" s="0" t="s">
        <v>21</v>
      </c>
      <c r="B11" s="8" t="n">
        <f aca="false">C11/E12</f>
        <v>6389.32008692952</v>
      </c>
      <c r="C11" s="9" t="n">
        <v>6174</v>
      </c>
      <c r="D11" s="0" t="s">
        <v>22</v>
      </c>
      <c r="E11" s="10" t="n">
        <v>0.0337</v>
      </c>
      <c r="F11" s="11" t="n">
        <v>0.0429</v>
      </c>
      <c r="G11" s="12" t="n">
        <v>0</v>
      </c>
      <c r="H11" s="13" t="n">
        <f aca="false">(($G$1+I11)/E12)+(F11+G11)-($G$1+I11)</f>
        <v>0.119015336851909</v>
      </c>
      <c r="I11" s="14" t="n">
        <v>-0.0175</v>
      </c>
      <c r="J11" s="15" t="n">
        <f aca="false">H11+I11</f>
        <v>0.101515336851909</v>
      </c>
      <c r="K11" s="16" t="n">
        <v>0.13</v>
      </c>
    </row>
    <row r="12" customFormat="false" ht="12.75" hidden="false" customHeight="false" outlineLevel="0" collapsed="false">
      <c r="B12" s="8"/>
      <c r="C12" s="9"/>
      <c r="E12" s="1" t="n">
        <f aca="false">1-0.0337</f>
        <v>0.9663</v>
      </c>
      <c r="I12" s="14"/>
      <c r="K12" s="5"/>
    </row>
    <row r="13" customFormat="false" ht="12.75" hidden="false" customHeight="false" outlineLevel="0" collapsed="false">
      <c r="A13" s="0" t="s">
        <v>23</v>
      </c>
      <c r="B13" s="8" t="n">
        <f aca="false">C13/E14</f>
        <v>1634.44819474276</v>
      </c>
      <c r="C13" s="9" t="n">
        <v>1598</v>
      </c>
      <c r="D13" s="0" t="s">
        <v>24</v>
      </c>
      <c r="E13" s="10" t="n">
        <v>0.0223</v>
      </c>
      <c r="F13" s="11" t="n">
        <v>0.0246</v>
      </c>
      <c r="G13" s="12" t="n">
        <v>0</v>
      </c>
      <c r="H13" s="13" t="n">
        <f aca="false">($G$1/E14)+(F13+G13)-$G$1</f>
        <v>0.0747789915106885</v>
      </c>
      <c r="I13" s="14"/>
      <c r="K13" s="5"/>
    </row>
    <row r="14" customFormat="false" ht="12.75" hidden="false" customHeight="false" outlineLevel="0" collapsed="false">
      <c r="B14" s="8"/>
      <c r="C14" s="9"/>
      <c r="E14" s="1" t="n">
        <f aca="false">1-0.0223</f>
        <v>0.9777</v>
      </c>
      <c r="I14" s="14"/>
      <c r="K14" s="5"/>
    </row>
    <row r="15" customFormat="false" ht="12.75" hidden="false" customHeight="false" outlineLevel="0" collapsed="false">
      <c r="A15" s="0" t="s">
        <v>25</v>
      </c>
      <c r="B15" s="8" t="n">
        <f aca="false">C15/E16</f>
        <v>9550.45777183417</v>
      </c>
      <c r="C15" s="9" t="n">
        <v>9284</v>
      </c>
      <c r="D15" s="0" t="s">
        <v>26</v>
      </c>
      <c r="E15" s="10" t="n">
        <v>0.0279</v>
      </c>
      <c r="F15" s="11" t="n">
        <v>0.0174</v>
      </c>
      <c r="G15" s="12" t="n">
        <v>0</v>
      </c>
      <c r="H15" s="13" t="n">
        <f aca="false">(($G$1+I15)/E16)+(F15+G15)-($G$1+I15)</f>
        <v>0.0791066145458288</v>
      </c>
      <c r="I15" s="14" t="n">
        <v>-0.05</v>
      </c>
      <c r="J15" s="15" t="n">
        <f aca="false">H15+I15</f>
        <v>0.0291066145458288</v>
      </c>
      <c r="K15" s="5" t="n">
        <v>0.055</v>
      </c>
    </row>
    <row r="16" customFormat="false" ht="12.75" hidden="false" customHeight="false" outlineLevel="0" collapsed="false">
      <c r="B16" s="8"/>
      <c r="C16" s="9"/>
      <c r="E16" s="1" t="n">
        <f aca="false">1-0.0279</f>
        <v>0.9721</v>
      </c>
      <c r="I16" s="14"/>
      <c r="K16" s="5"/>
    </row>
    <row r="17" customFormat="false" ht="12.75" hidden="false" customHeight="false" outlineLevel="0" collapsed="false">
      <c r="A17" s="0" t="s">
        <v>27</v>
      </c>
      <c r="B17" s="8" t="n">
        <f aca="false">C17/E18</f>
        <v>9284.0790842872</v>
      </c>
      <c r="C17" s="9" t="n">
        <v>8922</v>
      </c>
      <c r="D17" s="0" t="s">
        <v>28</v>
      </c>
      <c r="E17" s="10" t="n">
        <v>0.039</v>
      </c>
      <c r="F17" s="11" t="n">
        <v>0.0723</v>
      </c>
      <c r="G17" s="12" t="n">
        <v>0</v>
      </c>
      <c r="H17" s="13" t="n">
        <f aca="false">(($G$1+I17)/E18)+(F17+G17)-($G$1+I17)</f>
        <v>0.162763223691246</v>
      </c>
      <c r="I17" s="14" t="n">
        <f aca="false">J15</f>
        <v>0.0291066145458288</v>
      </c>
      <c r="J17" s="15" t="n">
        <f aca="false">H17+I17</f>
        <v>0.191869838237075</v>
      </c>
      <c r="K17" s="5" t="n">
        <v>0.25</v>
      </c>
    </row>
    <row r="18" customFormat="false" ht="12.75" hidden="false" customHeight="false" outlineLevel="0" collapsed="false">
      <c r="E18" s="17" t="n">
        <f aca="false">1-0.039</f>
        <v>0.961</v>
      </c>
      <c r="I18" s="14"/>
      <c r="K18" s="5"/>
    </row>
    <row r="19" customFormat="false" ht="12.75" hidden="false" customHeight="false" outlineLevel="0" collapsed="false">
      <c r="A19" s="0" t="s">
        <v>29</v>
      </c>
      <c r="B19" s="8" t="n">
        <f aca="false">C19/E20</f>
        <v>48610.4811775863</v>
      </c>
      <c r="C19" s="9" t="n">
        <v>47158</v>
      </c>
      <c r="D19" s="0" t="s">
        <v>30</v>
      </c>
      <c r="E19" s="18" t="n">
        <v>0.02988</v>
      </c>
      <c r="F19" s="11" t="n">
        <v>0.0192</v>
      </c>
      <c r="G19" s="12" t="n">
        <v>0</v>
      </c>
      <c r="H19" s="13" t="n">
        <f aca="false">(($G$1+I19)/E20)+(F19+G19)-($G$1+I19)</f>
        <v>0.0878846988001487</v>
      </c>
      <c r="I19" s="14" t="n">
        <v>0.03</v>
      </c>
      <c r="J19" s="15" t="n">
        <f aca="false">H19+I19</f>
        <v>0.117884698800149</v>
      </c>
      <c r="K19" s="16" t="n">
        <v>0.145</v>
      </c>
    </row>
    <row r="20" customFormat="false" ht="12.75" hidden="false" customHeight="false" outlineLevel="0" collapsed="false">
      <c r="E20" s="17" t="n">
        <f aca="false">1-0.02988</f>
        <v>0.97012</v>
      </c>
    </row>
    <row r="21" customFormat="false" ht="13.5" hidden="false" customHeight="false" outlineLevel="0" collapsed="false"/>
    <row r="22" customFormat="false" ht="13.5" hidden="false" customHeight="false" outlineLevel="0" collapsed="false">
      <c r="A22" s="74" t="s">
        <v>31</v>
      </c>
      <c r="B22" s="75" t="n">
        <f aca="false">C22/0.9773</f>
        <v>10863.6038064054</v>
      </c>
      <c r="C22" s="75" t="n">
        <v>10617</v>
      </c>
      <c r="D22" s="76" t="s">
        <v>32</v>
      </c>
      <c r="E22" s="77" t="n">
        <v>0.0279</v>
      </c>
      <c r="F22" s="78" t="n">
        <v>0.0174</v>
      </c>
      <c r="G22" s="79" t="n">
        <v>0</v>
      </c>
      <c r="H22" s="80" t="n">
        <f aca="false">(($G$1+I22)/(1-E22))+(F22+G22)-($G$1+I22)</f>
        <v>0.0791066145458288</v>
      </c>
      <c r="I22" s="81" t="n">
        <f aca="false">I15</f>
        <v>-0.05</v>
      </c>
      <c r="J22" s="82" t="n">
        <f aca="false">H22+I22</f>
        <v>0.0291066145458288</v>
      </c>
    </row>
    <row r="23" customFormat="false" ht="12.75" hidden="false" customHeight="false" outlineLevel="0" collapsed="false">
      <c r="A23" s="37" t="s">
        <v>33</v>
      </c>
      <c r="B23" s="38" t="n">
        <f aca="false">C23/0.991</f>
        <v>10616.5489404642</v>
      </c>
      <c r="C23" s="38" t="n">
        <v>10521</v>
      </c>
      <c r="D23" s="39" t="s">
        <v>34</v>
      </c>
      <c r="E23" s="83" t="n">
        <v>0.009</v>
      </c>
      <c r="F23" s="41" t="n">
        <v>0.0075</v>
      </c>
      <c r="G23" s="84" t="n">
        <v>0</v>
      </c>
      <c r="H23" s="13" t="n">
        <f aca="false">(($G$1+I23)/(1-E23))+(F23+G23)-($G$1+I23)</f>
        <v>0.0277441569434029</v>
      </c>
      <c r="I23" s="85" t="n">
        <f aca="false">J22</f>
        <v>0.0291066145458288</v>
      </c>
      <c r="J23" s="86" t="n">
        <f aca="false">H23+I23</f>
        <v>0.0568507714892317</v>
      </c>
    </row>
    <row r="24" customFormat="false" ht="12.75" hidden="false" customHeight="false" outlineLevel="0" collapsed="false">
      <c r="A24" s="37" t="s">
        <v>35</v>
      </c>
      <c r="B24" s="38" t="n">
        <f aca="false">C24/0.9957</f>
        <v>10521.2413377523</v>
      </c>
      <c r="C24" s="38" t="n">
        <v>10476</v>
      </c>
      <c r="D24" s="39" t="s">
        <v>36</v>
      </c>
      <c r="E24" s="83" t="n">
        <v>0.0043</v>
      </c>
      <c r="F24" s="41" t="n">
        <v>0.0871</v>
      </c>
      <c r="G24" s="84" t="n">
        <v>0</v>
      </c>
      <c r="H24" s="13" t="n">
        <f aca="false">(($G$1+I24)/(1-E24))+(F24+G24)-($G$1+I24)</f>
        <v>0.096846367698507</v>
      </c>
      <c r="I24" s="85" t="n">
        <f aca="false">J23</f>
        <v>0.0568507714892317</v>
      </c>
      <c r="J24" s="86" t="n">
        <f aca="false">H24+I24</f>
        <v>0.153697139187739</v>
      </c>
    </row>
    <row r="25" customFormat="false" ht="12.75" hidden="false" customHeight="false" outlineLevel="0" collapsed="false">
      <c r="A25" s="37"/>
      <c r="B25" s="38"/>
      <c r="C25" s="38"/>
      <c r="D25" s="39"/>
      <c r="E25" s="42"/>
      <c r="F25" s="41"/>
      <c r="G25" s="42"/>
      <c r="H25" s="41"/>
      <c r="I25" s="39"/>
      <c r="J25" s="43"/>
    </row>
    <row r="26" customFormat="false" ht="12.75" hidden="false" customHeight="false" outlineLevel="0" collapsed="false">
      <c r="A26" s="37" t="s">
        <v>31</v>
      </c>
      <c r="B26" s="38" t="n">
        <f aca="false">C26/0.9773</f>
        <v>10863.6038064054</v>
      </c>
      <c r="C26" s="38" t="n">
        <v>10617</v>
      </c>
      <c r="D26" s="39" t="s">
        <v>32</v>
      </c>
      <c r="E26" s="83" t="n">
        <v>0.0279</v>
      </c>
      <c r="F26" s="41" t="n">
        <v>0.0174</v>
      </c>
      <c r="G26" s="84" t="n">
        <v>0</v>
      </c>
      <c r="H26" s="13" t="n">
        <f aca="false">(($G$1+I26)/(1-E26))+(F26+G26)-($G$1+I26)</f>
        <v>0.0791066145458288</v>
      </c>
      <c r="I26" s="87" t="n">
        <f aca="false">I15</f>
        <v>-0.05</v>
      </c>
      <c r="J26" s="86" t="n">
        <f aca="false">H26+I26</f>
        <v>0.0291066145458288</v>
      </c>
    </row>
    <row r="27" customFormat="false" ht="12.75" hidden="false" customHeight="false" outlineLevel="0" collapsed="false">
      <c r="A27" s="37" t="s">
        <v>33</v>
      </c>
      <c r="B27" s="38" t="n">
        <f aca="false">C27/0.9865</f>
        <v>10617.3340091232</v>
      </c>
      <c r="C27" s="38" t="n">
        <v>10474</v>
      </c>
      <c r="D27" s="39" t="s">
        <v>38</v>
      </c>
      <c r="E27" s="83" t="n">
        <v>0.018</v>
      </c>
      <c r="F27" s="41" t="n">
        <v>0.01</v>
      </c>
      <c r="G27" s="84" t="n">
        <v>0</v>
      </c>
      <c r="H27" s="13" t="n">
        <f aca="false">(($G$1+I27)/(1-E27))+(F27+G27)-($G$1+I27)</f>
        <v>0.0508593880466646</v>
      </c>
      <c r="I27" s="85" t="n">
        <f aca="false">J26</f>
        <v>0.0291066145458288</v>
      </c>
      <c r="J27" s="86" t="n">
        <f aca="false">H27+I27</f>
        <v>0.0799660025924934</v>
      </c>
    </row>
    <row r="28" customFormat="false" ht="12.75" hidden="false" customHeight="false" outlineLevel="0" collapsed="false">
      <c r="A28" s="37"/>
      <c r="B28" s="38"/>
      <c r="C28" s="38"/>
      <c r="D28" s="39" t="s">
        <v>39</v>
      </c>
      <c r="E28" s="42"/>
      <c r="F28" s="41"/>
      <c r="G28" s="42"/>
      <c r="H28" s="41"/>
      <c r="I28" s="39"/>
      <c r="J28" s="43"/>
    </row>
    <row r="29" customFormat="false" ht="12.75" hidden="false" customHeight="false" outlineLevel="0" collapsed="false">
      <c r="A29" s="37" t="s">
        <v>31</v>
      </c>
      <c r="B29" s="38" t="n">
        <f aca="false">C29/0.9773</f>
        <v>10863.6038064054</v>
      </c>
      <c r="C29" s="38" t="n">
        <v>10617</v>
      </c>
      <c r="D29" s="39" t="s">
        <v>32</v>
      </c>
      <c r="E29" s="83" t="n">
        <v>0.0279</v>
      </c>
      <c r="F29" s="41" t="n">
        <v>0.0174</v>
      </c>
      <c r="G29" s="84" t="n">
        <v>0</v>
      </c>
      <c r="H29" s="13" t="n">
        <f aca="false">(($G$1+I29)/(1-E29))+(F29+G29)-($G$1+I29)</f>
        <v>0.0791066145458288</v>
      </c>
      <c r="I29" s="87" t="n">
        <f aca="false">I15</f>
        <v>-0.05</v>
      </c>
      <c r="J29" s="86" t="n">
        <f aca="false">H29+I29</f>
        <v>0.0291066145458288</v>
      </c>
    </row>
    <row r="30" customFormat="false" ht="12.75" hidden="false" customHeight="false" outlineLevel="0" collapsed="false">
      <c r="A30" s="37" t="s">
        <v>33</v>
      </c>
      <c r="B30" s="38" t="n">
        <f aca="false">C30/0.982</f>
        <v>10617.1079429735</v>
      </c>
      <c r="C30" s="38" t="n">
        <v>10426</v>
      </c>
      <c r="D30" s="39" t="s">
        <v>40</v>
      </c>
      <c r="E30" s="83" t="n">
        <v>0.018</v>
      </c>
      <c r="F30" s="41" t="n">
        <v>0.0125</v>
      </c>
      <c r="G30" s="84" t="n">
        <v>0</v>
      </c>
      <c r="H30" s="13" t="n">
        <f aca="false">(($G$1+I30)/(1-E30))+(F30+G30)-($G$1+I30)</f>
        <v>0.053359388046665</v>
      </c>
      <c r="I30" s="85" t="n">
        <f aca="false">J29</f>
        <v>0.0291066145458288</v>
      </c>
      <c r="J30" s="86" t="n">
        <f aca="false">H30+I30</f>
        <v>0.0824660025924938</v>
      </c>
    </row>
    <row r="31" customFormat="false" ht="13.5" hidden="false" customHeight="false" outlineLevel="0" collapsed="false">
      <c r="A31" s="64"/>
      <c r="B31" s="65"/>
      <c r="C31" s="65"/>
      <c r="D31" s="66" t="s">
        <v>41</v>
      </c>
      <c r="E31" s="67"/>
      <c r="F31" s="68"/>
      <c r="G31" s="68"/>
      <c r="H31" s="69"/>
      <c r="I31" s="66"/>
      <c r="J31" s="70"/>
    </row>
    <row r="32" customFormat="false" ht="13.5" hidden="false" customHeight="false" outlineLevel="0" collapsed="false"/>
    <row r="33" customFormat="false" ht="13.5" hidden="false" customHeight="false" outlineLevel="0" collapsed="false">
      <c r="E33" s="1" t="n">
        <v>31</v>
      </c>
      <c r="F33" s="1" t="s">
        <v>42</v>
      </c>
      <c r="G33" s="1" t="s">
        <v>49</v>
      </c>
    </row>
    <row r="34" customFormat="false" ht="13.5" hidden="false" customHeight="false" outlineLevel="0" collapsed="false">
      <c r="A34" s="71"/>
      <c r="D34" s="71" t="s">
        <v>44</v>
      </c>
      <c r="E34" s="72" t="n">
        <f aca="false">(G36-G37)/E33</f>
        <v>165000</v>
      </c>
    </row>
    <row r="36" customFormat="false" ht="12.75" hidden="false" customHeight="false" outlineLevel="0" collapsed="false">
      <c r="E36" s="73" t="n">
        <v>240000</v>
      </c>
      <c r="F36" s="1" t="s">
        <v>45</v>
      </c>
      <c r="G36" s="73" t="n">
        <f aca="false">E36*E33</f>
        <v>7440000</v>
      </c>
      <c r="H36" s="1" t="s">
        <v>46</v>
      </c>
    </row>
    <row r="37" customFormat="false" ht="12.75" hidden="false" customHeight="false" outlineLevel="0" collapsed="false">
      <c r="E37" s="73" t="n">
        <v>75000</v>
      </c>
      <c r="F37" s="1" t="s">
        <v>47</v>
      </c>
      <c r="G37" s="73" t="n">
        <f aca="false">E37*E33</f>
        <v>2325000</v>
      </c>
      <c r="H37" s="1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4.71"/>
    <col collapsed="false" customWidth="true" hidden="false" outlineLevel="0" max="5" min="5" style="1" width="9.14"/>
    <col collapsed="false" customWidth="true" hidden="false" outlineLevel="0" max="6" min="6" style="1" width="11.42"/>
    <col collapsed="false" customWidth="true" hidden="false" outlineLevel="0" max="7" min="7" style="1" width="10.71"/>
    <col collapsed="false" customWidth="true" hidden="false" outlineLevel="0" max="8" min="8" style="1" width="11.28"/>
    <col collapsed="false" customWidth="true" hidden="false" outlineLevel="0" max="11" min="11" style="0" width="10.13"/>
  </cols>
  <sheetData>
    <row r="1" customFormat="false" ht="15.75" hidden="false" customHeight="false" outlineLevel="0" collapsed="false">
      <c r="A1" s="2" t="s">
        <v>0</v>
      </c>
      <c r="D1" s="3" t="n">
        <v>36465</v>
      </c>
      <c r="F1" s="4" t="s">
        <v>1</v>
      </c>
      <c r="G1" s="5" t="n">
        <v>3</v>
      </c>
    </row>
    <row r="2" customFormat="false" ht="12" hidden="false" customHeight="true" outlineLevel="0" collapsed="false">
      <c r="A2" s="2"/>
      <c r="D2" s="3"/>
    </row>
    <row r="3" customFormat="false" ht="12.75" hidden="false" customHeight="true" outlineLevel="0" collapsed="false">
      <c r="A3" s="2"/>
      <c r="D3" s="3"/>
    </row>
    <row r="4" customFormat="false" ht="11.25" hidden="false" customHeight="false" outlineLevel="0" collapsed="false">
      <c r="A4" s="6"/>
      <c r="B4" s="6"/>
      <c r="C4" s="6"/>
      <c r="D4" s="6"/>
      <c r="E4" s="7"/>
      <c r="F4" s="7"/>
      <c r="G4" s="7" t="s">
        <v>2</v>
      </c>
      <c r="H4" s="7" t="s">
        <v>3</v>
      </c>
      <c r="I4" s="7" t="s">
        <v>4</v>
      </c>
      <c r="J4" s="7" t="s">
        <v>5</v>
      </c>
      <c r="K4" s="6" t="s">
        <v>6</v>
      </c>
    </row>
    <row r="5" customFormat="false" ht="11.25" hidden="false" customHeight="false" outlineLevel="0" collapsed="false">
      <c r="A5" s="7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15</v>
      </c>
      <c r="K5" s="7" t="s">
        <v>16</v>
      </c>
    </row>
    <row r="7" customFormat="false" ht="12.75" hidden="false" customHeight="false" outlineLevel="0" collapsed="false">
      <c r="A7" s="0" t="s">
        <v>17</v>
      </c>
      <c r="B7" s="8" t="n">
        <f aca="false">C7/E8</f>
        <v>819.981149858624</v>
      </c>
      <c r="C7" s="9" t="n">
        <v>783</v>
      </c>
      <c r="D7" s="0" t="s">
        <v>18</v>
      </c>
      <c r="E7" s="10" t="n">
        <v>0.0451</v>
      </c>
      <c r="F7" s="11" t="n">
        <v>0.0147</v>
      </c>
      <c r="G7" s="12" t="n">
        <v>0</v>
      </c>
      <c r="H7" s="13" t="n">
        <f aca="false">(($G$1+I7)/E8)+(F7+G7)-($G$1+I7)</f>
        <v>0.154028725520997</v>
      </c>
      <c r="I7" s="14" t="n">
        <v>-0.05</v>
      </c>
      <c r="J7" s="15" t="n">
        <f aca="false">H7+I7</f>
        <v>0.104028725520997</v>
      </c>
      <c r="K7" s="16" t="n">
        <v>0.105</v>
      </c>
    </row>
    <row r="8" customFormat="false" ht="12.75" hidden="false" customHeight="false" outlineLevel="0" collapsed="false">
      <c r="B8" s="8"/>
      <c r="C8" s="9"/>
      <c r="E8" s="1" t="n">
        <f aca="false">1-0.0451</f>
        <v>0.9549</v>
      </c>
      <c r="I8" s="14"/>
      <c r="K8" s="5"/>
    </row>
    <row r="9" customFormat="false" ht="12.75" hidden="false" customHeight="false" outlineLevel="0" collapsed="false">
      <c r="A9" s="0" t="s">
        <v>19</v>
      </c>
      <c r="B9" s="8" t="n">
        <f aca="false">C9/E10</f>
        <v>9228.50536052134</v>
      </c>
      <c r="C9" s="9" t="n">
        <v>8780</v>
      </c>
      <c r="D9" s="0" t="s">
        <v>20</v>
      </c>
      <c r="E9" s="10" t="n">
        <v>0.0486</v>
      </c>
      <c r="F9" s="11" t="n">
        <v>0.0523</v>
      </c>
      <c r="G9" s="12" t="n">
        <v>0</v>
      </c>
      <c r="H9" s="13" t="n">
        <f aca="false">(($G$1+I9)/E10)+(F9+G9)-($G$1+I9)</f>
        <v>0.201588942610889</v>
      </c>
      <c r="I9" s="14" t="n">
        <v>-0.0775</v>
      </c>
      <c r="J9" s="15" t="n">
        <f aca="false">H9+I9</f>
        <v>0.124088942610889</v>
      </c>
      <c r="K9" s="16" t="n">
        <v>0.125</v>
      </c>
    </row>
    <row r="10" customFormat="false" ht="12.75" hidden="false" customHeight="false" outlineLevel="0" collapsed="false">
      <c r="B10" s="8"/>
      <c r="C10" s="9"/>
      <c r="E10" s="1" t="n">
        <f aca="false">1-0.0486</f>
        <v>0.9514</v>
      </c>
      <c r="I10" s="14"/>
      <c r="K10" s="5"/>
    </row>
    <row r="11" customFormat="false" ht="12.75" hidden="false" customHeight="false" outlineLevel="0" collapsed="false">
      <c r="A11" s="0" t="s">
        <v>21</v>
      </c>
      <c r="B11" s="8" t="n">
        <f aca="false">C11/E12</f>
        <v>6388.285211632</v>
      </c>
      <c r="C11" s="9" t="n">
        <v>6173</v>
      </c>
      <c r="D11" s="0" t="s">
        <v>22</v>
      </c>
      <c r="E11" s="10" t="n">
        <v>0.0337</v>
      </c>
      <c r="F11" s="11" t="n">
        <v>0.0429</v>
      </c>
      <c r="G11" s="12" t="n">
        <v>0</v>
      </c>
      <c r="H11" s="13" t="n">
        <f aca="false">(($G$1+I11)/E12)+(F11+G11)-($G$1+I11)</f>
        <v>0.146915574873228</v>
      </c>
      <c r="I11" s="14" t="n">
        <v>-0.0175</v>
      </c>
      <c r="J11" s="15" t="n">
        <f aca="false">H11+I11</f>
        <v>0.129415574873228</v>
      </c>
      <c r="K11" s="16" t="n">
        <v>0.13</v>
      </c>
    </row>
    <row r="12" customFormat="false" ht="12.75" hidden="false" customHeight="false" outlineLevel="0" collapsed="false">
      <c r="B12" s="8"/>
      <c r="C12" s="9"/>
      <c r="E12" s="1" t="n">
        <f aca="false">1-0.0337</f>
        <v>0.9663</v>
      </c>
      <c r="I12" s="14"/>
      <c r="K12" s="5"/>
    </row>
    <row r="13" customFormat="false" ht="12.75" hidden="false" customHeight="false" outlineLevel="0" collapsed="false">
      <c r="A13" s="0" t="s">
        <v>23</v>
      </c>
      <c r="B13" s="8" t="n">
        <f aca="false">C13/E14</f>
        <v>9302.44451263169</v>
      </c>
      <c r="C13" s="9" t="n">
        <v>9095</v>
      </c>
      <c r="D13" s="0" t="s">
        <v>24</v>
      </c>
      <c r="E13" s="10" t="n">
        <v>0.0223</v>
      </c>
      <c r="F13" s="11" t="n">
        <v>0.0246</v>
      </c>
      <c r="G13" s="12" t="n">
        <v>0</v>
      </c>
      <c r="H13" s="13" t="n">
        <f aca="false">($G$1/E14)+(F13+G13)-$G$1</f>
        <v>0.093025897514575</v>
      </c>
      <c r="I13" s="14"/>
      <c r="K13" s="5"/>
    </row>
    <row r="14" customFormat="false" ht="12.75" hidden="false" customHeight="false" outlineLevel="0" collapsed="false">
      <c r="B14" s="8"/>
      <c r="C14" s="9"/>
      <c r="E14" s="1" t="n">
        <f aca="false">1-0.0223</f>
        <v>0.9777</v>
      </c>
      <c r="I14" s="14"/>
      <c r="K14" s="5"/>
    </row>
    <row r="15" customFormat="false" ht="12.75" hidden="false" customHeight="false" outlineLevel="0" collapsed="false">
      <c r="A15" s="0" t="s">
        <v>25</v>
      </c>
      <c r="B15" s="8" t="n">
        <f aca="false">C15/E16</f>
        <v>9774.71453554161</v>
      </c>
      <c r="C15" s="9" t="n">
        <v>9502</v>
      </c>
      <c r="D15" s="0" t="s">
        <v>26</v>
      </c>
      <c r="E15" s="10" t="n">
        <v>0.0279</v>
      </c>
      <c r="F15" s="11" t="n">
        <v>0.0174</v>
      </c>
      <c r="G15" s="12" t="n">
        <v>0</v>
      </c>
      <c r="H15" s="13" t="n">
        <f aca="false">(($G$1+I15)/E16)+(F15+G15)-($G$1+I15)</f>
        <v>0.102067215307067</v>
      </c>
      <c r="I15" s="14" t="n">
        <v>-0.05</v>
      </c>
      <c r="J15" s="15" t="n">
        <f aca="false">H15+I15</f>
        <v>0.0520672153070672</v>
      </c>
      <c r="K15" s="5" t="n">
        <v>0.055</v>
      </c>
    </row>
    <row r="16" customFormat="false" ht="12.75" hidden="false" customHeight="false" outlineLevel="0" collapsed="false">
      <c r="B16" s="8"/>
      <c r="C16" s="9"/>
      <c r="E16" s="1" t="n">
        <f aca="false">1-0.0279</f>
        <v>0.9721</v>
      </c>
      <c r="I16" s="14"/>
      <c r="K16" s="5"/>
    </row>
    <row r="17" customFormat="false" ht="12.75" hidden="false" customHeight="false" outlineLevel="0" collapsed="false">
      <c r="A17" s="0" t="s">
        <v>27</v>
      </c>
      <c r="B17" s="8" t="n">
        <f aca="false">C17/E18</f>
        <v>9501.56087408949</v>
      </c>
      <c r="C17" s="9" t="n">
        <v>9131</v>
      </c>
      <c r="D17" s="0" t="s">
        <v>28</v>
      </c>
      <c r="E17" s="10" t="n">
        <v>0.039</v>
      </c>
      <c r="F17" s="11" t="n">
        <v>0.0723</v>
      </c>
      <c r="G17" s="12" t="n">
        <v>0</v>
      </c>
      <c r="H17" s="13" t="n">
        <f aca="false">(($G$1+I17)/E18)+(F17+G17)-($G$1+I17)</f>
        <v>0.196161208529631</v>
      </c>
      <c r="I17" s="14" t="n">
        <f aca="false">J15</f>
        <v>0.0520672153070672</v>
      </c>
      <c r="J17" s="15" t="n">
        <f aca="false">H17+I17</f>
        <v>0.248228423836699</v>
      </c>
      <c r="K17" s="5" t="n">
        <v>0.25</v>
      </c>
    </row>
    <row r="18" customFormat="false" ht="12.75" hidden="false" customHeight="false" outlineLevel="0" collapsed="false">
      <c r="E18" s="17" t="n">
        <f aca="false">1-0.039</f>
        <v>0.961</v>
      </c>
      <c r="I18" s="14"/>
      <c r="K18" s="5"/>
    </row>
    <row r="19" customFormat="false" ht="12.75" hidden="false" customHeight="false" outlineLevel="0" collapsed="false">
      <c r="A19" s="0" t="s">
        <v>29</v>
      </c>
      <c r="B19" s="8" t="n">
        <f aca="false">C19/E20</f>
        <v>48610.4811775863</v>
      </c>
      <c r="C19" s="9" t="n">
        <v>47158</v>
      </c>
      <c r="D19" s="0" t="s">
        <v>30</v>
      </c>
      <c r="E19" s="18" t="n">
        <v>0.02988</v>
      </c>
      <c r="F19" s="11" t="n">
        <v>0.0192</v>
      </c>
      <c r="G19" s="12" t="n">
        <v>0</v>
      </c>
      <c r="H19" s="13" t="n">
        <f aca="false">(($G$1+I19)/E20)+(F19+G19)-($G$1+I19)</f>
        <v>0.112524949490785</v>
      </c>
      <c r="I19" s="14" t="n">
        <v>0.03</v>
      </c>
      <c r="J19" s="15" t="n">
        <f aca="false">H19+I19</f>
        <v>0.142524949490785</v>
      </c>
      <c r="K19" s="16" t="n">
        <v>0.145</v>
      </c>
    </row>
    <row r="20" customFormat="false" ht="12.75" hidden="false" customHeight="false" outlineLevel="0" collapsed="false">
      <c r="E20" s="17" t="n">
        <f aca="false">1-0.02988</f>
        <v>0.97012</v>
      </c>
    </row>
    <row r="21" customFormat="false" ht="13.5" hidden="false" customHeight="false" outlineLevel="0" collapsed="false"/>
    <row r="22" customFormat="false" ht="13.5" hidden="false" customHeight="false" outlineLevel="0" collapsed="false">
      <c r="A22" s="74" t="s">
        <v>31</v>
      </c>
      <c r="B22" s="75" t="n">
        <f aca="false">C22/0.9773</f>
        <v>10863.6038064054</v>
      </c>
      <c r="C22" s="75" t="n">
        <v>10617</v>
      </c>
      <c r="D22" s="76" t="s">
        <v>32</v>
      </c>
      <c r="E22" s="77" t="n">
        <v>0.0279</v>
      </c>
      <c r="F22" s="78" t="n">
        <v>0.0174</v>
      </c>
      <c r="G22" s="79" t="n">
        <v>0</v>
      </c>
      <c r="H22" s="80" t="n">
        <f aca="false">(($G$1+I22)/(1-E22))+(F22+G22)-($G$1+I22)</f>
        <v>0.102067215307067</v>
      </c>
      <c r="I22" s="81" t="n">
        <f aca="false">I15</f>
        <v>-0.05</v>
      </c>
      <c r="J22" s="82" t="n">
        <f aca="false">H22+I22</f>
        <v>0.0520672153070672</v>
      </c>
    </row>
    <row r="23" customFormat="false" ht="12.75" hidden="false" customHeight="false" outlineLevel="0" collapsed="false">
      <c r="A23" s="37" t="s">
        <v>33</v>
      </c>
      <c r="B23" s="38" t="n">
        <f aca="false">C23/0.991</f>
        <v>10616.5489404642</v>
      </c>
      <c r="C23" s="38" t="n">
        <v>10521</v>
      </c>
      <c r="D23" s="39" t="s">
        <v>34</v>
      </c>
      <c r="E23" s="83" t="n">
        <v>0.009</v>
      </c>
      <c r="F23" s="41" t="n">
        <v>0.0075</v>
      </c>
      <c r="G23" s="84" t="n">
        <v>0</v>
      </c>
      <c r="H23" s="13" t="n">
        <f aca="false">(($G$1+I23)/(1-E23))+(F23+G23)-($G$1+I23)</f>
        <v>0.0352180675456744</v>
      </c>
      <c r="I23" s="85" t="n">
        <f aca="false">J22</f>
        <v>0.0520672153070672</v>
      </c>
      <c r="J23" s="86" t="n">
        <f aca="false">H23+I23</f>
        <v>0.0872852828527416</v>
      </c>
    </row>
    <row r="24" customFormat="false" ht="12.75" hidden="false" customHeight="false" outlineLevel="0" collapsed="false">
      <c r="A24" s="37" t="s">
        <v>35</v>
      </c>
      <c r="B24" s="38" t="n">
        <f aca="false">C24/0.9957</f>
        <v>10521.2413377523</v>
      </c>
      <c r="C24" s="38" t="n">
        <v>10476</v>
      </c>
      <c r="D24" s="39" t="s">
        <v>36</v>
      </c>
      <c r="E24" s="83" t="n">
        <v>0.0043</v>
      </c>
      <c r="F24" s="41" t="n">
        <v>0.0871</v>
      </c>
      <c r="G24" s="84" t="n">
        <v>0</v>
      </c>
      <c r="H24" s="13" t="n">
        <f aca="false">(($G$1+I24)/(1-E24))+(F24+G24)-($G$1+I24)</f>
        <v>0.100432657141977</v>
      </c>
      <c r="I24" s="85" t="n">
        <f aca="false">J23</f>
        <v>0.0872852828527416</v>
      </c>
      <c r="J24" s="86" t="n">
        <f aca="false">H24+I24</f>
        <v>0.187717939994719</v>
      </c>
    </row>
    <row r="25" customFormat="false" ht="12.75" hidden="false" customHeight="false" outlineLevel="0" collapsed="false">
      <c r="A25" s="37"/>
      <c r="B25" s="38"/>
      <c r="C25" s="38"/>
      <c r="D25" s="39"/>
      <c r="E25" s="42"/>
      <c r="F25" s="41"/>
      <c r="G25" s="42"/>
      <c r="H25" s="41"/>
      <c r="I25" s="39"/>
      <c r="J25" s="43"/>
    </row>
    <row r="26" customFormat="false" ht="12.75" hidden="false" customHeight="false" outlineLevel="0" collapsed="false">
      <c r="A26" s="37" t="s">
        <v>31</v>
      </c>
      <c r="B26" s="38" t="n">
        <f aca="false">C26/0.9773</f>
        <v>10863.6038064054</v>
      </c>
      <c r="C26" s="38" t="n">
        <v>10617</v>
      </c>
      <c r="D26" s="39" t="s">
        <v>32</v>
      </c>
      <c r="E26" s="83" t="n">
        <v>0.0279</v>
      </c>
      <c r="F26" s="41" t="n">
        <v>0.0174</v>
      </c>
      <c r="G26" s="84" t="n">
        <v>0</v>
      </c>
      <c r="H26" s="13" t="n">
        <f aca="false">(($G$1+I26)/(1-E26))+(F26+G26)-($G$1+I26)</f>
        <v>0.102067215307067</v>
      </c>
      <c r="I26" s="87" t="n">
        <f aca="false">I15</f>
        <v>-0.05</v>
      </c>
      <c r="J26" s="86" t="n">
        <f aca="false">H26+I26</f>
        <v>0.0520672153070672</v>
      </c>
    </row>
    <row r="27" customFormat="false" ht="12.75" hidden="false" customHeight="false" outlineLevel="0" collapsed="false">
      <c r="A27" s="37" t="s">
        <v>33</v>
      </c>
      <c r="B27" s="38" t="n">
        <f aca="false">C27/0.9865</f>
        <v>10617.3340091232</v>
      </c>
      <c r="C27" s="38" t="n">
        <v>10474</v>
      </c>
      <c r="D27" s="39" t="s">
        <v>38</v>
      </c>
      <c r="E27" s="83" t="n">
        <v>0.018</v>
      </c>
      <c r="F27" s="41" t="n">
        <v>0.01</v>
      </c>
      <c r="G27" s="84" t="n">
        <v>0</v>
      </c>
      <c r="H27" s="13" t="n">
        <f aca="false">(($G$1+I27)/(1-E27))+(F27+G27)-($G$1+I27)</f>
        <v>0.0659442055758932</v>
      </c>
      <c r="I27" s="85" t="n">
        <f aca="false">J26</f>
        <v>0.0520672153070672</v>
      </c>
      <c r="J27" s="86" t="n">
        <f aca="false">H27+I27</f>
        <v>0.11801142088296</v>
      </c>
    </row>
    <row r="28" customFormat="false" ht="12.75" hidden="false" customHeight="false" outlineLevel="0" collapsed="false">
      <c r="A28" s="37"/>
      <c r="B28" s="38"/>
      <c r="C28" s="38"/>
      <c r="D28" s="39" t="s">
        <v>39</v>
      </c>
      <c r="E28" s="42"/>
      <c r="F28" s="41"/>
      <c r="G28" s="42"/>
      <c r="H28" s="41"/>
      <c r="I28" s="39"/>
      <c r="J28" s="43"/>
    </row>
    <row r="29" customFormat="false" ht="12.75" hidden="false" customHeight="false" outlineLevel="0" collapsed="false">
      <c r="A29" s="37" t="s">
        <v>31</v>
      </c>
      <c r="B29" s="38" t="n">
        <f aca="false">C29/0.9773</f>
        <v>10863.6038064054</v>
      </c>
      <c r="C29" s="38" t="n">
        <v>10617</v>
      </c>
      <c r="D29" s="39" t="s">
        <v>32</v>
      </c>
      <c r="E29" s="83" t="n">
        <v>0.0279</v>
      </c>
      <c r="F29" s="41" t="n">
        <v>0.0174</v>
      </c>
      <c r="G29" s="84" t="n">
        <v>0</v>
      </c>
      <c r="H29" s="13" t="n">
        <f aca="false">(($G$1+I29)/(1-E29))+(F29+G29)-($G$1+I29)</f>
        <v>0.102067215307067</v>
      </c>
      <c r="I29" s="87" t="n">
        <f aca="false">I15</f>
        <v>-0.05</v>
      </c>
      <c r="J29" s="86" t="n">
        <f aca="false">H29+I29</f>
        <v>0.0520672153070672</v>
      </c>
    </row>
    <row r="30" customFormat="false" ht="12.75" hidden="false" customHeight="false" outlineLevel="0" collapsed="false">
      <c r="A30" s="37" t="s">
        <v>33</v>
      </c>
      <c r="B30" s="38" t="n">
        <f aca="false">C30/0.982</f>
        <v>10617.1079429735</v>
      </c>
      <c r="C30" s="38" t="n">
        <v>10426</v>
      </c>
      <c r="D30" s="39" t="s">
        <v>40</v>
      </c>
      <c r="E30" s="83" t="n">
        <v>0.018</v>
      </c>
      <c r="F30" s="41" t="n">
        <v>0.0125</v>
      </c>
      <c r="G30" s="84" t="n">
        <v>0</v>
      </c>
      <c r="H30" s="13" t="n">
        <f aca="false">(($G$1+I30)/(1-E30))+(F30+G30)-($G$1+I30)</f>
        <v>0.0684442055758936</v>
      </c>
      <c r="I30" s="85" t="n">
        <f aca="false">J29</f>
        <v>0.0520672153070672</v>
      </c>
      <c r="J30" s="86" t="n">
        <f aca="false">H30+I30</f>
        <v>0.120511420882961</v>
      </c>
    </row>
    <row r="31" customFormat="false" ht="13.5" hidden="false" customHeight="false" outlineLevel="0" collapsed="false">
      <c r="A31" s="64"/>
      <c r="B31" s="65"/>
      <c r="C31" s="65"/>
      <c r="D31" s="66" t="s">
        <v>41</v>
      </c>
      <c r="E31" s="67"/>
      <c r="F31" s="68"/>
      <c r="G31" s="68"/>
      <c r="H31" s="69"/>
      <c r="I31" s="66"/>
      <c r="J31" s="70"/>
    </row>
    <row r="32" customFormat="false" ht="13.5" hidden="false" customHeight="false" outlineLevel="0" collapsed="false"/>
    <row r="33" customFormat="false" ht="13.5" hidden="false" customHeight="false" outlineLevel="0" collapsed="false">
      <c r="E33" s="1" t="n">
        <v>30</v>
      </c>
      <c r="F33" s="1" t="s">
        <v>42</v>
      </c>
      <c r="G33" s="1" t="s">
        <v>50</v>
      </c>
    </row>
    <row r="34" customFormat="false" ht="13.5" hidden="false" customHeight="false" outlineLevel="0" collapsed="false">
      <c r="A34" s="71"/>
      <c r="D34" s="71" t="s">
        <v>44</v>
      </c>
      <c r="E34" s="72" t="n">
        <f aca="false">(G36-G37)/E33</f>
        <v>195000</v>
      </c>
    </row>
    <row r="36" customFormat="false" ht="12.75" hidden="false" customHeight="false" outlineLevel="0" collapsed="false">
      <c r="E36" s="73" t="n">
        <v>240000</v>
      </c>
      <c r="F36" s="1" t="s">
        <v>45</v>
      </c>
      <c r="G36" s="73" t="n">
        <f aca="false">E36*E33</f>
        <v>7200000</v>
      </c>
      <c r="H36" s="1" t="s">
        <v>46</v>
      </c>
    </row>
    <row r="37" customFormat="false" ht="12.75" hidden="false" customHeight="false" outlineLevel="0" collapsed="false">
      <c r="E37" s="73" t="n">
        <v>45000</v>
      </c>
      <c r="F37" s="1" t="s">
        <v>47</v>
      </c>
      <c r="G37" s="73" t="n">
        <f aca="false">E37*E33</f>
        <v>1350000</v>
      </c>
      <c r="H37" s="1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4.71"/>
    <col collapsed="false" customWidth="true" hidden="false" outlineLevel="0" max="5" min="5" style="1" width="9.14"/>
    <col collapsed="false" customWidth="true" hidden="false" outlineLevel="0" max="6" min="6" style="1" width="11.42"/>
    <col collapsed="false" customWidth="true" hidden="false" outlineLevel="0" max="7" min="7" style="1" width="10.71"/>
    <col collapsed="false" customWidth="true" hidden="false" outlineLevel="0" max="8" min="8" style="1" width="11.28"/>
  </cols>
  <sheetData>
    <row r="1" customFormat="false" ht="15.75" hidden="false" customHeight="false" outlineLevel="0" collapsed="false">
      <c r="A1" s="2" t="s">
        <v>0</v>
      </c>
      <c r="D1" s="3" t="n">
        <v>36434</v>
      </c>
    </row>
    <row r="2" customFormat="false" ht="11.25" hidden="false" customHeight="false" outlineLevel="0" collapsed="false">
      <c r="A2" s="6"/>
      <c r="B2" s="6"/>
      <c r="C2" s="6"/>
      <c r="D2" s="6"/>
      <c r="E2" s="7"/>
      <c r="F2" s="7"/>
      <c r="G2" s="7" t="s">
        <v>2</v>
      </c>
      <c r="H2" s="7" t="s">
        <v>3</v>
      </c>
    </row>
    <row r="3" customFormat="false" ht="11.25" hidden="false" customHeight="false" outlineLevel="0" collapsed="false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</row>
    <row r="5" customFormat="false" ht="12.75" hidden="false" customHeight="false" outlineLevel="0" collapsed="false">
      <c r="A5" s="0" t="s">
        <v>17</v>
      </c>
      <c r="B5" s="8" t="n">
        <f aca="false">C5/E6</f>
        <v>0</v>
      </c>
      <c r="C5" s="9" t="n">
        <v>0</v>
      </c>
      <c r="D5" s="0" t="s">
        <v>18</v>
      </c>
      <c r="E5" s="10" t="n">
        <v>0.0458</v>
      </c>
      <c r="F5" s="11" t="n">
        <v>0.0147</v>
      </c>
      <c r="G5" s="12" t="n">
        <v>0</v>
      </c>
      <c r="H5" s="11" t="n">
        <v>0.101</v>
      </c>
    </row>
    <row r="6" customFormat="false" ht="12.75" hidden="false" customHeight="false" outlineLevel="0" collapsed="false">
      <c r="B6" s="8"/>
      <c r="C6" s="9"/>
      <c r="E6" s="1" t="n">
        <f aca="false">1-0.0458</f>
        <v>0.9542</v>
      </c>
    </row>
    <row r="7" customFormat="false" ht="12.75" hidden="false" customHeight="false" outlineLevel="0" collapsed="false">
      <c r="A7" s="0" t="s">
        <v>19</v>
      </c>
      <c r="B7" s="8" t="n">
        <f aca="false">C7/E8</f>
        <v>1520.22019902604</v>
      </c>
      <c r="C7" s="9" t="n">
        <v>1436</v>
      </c>
      <c r="D7" s="0" t="s">
        <v>20</v>
      </c>
      <c r="E7" s="10" t="n">
        <v>0.0554</v>
      </c>
      <c r="F7" s="11" t="n">
        <v>0.0498</v>
      </c>
      <c r="G7" s="12" t="n">
        <v>0</v>
      </c>
      <c r="H7" s="11" t="n">
        <v>0.155</v>
      </c>
    </row>
    <row r="8" customFormat="false" ht="12.75" hidden="false" customHeight="false" outlineLevel="0" collapsed="false">
      <c r="B8" s="8"/>
      <c r="C8" s="9"/>
      <c r="E8" s="1" t="n">
        <f aca="false">1-0.0554</f>
        <v>0.9446</v>
      </c>
    </row>
    <row r="9" customFormat="false" ht="12.75" hidden="false" customHeight="false" outlineLevel="0" collapsed="false">
      <c r="A9" s="0" t="s">
        <v>21</v>
      </c>
      <c r="B9" s="8" t="n">
        <f aca="false">C9/E10</f>
        <v>2566.66323483991</v>
      </c>
      <c r="C9" s="9" t="n">
        <v>2493</v>
      </c>
      <c r="D9" s="0" t="s">
        <v>22</v>
      </c>
      <c r="E9" s="10" t="n">
        <v>0.0287</v>
      </c>
      <c r="F9" s="11" t="n">
        <v>0.0409</v>
      </c>
      <c r="G9" s="12" t="n">
        <v>0</v>
      </c>
      <c r="H9" s="11" t="n">
        <v>0.094</v>
      </c>
    </row>
    <row r="10" customFormat="false" ht="12.75" hidden="false" customHeight="false" outlineLevel="0" collapsed="false">
      <c r="B10" s="8"/>
      <c r="C10" s="9"/>
      <c r="E10" s="1" t="n">
        <f aca="false">1-0.0287</f>
        <v>0.9713</v>
      </c>
    </row>
    <row r="11" customFormat="false" ht="12.75" hidden="false" customHeight="false" outlineLevel="0" collapsed="false">
      <c r="A11" s="0" t="s">
        <v>23</v>
      </c>
      <c r="B11" s="8" t="n">
        <f aca="false">C11/E12</f>
        <v>0</v>
      </c>
      <c r="C11" s="9" t="n">
        <v>0</v>
      </c>
      <c r="D11" s="0" t="s">
        <v>24</v>
      </c>
      <c r="E11" s="10" t="n">
        <v>0.0223</v>
      </c>
      <c r="F11" s="11" t="n">
        <v>0.0246</v>
      </c>
      <c r="G11" s="12" t="n">
        <v>0</v>
      </c>
      <c r="H11" s="11" t="n">
        <v>0.066</v>
      </c>
    </row>
    <row r="12" customFormat="false" ht="12.75" hidden="false" customHeight="false" outlineLevel="0" collapsed="false">
      <c r="B12" s="8"/>
      <c r="C12" s="9"/>
      <c r="E12" s="1" t="n">
        <f aca="false">1-0.0223</f>
        <v>0.9777</v>
      </c>
    </row>
    <row r="13" customFormat="false" ht="12.75" hidden="false" customHeight="false" outlineLevel="0" collapsed="false">
      <c r="A13" s="0" t="s">
        <v>25</v>
      </c>
      <c r="B13" s="8" t="n">
        <f aca="false">C13/E14</f>
        <v>12308.4006957945</v>
      </c>
      <c r="C13" s="9" t="n">
        <v>12029</v>
      </c>
      <c r="D13" s="0" t="s">
        <v>26</v>
      </c>
      <c r="E13" s="10" t="n">
        <v>0.0227</v>
      </c>
      <c r="F13" s="11" t="n">
        <v>0.0174</v>
      </c>
      <c r="G13" s="12" t="n">
        <v>0</v>
      </c>
      <c r="H13" s="11" t="n">
        <v>0.059</v>
      </c>
    </row>
    <row r="14" customFormat="false" ht="12.75" hidden="false" customHeight="false" outlineLevel="0" collapsed="false">
      <c r="B14" s="8"/>
      <c r="C14" s="9"/>
      <c r="E14" s="1" t="n">
        <f aca="false">1-0.0227</f>
        <v>0.9773</v>
      </c>
    </row>
    <row r="15" customFormat="false" ht="12.75" hidden="false" customHeight="false" outlineLevel="0" collapsed="false">
      <c r="A15" s="0" t="s">
        <v>27</v>
      </c>
      <c r="B15" s="8" t="n">
        <f aca="false">C15/E16</f>
        <v>12029.1363163372</v>
      </c>
      <c r="C15" s="9" t="n">
        <v>11560</v>
      </c>
      <c r="D15" s="0" t="s">
        <v>28</v>
      </c>
      <c r="E15" s="10" t="n">
        <v>0.039</v>
      </c>
      <c r="F15" s="11" t="n">
        <v>0.0871</v>
      </c>
      <c r="G15" s="12" t="n">
        <v>0</v>
      </c>
      <c r="H15" s="11" t="n">
        <v>0.163</v>
      </c>
    </row>
    <row r="16" customFormat="false" ht="12.75" hidden="false" customHeight="false" outlineLevel="0" collapsed="false">
      <c r="E16" s="17" t="n">
        <f aca="false">1-0.039</f>
        <v>0.961</v>
      </c>
    </row>
    <row r="17" customFormat="false" ht="12.75" hidden="false" customHeight="false" outlineLevel="0" collapsed="false">
      <c r="A17" s="0" t="s">
        <v>29</v>
      </c>
      <c r="B17" s="8" t="n">
        <f aca="false">C17/E18</f>
        <v>48610.4811775863</v>
      </c>
      <c r="C17" s="9" t="n">
        <v>47158</v>
      </c>
      <c r="D17" s="0" t="s">
        <v>30</v>
      </c>
      <c r="E17" s="18" t="n">
        <v>0.02988</v>
      </c>
      <c r="F17" s="11" t="n">
        <v>0.0192</v>
      </c>
      <c r="G17" s="12" t="n">
        <v>0</v>
      </c>
      <c r="H17" s="11" t="n">
        <v>0.163</v>
      </c>
    </row>
    <row r="18" customFormat="false" ht="12.75" hidden="false" customHeight="false" outlineLevel="0" collapsed="false">
      <c r="E18" s="17" t="n">
        <f aca="false">1-0.02988</f>
        <v>0.97012</v>
      </c>
    </row>
    <row r="19" customFormat="false" ht="13.5" hidden="false" customHeight="false" outlineLevel="0" collapsed="false"/>
    <row r="20" customFormat="false" ht="13.5" hidden="false" customHeight="false" outlineLevel="0" collapsed="false">
      <c r="A20" s="74" t="s">
        <v>31</v>
      </c>
      <c r="B20" s="75" t="n">
        <f aca="false">C20/0.9773</f>
        <v>0</v>
      </c>
      <c r="C20" s="75" t="n">
        <v>0</v>
      </c>
      <c r="D20" s="76" t="s">
        <v>32</v>
      </c>
      <c r="E20" s="77" t="n">
        <v>0.0227</v>
      </c>
      <c r="F20" s="78" t="n">
        <v>0.0174</v>
      </c>
      <c r="G20" s="88"/>
      <c r="H20" s="89" t="n">
        <v>0.059</v>
      </c>
    </row>
    <row r="21" customFormat="false" ht="12.75" hidden="false" customHeight="false" outlineLevel="0" collapsed="false">
      <c r="A21" s="37" t="s">
        <v>33</v>
      </c>
      <c r="B21" s="38" t="n">
        <f aca="false">C21/0.991</f>
        <v>0</v>
      </c>
      <c r="C21" s="38" t="n">
        <v>0</v>
      </c>
      <c r="D21" s="39" t="s">
        <v>34</v>
      </c>
      <c r="E21" s="83" t="n">
        <v>0.009</v>
      </c>
      <c r="F21" s="41" t="n">
        <v>0.0075</v>
      </c>
      <c r="G21" s="42"/>
      <c r="H21" s="90" t="n">
        <v>0.24</v>
      </c>
    </row>
    <row r="22" customFormat="false" ht="12.75" hidden="false" customHeight="false" outlineLevel="0" collapsed="false">
      <c r="A22" s="37" t="s">
        <v>35</v>
      </c>
      <c r="B22" s="38" t="n">
        <f aca="false">C22/0.9957</f>
        <v>0</v>
      </c>
      <c r="C22" s="38" t="n">
        <v>0</v>
      </c>
      <c r="D22" s="39" t="s">
        <v>36</v>
      </c>
      <c r="E22" s="83" t="n">
        <v>0.0043</v>
      </c>
      <c r="F22" s="41" t="n">
        <v>0.0871</v>
      </c>
      <c r="G22" s="42"/>
      <c r="H22" s="90" t="n">
        <v>0.163</v>
      </c>
    </row>
    <row r="23" customFormat="false" ht="12.75" hidden="false" customHeight="false" outlineLevel="0" collapsed="false">
      <c r="A23" s="37"/>
      <c r="B23" s="38"/>
      <c r="C23" s="38"/>
      <c r="D23" s="39"/>
      <c r="E23" s="42"/>
      <c r="F23" s="41"/>
      <c r="G23" s="42"/>
      <c r="H23" s="90"/>
    </row>
    <row r="24" customFormat="false" ht="12.75" hidden="false" customHeight="false" outlineLevel="0" collapsed="false">
      <c r="A24" s="37" t="s">
        <v>31</v>
      </c>
      <c r="B24" s="38" t="n">
        <f aca="false">C24/0.9773</f>
        <v>0</v>
      </c>
      <c r="C24" s="38" t="n">
        <v>0</v>
      </c>
      <c r="D24" s="39" t="s">
        <v>32</v>
      </c>
      <c r="E24" s="83" t="n">
        <v>0.0227</v>
      </c>
      <c r="F24" s="41" t="n">
        <v>0.0174</v>
      </c>
      <c r="G24" s="42"/>
      <c r="H24" s="90" t="n">
        <v>0.059</v>
      </c>
    </row>
    <row r="25" customFormat="false" ht="12.75" hidden="false" customHeight="false" outlineLevel="0" collapsed="false">
      <c r="A25" s="37" t="s">
        <v>33</v>
      </c>
      <c r="B25" s="38" t="n">
        <f aca="false">C25/0.9865</f>
        <v>0</v>
      </c>
      <c r="C25" s="38" t="n">
        <v>0</v>
      </c>
      <c r="D25" s="39" t="s">
        <v>38</v>
      </c>
      <c r="E25" s="83" t="n">
        <v>0.0135</v>
      </c>
      <c r="F25" s="41" t="n">
        <v>0.01</v>
      </c>
      <c r="G25" s="42"/>
      <c r="H25" s="90" t="n">
        <v>0.035</v>
      </c>
    </row>
    <row r="26" customFormat="false" ht="12.75" hidden="false" customHeight="false" outlineLevel="0" collapsed="false">
      <c r="A26" s="37"/>
      <c r="B26" s="38"/>
      <c r="C26" s="38"/>
      <c r="D26" s="39" t="s">
        <v>39</v>
      </c>
      <c r="E26" s="42"/>
      <c r="F26" s="41"/>
      <c r="G26" s="42"/>
      <c r="H26" s="90"/>
    </row>
    <row r="27" customFormat="false" ht="12.75" hidden="false" customHeight="false" outlineLevel="0" collapsed="false">
      <c r="A27" s="37" t="s">
        <v>31</v>
      </c>
      <c r="B27" s="38" t="n">
        <f aca="false">C27/0.9773</f>
        <v>0</v>
      </c>
      <c r="C27" s="38" t="n">
        <v>0</v>
      </c>
      <c r="D27" s="39" t="s">
        <v>32</v>
      </c>
      <c r="E27" s="83" t="n">
        <v>0.0227</v>
      </c>
      <c r="F27" s="41" t="n">
        <v>0.0174</v>
      </c>
      <c r="G27" s="42"/>
      <c r="H27" s="90" t="n">
        <v>0.059</v>
      </c>
    </row>
    <row r="28" customFormat="false" ht="12.75" hidden="false" customHeight="false" outlineLevel="0" collapsed="false">
      <c r="A28" s="37" t="s">
        <v>33</v>
      </c>
      <c r="B28" s="38" t="n">
        <f aca="false">C28/0.982</f>
        <v>0</v>
      </c>
      <c r="C28" s="38" t="n">
        <v>0</v>
      </c>
      <c r="D28" s="39" t="s">
        <v>40</v>
      </c>
      <c r="E28" s="83" t="n">
        <v>0.018</v>
      </c>
      <c r="F28" s="41" t="n">
        <v>0.0125</v>
      </c>
      <c r="G28" s="42"/>
      <c r="H28" s="90" t="n">
        <v>0.047</v>
      </c>
    </row>
    <row r="29" customFormat="false" ht="13.5" hidden="false" customHeight="false" outlineLevel="0" collapsed="false">
      <c r="A29" s="64"/>
      <c r="B29" s="65"/>
      <c r="C29" s="65"/>
      <c r="D29" s="66" t="s">
        <v>41</v>
      </c>
      <c r="E29" s="67"/>
      <c r="F29" s="68"/>
      <c r="G29" s="68"/>
      <c r="H29" s="91"/>
    </row>
    <row r="30" customFormat="false" ht="13.5" hidden="false" customHeight="false" outlineLevel="0" collapsed="false"/>
    <row r="31" customFormat="false" ht="13.5" hidden="false" customHeight="false" outlineLevel="0" collapsed="false">
      <c r="E31" s="1" t="n">
        <v>30</v>
      </c>
      <c r="F31" s="1" t="s">
        <v>42</v>
      </c>
      <c r="G31" s="1" t="s">
        <v>51</v>
      </c>
    </row>
    <row r="32" customFormat="false" ht="13.5" hidden="false" customHeight="false" outlineLevel="0" collapsed="false">
      <c r="A32" s="71"/>
      <c r="D32" s="71" t="s">
        <v>44</v>
      </c>
      <c r="E32" s="72" t="n">
        <f aca="false">(G34-G35)/E31</f>
        <v>96666.6666666667</v>
      </c>
    </row>
    <row r="34" customFormat="false" ht="12.75" hidden="false" customHeight="false" outlineLevel="0" collapsed="false">
      <c r="E34" s="73" t="n">
        <v>120000</v>
      </c>
      <c r="F34" s="1" t="s">
        <v>45</v>
      </c>
      <c r="G34" s="73" t="n">
        <f aca="false">E34*E31</f>
        <v>3600000</v>
      </c>
      <c r="H34" s="1" t="s">
        <v>46</v>
      </c>
    </row>
    <row r="35" customFormat="false" ht="12.75" hidden="false" customHeight="false" outlineLevel="0" collapsed="false">
      <c r="E35" s="73" t="n">
        <v>18900</v>
      </c>
      <c r="F35" s="1" t="s">
        <v>47</v>
      </c>
      <c r="G35" s="73" t="n">
        <v>700000</v>
      </c>
      <c r="H35" s="1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4.71"/>
    <col collapsed="false" customWidth="true" hidden="false" outlineLevel="0" max="5" min="5" style="1" width="9.14"/>
    <col collapsed="false" customWidth="true" hidden="false" outlineLevel="0" max="6" min="6" style="1" width="11.42"/>
    <col collapsed="false" customWidth="true" hidden="false" outlineLevel="0" max="7" min="7" style="1" width="10.71"/>
    <col collapsed="false" customWidth="true" hidden="false" outlineLevel="0" max="8" min="8" style="1" width="11.28"/>
  </cols>
  <sheetData>
    <row r="1" customFormat="false" ht="15.75" hidden="false" customHeight="false" outlineLevel="0" collapsed="false">
      <c r="A1" s="2" t="s">
        <v>0</v>
      </c>
      <c r="D1" s="3" t="n">
        <v>36404</v>
      </c>
    </row>
    <row r="2" customFormat="false" ht="11.25" hidden="false" customHeight="false" outlineLevel="0" collapsed="false">
      <c r="A2" s="6"/>
      <c r="B2" s="6"/>
      <c r="C2" s="6"/>
      <c r="D2" s="6"/>
      <c r="E2" s="7"/>
      <c r="F2" s="7"/>
      <c r="G2" s="7" t="s">
        <v>2</v>
      </c>
      <c r="H2" s="7" t="s">
        <v>3</v>
      </c>
    </row>
    <row r="3" customFormat="false" ht="11.25" hidden="false" customHeight="false" outlineLevel="0" collapsed="false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</row>
    <row r="5" customFormat="false" ht="12.75" hidden="false" customHeight="false" outlineLevel="0" collapsed="false">
      <c r="A5" s="0" t="s">
        <v>17</v>
      </c>
      <c r="B5" s="8" t="n">
        <f aca="false">C5/E6</f>
        <v>0</v>
      </c>
      <c r="C5" s="9" t="n">
        <v>0</v>
      </c>
      <c r="D5" s="0" t="s">
        <v>18</v>
      </c>
      <c r="E5" s="10" t="n">
        <v>0.0458</v>
      </c>
      <c r="F5" s="11" t="n">
        <v>0.0147</v>
      </c>
      <c r="G5" s="12" t="n">
        <v>0</v>
      </c>
      <c r="H5" s="11" t="n">
        <v>0.101</v>
      </c>
    </row>
    <row r="6" customFormat="false" ht="12.75" hidden="false" customHeight="false" outlineLevel="0" collapsed="false">
      <c r="B6" s="8"/>
      <c r="C6" s="9"/>
      <c r="E6" s="1" t="n">
        <f aca="false">1-0.0458</f>
        <v>0.9542</v>
      </c>
    </row>
    <row r="7" customFormat="false" ht="12.75" hidden="false" customHeight="false" outlineLevel="0" collapsed="false">
      <c r="A7" s="0" t="s">
        <v>19</v>
      </c>
      <c r="B7" s="8" t="n">
        <f aca="false">C7/E8</f>
        <v>1520.22019902604</v>
      </c>
      <c r="C7" s="9" t="n">
        <v>1436</v>
      </c>
      <c r="D7" s="0" t="s">
        <v>20</v>
      </c>
      <c r="E7" s="10" t="n">
        <v>0.0554</v>
      </c>
      <c r="F7" s="11" t="n">
        <v>0.0498</v>
      </c>
      <c r="G7" s="12" t="n">
        <v>0</v>
      </c>
      <c r="H7" s="11" t="n">
        <v>0.155</v>
      </c>
    </row>
    <row r="8" customFormat="false" ht="12.75" hidden="false" customHeight="false" outlineLevel="0" collapsed="false">
      <c r="B8" s="8"/>
      <c r="C8" s="9"/>
      <c r="E8" s="1" t="n">
        <f aca="false">1-0.0554</f>
        <v>0.9446</v>
      </c>
    </row>
    <row r="9" customFormat="false" ht="12.75" hidden="false" customHeight="false" outlineLevel="0" collapsed="false">
      <c r="A9" s="0" t="s">
        <v>21</v>
      </c>
      <c r="B9" s="8" t="n">
        <f aca="false">C9/E10</f>
        <v>2566.66323483991</v>
      </c>
      <c r="C9" s="9" t="n">
        <v>2493</v>
      </c>
      <c r="D9" s="0" t="s">
        <v>22</v>
      </c>
      <c r="E9" s="10" t="n">
        <v>0.0287</v>
      </c>
      <c r="F9" s="11" t="n">
        <v>0.0409</v>
      </c>
      <c r="G9" s="12" t="n">
        <v>0</v>
      </c>
      <c r="H9" s="11" t="n">
        <v>0.094</v>
      </c>
    </row>
    <row r="10" customFormat="false" ht="12.75" hidden="false" customHeight="false" outlineLevel="0" collapsed="false">
      <c r="B10" s="8"/>
      <c r="C10" s="9"/>
      <c r="E10" s="1" t="n">
        <f aca="false">1-0.0287</f>
        <v>0.9713</v>
      </c>
    </row>
    <row r="11" customFormat="false" ht="12.75" hidden="false" customHeight="false" outlineLevel="0" collapsed="false">
      <c r="A11" s="0" t="s">
        <v>23</v>
      </c>
      <c r="B11" s="8" t="n">
        <f aca="false">C11/E12</f>
        <v>0</v>
      </c>
      <c r="C11" s="9" t="n">
        <v>0</v>
      </c>
      <c r="D11" s="0" t="s">
        <v>24</v>
      </c>
      <c r="E11" s="10" t="n">
        <v>0.0223</v>
      </c>
      <c r="F11" s="11" t="n">
        <v>0.0246</v>
      </c>
      <c r="G11" s="12" t="n">
        <v>0</v>
      </c>
      <c r="H11" s="11" t="n">
        <v>0.066</v>
      </c>
    </row>
    <row r="12" customFormat="false" ht="12.75" hidden="false" customHeight="false" outlineLevel="0" collapsed="false">
      <c r="B12" s="8"/>
      <c r="C12" s="9"/>
      <c r="E12" s="1" t="n">
        <f aca="false">1-0.0223</f>
        <v>0.9777</v>
      </c>
    </row>
    <row r="13" customFormat="false" ht="12.75" hidden="false" customHeight="false" outlineLevel="0" collapsed="false">
      <c r="A13" s="0" t="s">
        <v>25</v>
      </c>
      <c r="B13" s="8" t="n">
        <f aca="false">C13/E14</f>
        <v>12308.4006957945</v>
      </c>
      <c r="C13" s="9" t="n">
        <v>12029</v>
      </c>
      <c r="D13" s="0" t="s">
        <v>26</v>
      </c>
      <c r="E13" s="10" t="n">
        <v>0.0227</v>
      </c>
      <c r="F13" s="11" t="n">
        <v>0.0174</v>
      </c>
      <c r="G13" s="12" t="n">
        <v>0</v>
      </c>
      <c r="H13" s="11" t="n">
        <v>0.059</v>
      </c>
    </row>
    <row r="14" customFormat="false" ht="12.75" hidden="false" customHeight="false" outlineLevel="0" collapsed="false">
      <c r="B14" s="8"/>
      <c r="C14" s="9"/>
      <c r="E14" s="1" t="n">
        <f aca="false">1-0.0227</f>
        <v>0.9773</v>
      </c>
    </row>
    <row r="15" customFormat="false" ht="12.75" hidden="false" customHeight="false" outlineLevel="0" collapsed="false">
      <c r="A15" s="0" t="s">
        <v>27</v>
      </c>
      <c r="B15" s="8" t="n">
        <f aca="false">C15/E16</f>
        <v>12029.1363163372</v>
      </c>
      <c r="C15" s="9" t="n">
        <v>11560</v>
      </c>
      <c r="D15" s="0" t="s">
        <v>28</v>
      </c>
      <c r="E15" s="10" t="n">
        <v>0.039</v>
      </c>
      <c r="F15" s="11" t="n">
        <v>0.0871</v>
      </c>
      <c r="G15" s="12" t="n">
        <v>0</v>
      </c>
      <c r="H15" s="11" t="n">
        <v>0.163</v>
      </c>
    </row>
    <row r="16" customFormat="false" ht="12.75" hidden="false" customHeight="false" outlineLevel="0" collapsed="false">
      <c r="E16" s="17" t="n">
        <f aca="false">1-0.039</f>
        <v>0.961</v>
      </c>
    </row>
    <row r="17" customFormat="false" ht="12.75" hidden="false" customHeight="false" outlineLevel="0" collapsed="false">
      <c r="A17" s="0" t="s">
        <v>29</v>
      </c>
      <c r="B17" s="8" t="n">
        <f aca="false">C17/E18</f>
        <v>48610.4811775863</v>
      </c>
      <c r="C17" s="9" t="n">
        <v>47158</v>
      </c>
      <c r="D17" s="0" t="s">
        <v>30</v>
      </c>
      <c r="E17" s="18" t="n">
        <v>0.02988</v>
      </c>
      <c r="F17" s="11" t="n">
        <v>0.0192</v>
      </c>
      <c r="G17" s="12" t="n">
        <v>0</v>
      </c>
      <c r="H17" s="11" t="n">
        <v>0.163</v>
      </c>
    </row>
    <row r="18" customFormat="false" ht="12.75" hidden="false" customHeight="false" outlineLevel="0" collapsed="false">
      <c r="E18" s="17" t="n">
        <f aca="false">1-0.02988</f>
        <v>0.97012</v>
      </c>
    </row>
    <row r="19" customFormat="false" ht="13.5" hidden="false" customHeight="false" outlineLevel="0" collapsed="false"/>
    <row r="20" customFormat="false" ht="13.5" hidden="false" customHeight="false" outlineLevel="0" collapsed="false">
      <c r="A20" s="74" t="s">
        <v>31</v>
      </c>
      <c r="B20" s="75" t="n">
        <f aca="false">C20/0.9773</f>
        <v>0</v>
      </c>
      <c r="C20" s="75" t="n">
        <v>0</v>
      </c>
      <c r="D20" s="76" t="s">
        <v>32</v>
      </c>
      <c r="E20" s="77" t="n">
        <v>0.0227</v>
      </c>
      <c r="F20" s="78" t="n">
        <v>0.0174</v>
      </c>
      <c r="G20" s="88"/>
      <c r="H20" s="89" t="n">
        <v>0.059</v>
      </c>
    </row>
    <row r="21" customFormat="false" ht="12.75" hidden="false" customHeight="false" outlineLevel="0" collapsed="false">
      <c r="A21" s="37" t="s">
        <v>33</v>
      </c>
      <c r="B21" s="38" t="n">
        <f aca="false">C21/0.991</f>
        <v>0</v>
      </c>
      <c r="C21" s="38" t="n">
        <v>0</v>
      </c>
      <c r="D21" s="39" t="s">
        <v>34</v>
      </c>
      <c r="E21" s="83" t="n">
        <v>0.009</v>
      </c>
      <c r="F21" s="41" t="n">
        <v>0.0075</v>
      </c>
      <c r="G21" s="42"/>
      <c r="H21" s="90" t="n">
        <v>0.24</v>
      </c>
    </row>
    <row r="22" customFormat="false" ht="12.75" hidden="false" customHeight="false" outlineLevel="0" collapsed="false">
      <c r="A22" s="37" t="s">
        <v>35</v>
      </c>
      <c r="B22" s="38" t="n">
        <f aca="false">C22/0.9957</f>
        <v>0</v>
      </c>
      <c r="C22" s="38" t="n">
        <v>0</v>
      </c>
      <c r="D22" s="39" t="s">
        <v>36</v>
      </c>
      <c r="E22" s="83" t="n">
        <v>0.0043</v>
      </c>
      <c r="F22" s="41" t="n">
        <v>0.0871</v>
      </c>
      <c r="G22" s="42"/>
      <c r="H22" s="90" t="n">
        <v>0.163</v>
      </c>
    </row>
    <row r="23" customFormat="false" ht="12.75" hidden="false" customHeight="false" outlineLevel="0" collapsed="false">
      <c r="A23" s="37"/>
      <c r="B23" s="38"/>
      <c r="C23" s="38"/>
      <c r="D23" s="39"/>
      <c r="E23" s="42"/>
      <c r="F23" s="41"/>
      <c r="G23" s="42"/>
      <c r="H23" s="90"/>
    </row>
    <row r="24" customFormat="false" ht="12.75" hidden="false" customHeight="false" outlineLevel="0" collapsed="false">
      <c r="A24" s="37" t="s">
        <v>31</v>
      </c>
      <c r="B24" s="38" t="n">
        <f aca="false">C24/0.9773</f>
        <v>0</v>
      </c>
      <c r="C24" s="38" t="n">
        <v>0</v>
      </c>
      <c r="D24" s="39" t="s">
        <v>32</v>
      </c>
      <c r="E24" s="83" t="n">
        <v>0.0227</v>
      </c>
      <c r="F24" s="41" t="n">
        <v>0.0174</v>
      </c>
      <c r="G24" s="42"/>
      <c r="H24" s="90" t="n">
        <v>0.059</v>
      </c>
    </row>
    <row r="25" customFormat="false" ht="12.75" hidden="false" customHeight="false" outlineLevel="0" collapsed="false">
      <c r="A25" s="37" t="s">
        <v>33</v>
      </c>
      <c r="B25" s="38" t="n">
        <f aca="false">C25/0.9865</f>
        <v>0</v>
      </c>
      <c r="C25" s="38" t="n">
        <v>0</v>
      </c>
      <c r="D25" s="39" t="s">
        <v>38</v>
      </c>
      <c r="E25" s="83" t="n">
        <v>0.0135</v>
      </c>
      <c r="F25" s="41" t="n">
        <v>0.01</v>
      </c>
      <c r="G25" s="42"/>
      <c r="H25" s="90" t="n">
        <v>0.035</v>
      </c>
    </row>
    <row r="26" customFormat="false" ht="12.75" hidden="false" customHeight="false" outlineLevel="0" collapsed="false">
      <c r="A26" s="37"/>
      <c r="B26" s="38"/>
      <c r="C26" s="38"/>
      <c r="D26" s="39" t="s">
        <v>39</v>
      </c>
      <c r="E26" s="42"/>
      <c r="F26" s="41"/>
      <c r="G26" s="42"/>
      <c r="H26" s="90"/>
    </row>
    <row r="27" customFormat="false" ht="12.75" hidden="false" customHeight="false" outlineLevel="0" collapsed="false">
      <c r="A27" s="37" t="s">
        <v>31</v>
      </c>
      <c r="B27" s="38" t="n">
        <f aca="false">C27/0.9773</f>
        <v>0</v>
      </c>
      <c r="C27" s="38" t="n">
        <v>0</v>
      </c>
      <c r="D27" s="39" t="s">
        <v>32</v>
      </c>
      <c r="E27" s="83" t="n">
        <v>0.0227</v>
      </c>
      <c r="F27" s="41" t="n">
        <v>0.0174</v>
      </c>
      <c r="G27" s="42"/>
      <c r="H27" s="90" t="n">
        <v>0.059</v>
      </c>
    </row>
    <row r="28" customFormat="false" ht="12.75" hidden="false" customHeight="false" outlineLevel="0" collapsed="false">
      <c r="A28" s="37" t="s">
        <v>33</v>
      </c>
      <c r="B28" s="38" t="n">
        <f aca="false">C28/0.982</f>
        <v>0</v>
      </c>
      <c r="C28" s="38" t="n">
        <v>0</v>
      </c>
      <c r="D28" s="39" t="s">
        <v>40</v>
      </c>
      <c r="E28" s="83" t="n">
        <v>0.018</v>
      </c>
      <c r="F28" s="41" t="n">
        <v>0.0125</v>
      </c>
      <c r="G28" s="42"/>
      <c r="H28" s="90" t="n">
        <v>0.047</v>
      </c>
    </row>
    <row r="29" customFormat="false" ht="13.5" hidden="false" customHeight="false" outlineLevel="0" collapsed="false">
      <c r="A29" s="64"/>
      <c r="B29" s="65"/>
      <c r="C29" s="65"/>
      <c r="D29" s="66" t="s">
        <v>41</v>
      </c>
      <c r="E29" s="67"/>
      <c r="F29" s="68"/>
      <c r="G29" s="68"/>
      <c r="H29" s="91"/>
    </row>
    <row r="30" customFormat="false" ht="13.5" hidden="false" customHeight="false" outlineLevel="0" collapsed="false"/>
    <row r="31" customFormat="false" ht="13.5" hidden="false" customHeight="false" outlineLevel="0" collapsed="false">
      <c r="E31" s="1" t="n">
        <v>30</v>
      </c>
      <c r="F31" s="1" t="s">
        <v>42</v>
      </c>
      <c r="G31" s="1" t="s">
        <v>52</v>
      </c>
    </row>
    <row r="32" customFormat="false" ht="13.5" hidden="false" customHeight="false" outlineLevel="0" collapsed="false">
      <c r="A32" s="71"/>
      <c r="D32" s="71" t="s">
        <v>44</v>
      </c>
      <c r="E32" s="72" t="n">
        <f aca="false">(G34-G35)/E31</f>
        <v>96666.6666666667</v>
      </c>
    </row>
    <row r="34" customFormat="false" ht="12.75" hidden="false" customHeight="false" outlineLevel="0" collapsed="false">
      <c r="E34" s="73" t="n">
        <v>120000</v>
      </c>
      <c r="F34" s="1" t="s">
        <v>45</v>
      </c>
      <c r="G34" s="73" t="n">
        <f aca="false">E34*E31</f>
        <v>3600000</v>
      </c>
      <c r="H34" s="1" t="s">
        <v>46</v>
      </c>
    </row>
    <row r="35" customFormat="false" ht="12.75" hidden="false" customHeight="false" outlineLevel="0" collapsed="false">
      <c r="E35" s="73" t="n">
        <v>18900</v>
      </c>
      <c r="F35" s="1" t="s">
        <v>47</v>
      </c>
      <c r="G35" s="73" t="n">
        <v>700000</v>
      </c>
      <c r="H35" s="1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4.71"/>
    <col collapsed="false" customWidth="true" hidden="false" outlineLevel="0" max="5" min="5" style="1" width="9.14"/>
    <col collapsed="false" customWidth="true" hidden="false" outlineLevel="0" max="6" min="6" style="1" width="11.42"/>
    <col collapsed="false" customWidth="true" hidden="false" outlineLevel="0" max="7" min="7" style="1" width="10.71"/>
    <col collapsed="false" customWidth="true" hidden="false" outlineLevel="0" max="8" min="8" style="1" width="11.28"/>
  </cols>
  <sheetData>
    <row r="1" customFormat="false" ht="15.75" hidden="false" customHeight="false" outlineLevel="0" collapsed="false">
      <c r="A1" s="2" t="s">
        <v>53</v>
      </c>
    </row>
    <row r="2" customFormat="false" ht="11.25" hidden="false" customHeight="false" outlineLevel="0" collapsed="false">
      <c r="A2" s="6"/>
      <c r="B2" s="6"/>
      <c r="C2" s="6"/>
      <c r="D2" s="6"/>
      <c r="E2" s="7"/>
      <c r="F2" s="7"/>
      <c r="G2" s="7" t="s">
        <v>2</v>
      </c>
      <c r="H2" s="7" t="s">
        <v>3</v>
      </c>
    </row>
    <row r="3" customFormat="false" ht="11.25" hidden="false" customHeight="false" outlineLevel="0" collapsed="false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</row>
    <row r="5" customFormat="false" ht="12.75" hidden="false" customHeight="false" outlineLevel="0" collapsed="false">
      <c r="A5" s="0" t="s">
        <v>17</v>
      </c>
      <c r="B5" s="8" t="n">
        <f aca="false">C5/E6</f>
        <v>0</v>
      </c>
      <c r="C5" s="9" t="n">
        <v>0</v>
      </c>
      <c r="E5" s="10" t="n">
        <v>0.0458</v>
      </c>
      <c r="F5" s="11" t="n">
        <v>0.0147</v>
      </c>
      <c r="G5" s="12" t="n">
        <v>0</v>
      </c>
      <c r="H5" s="11" t="n">
        <v>0.101</v>
      </c>
    </row>
    <row r="6" customFormat="false" ht="12.75" hidden="false" customHeight="false" outlineLevel="0" collapsed="false">
      <c r="B6" s="8"/>
      <c r="C6" s="9"/>
      <c r="E6" s="1" t="n">
        <f aca="false">1-0.0458</f>
        <v>0.9542</v>
      </c>
    </row>
    <row r="7" customFormat="false" ht="12.75" hidden="false" customHeight="false" outlineLevel="0" collapsed="false">
      <c r="A7" s="0" t="s">
        <v>19</v>
      </c>
      <c r="B7" s="8" t="n">
        <f aca="false">C7/E8</f>
        <v>1520.22019902604</v>
      </c>
      <c r="C7" s="9" t="n">
        <v>1436</v>
      </c>
      <c r="D7" s="0" t="s">
        <v>20</v>
      </c>
      <c r="E7" s="10" t="n">
        <v>0.0554</v>
      </c>
      <c r="F7" s="11" t="n">
        <v>0.0498</v>
      </c>
      <c r="G7" s="12" t="n">
        <v>0</v>
      </c>
      <c r="H7" s="11" t="n">
        <v>0.155</v>
      </c>
    </row>
    <row r="8" customFormat="false" ht="12.75" hidden="false" customHeight="false" outlineLevel="0" collapsed="false">
      <c r="B8" s="8"/>
      <c r="C8" s="9"/>
      <c r="E8" s="1" t="n">
        <f aca="false">1-0.0554</f>
        <v>0.9446</v>
      </c>
    </row>
    <row r="9" customFormat="false" ht="12.75" hidden="false" customHeight="false" outlineLevel="0" collapsed="false">
      <c r="A9" s="0" t="s">
        <v>21</v>
      </c>
      <c r="B9" s="8" t="n">
        <f aca="false">C9/E10</f>
        <v>2566.66323483991</v>
      </c>
      <c r="C9" s="9" t="n">
        <v>2493</v>
      </c>
      <c r="D9" s="0" t="s">
        <v>22</v>
      </c>
      <c r="E9" s="10" t="n">
        <v>0.0287</v>
      </c>
      <c r="F9" s="11" t="n">
        <v>0.0409</v>
      </c>
      <c r="G9" s="12" t="n">
        <v>0</v>
      </c>
      <c r="H9" s="11" t="n">
        <v>0.094</v>
      </c>
    </row>
    <row r="10" customFormat="false" ht="12.75" hidden="false" customHeight="false" outlineLevel="0" collapsed="false">
      <c r="B10" s="8"/>
      <c r="C10" s="9"/>
      <c r="E10" s="1" t="n">
        <f aca="false">1-0.0287</f>
        <v>0.9713</v>
      </c>
    </row>
    <row r="11" customFormat="false" ht="12.75" hidden="false" customHeight="false" outlineLevel="0" collapsed="false">
      <c r="A11" s="0" t="s">
        <v>23</v>
      </c>
      <c r="B11" s="8" t="n">
        <f aca="false">C11/E12</f>
        <v>0</v>
      </c>
      <c r="C11" s="9" t="n">
        <v>0</v>
      </c>
      <c r="D11" s="0" t="s">
        <v>54</v>
      </c>
      <c r="E11" s="10" t="n">
        <v>0.0223</v>
      </c>
      <c r="F11" s="11" t="n">
        <v>0.0246</v>
      </c>
      <c r="G11" s="12" t="n">
        <v>0</v>
      </c>
      <c r="H11" s="11" t="n">
        <v>0.066</v>
      </c>
    </row>
    <row r="12" customFormat="false" ht="12.75" hidden="false" customHeight="false" outlineLevel="0" collapsed="false">
      <c r="B12" s="8"/>
      <c r="C12" s="9"/>
      <c r="E12" s="1" t="n">
        <f aca="false">1-0.0223</f>
        <v>0.9777</v>
      </c>
    </row>
    <row r="13" customFormat="false" ht="12.75" hidden="false" customHeight="false" outlineLevel="0" collapsed="false">
      <c r="A13" s="0" t="s">
        <v>25</v>
      </c>
      <c r="B13" s="8" t="n">
        <f aca="false">C13/E14</f>
        <v>12308.4006957945</v>
      </c>
      <c r="C13" s="9" t="n">
        <v>12029</v>
      </c>
      <c r="D13" s="0" t="s">
        <v>26</v>
      </c>
      <c r="E13" s="10" t="n">
        <v>0.0227</v>
      </c>
      <c r="F13" s="11" t="n">
        <v>0.0174</v>
      </c>
      <c r="G13" s="12" t="n">
        <v>0</v>
      </c>
      <c r="H13" s="11" t="n">
        <v>0.059</v>
      </c>
    </row>
    <row r="14" customFormat="false" ht="12.75" hidden="false" customHeight="false" outlineLevel="0" collapsed="false">
      <c r="B14" s="8"/>
      <c r="C14" s="9"/>
      <c r="E14" s="1" t="n">
        <f aca="false">1-0.0227</f>
        <v>0.9773</v>
      </c>
    </row>
    <row r="15" customFormat="false" ht="12.75" hidden="false" customHeight="false" outlineLevel="0" collapsed="false">
      <c r="A15" s="0" t="s">
        <v>27</v>
      </c>
      <c r="B15" s="8" t="n">
        <f aca="false">C15/E16</f>
        <v>12029.1363163372</v>
      </c>
      <c r="C15" s="9" t="n">
        <v>11560</v>
      </c>
      <c r="D15" s="0" t="s">
        <v>28</v>
      </c>
      <c r="E15" s="10" t="n">
        <v>0.039</v>
      </c>
      <c r="F15" s="11" t="n">
        <v>0.0871</v>
      </c>
      <c r="G15" s="12" t="n">
        <v>0</v>
      </c>
      <c r="H15" s="11" t="n">
        <v>0.163</v>
      </c>
    </row>
    <row r="16" customFormat="false" ht="12.75" hidden="false" customHeight="false" outlineLevel="0" collapsed="false">
      <c r="E16" s="17" t="n">
        <f aca="false">1-0.039</f>
        <v>0.961</v>
      </c>
    </row>
    <row r="17" customFormat="false" ht="13.5" hidden="false" customHeight="false" outlineLevel="0" collapsed="false"/>
    <row r="18" customFormat="false" ht="13.5" hidden="false" customHeight="false" outlineLevel="0" collapsed="false">
      <c r="A18" s="74" t="s">
        <v>31</v>
      </c>
      <c r="B18" s="75" t="n">
        <f aca="false">C18/0.9773</f>
        <v>0</v>
      </c>
      <c r="C18" s="75" t="n">
        <v>0</v>
      </c>
      <c r="D18" s="76" t="s">
        <v>32</v>
      </c>
      <c r="E18" s="77" t="n">
        <v>0.0227</v>
      </c>
      <c r="F18" s="78" t="n">
        <v>0.0174</v>
      </c>
      <c r="G18" s="88"/>
      <c r="H18" s="89" t="n">
        <v>0.059</v>
      </c>
    </row>
    <row r="19" customFormat="false" ht="12.75" hidden="false" customHeight="false" outlineLevel="0" collapsed="false">
      <c r="A19" s="37" t="s">
        <v>33</v>
      </c>
      <c r="B19" s="38" t="n">
        <f aca="false">C19/0.991</f>
        <v>0</v>
      </c>
      <c r="C19" s="38" t="n">
        <v>0</v>
      </c>
      <c r="D19" s="39" t="s">
        <v>34</v>
      </c>
      <c r="E19" s="83" t="n">
        <v>0.009</v>
      </c>
      <c r="F19" s="41" t="n">
        <v>0.0075</v>
      </c>
      <c r="G19" s="42"/>
      <c r="H19" s="90" t="n">
        <v>0.24</v>
      </c>
    </row>
    <row r="20" customFormat="false" ht="12.75" hidden="false" customHeight="false" outlineLevel="0" collapsed="false">
      <c r="A20" s="37" t="s">
        <v>35</v>
      </c>
      <c r="B20" s="38" t="n">
        <f aca="false">C20/0.9957</f>
        <v>0</v>
      </c>
      <c r="C20" s="38" t="n">
        <v>0</v>
      </c>
      <c r="D20" s="39" t="s">
        <v>36</v>
      </c>
      <c r="E20" s="83" t="n">
        <v>0.0043</v>
      </c>
      <c r="F20" s="41" t="n">
        <v>0.0871</v>
      </c>
      <c r="G20" s="42"/>
      <c r="H20" s="90" t="n">
        <v>0.163</v>
      </c>
    </row>
    <row r="21" customFormat="false" ht="12.75" hidden="false" customHeight="false" outlineLevel="0" collapsed="false">
      <c r="A21" s="37"/>
      <c r="B21" s="38"/>
      <c r="C21" s="38"/>
      <c r="D21" s="39"/>
      <c r="E21" s="42"/>
      <c r="F21" s="41"/>
      <c r="G21" s="42"/>
      <c r="H21" s="90"/>
    </row>
    <row r="22" customFormat="false" ht="12.75" hidden="false" customHeight="false" outlineLevel="0" collapsed="false">
      <c r="A22" s="37" t="s">
        <v>31</v>
      </c>
      <c r="B22" s="38" t="n">
        <f aca="false">C22/0.9773</f>
        <v>0</v>
      </c>
      <c r="C22" s="38" t="n">
        <v>0</v>
      </c>
      <c r="D22" s="39" t="s">
        <v>32</v>
      </c>
      <c r="E22" s="83" t="n">
        <v>0.0227</v>
      </c>
      <c r="F22" s="41" t="n">
        <v>0.0174</v>
      </c>
      <c r="G22" s="42"/>
      <c r="H22" s="90" t="n">
        <v>0.059</v>
      </c>
    </row>
    <row r="23" customFormat="false" ht="12.75" hidden="false" customHeight="false" outlineLevel="0" collapsed="false">
      <c r="A23" s="37" t="s">
        <v>33</v>
      </c>
      <c r="B23" s="38" t="n">
        <f aca="false">C23/0.9865</f>
        <v>0</v>
      </c>
      <c r="C23" s="38" t="n">
        <v>0</v>
      </c>
      <c r="D23" s="39" t="s">
        <v>38</v>
      </c>
      <c r="E23" s="83" t="n">
        <v>0.0135</v>
      </c>
      <c r="F23" s="41" t="n">
        <v>0.01</v>
      </c>
      <c r="G23" s="42"/>
      <c r="H23" s="90" t="n">
        <v>0.035</v>
      </c>
    </row>
    <row r="24" customFormat="false" ht="12.75" hidden="false" customHeight="false" outlineLevel="0" collapsed="false">
      <c r="A24" s="37"/>
      <c r="B24" s="38"/>
      <c r="C24" s="38"/>
      <c r="D24" s="39" t="s">
        <v>39</v>
      </c>
      <c r="E24" s="42"/>
      <c r="F24" s="41"/>
      <c r="G24" s="42"/>
      <c r="H24" s="90"/>
    </row>
    <row r="25" customFormat="false" ht="12.75" hidden="false" customHeight="false" outlineLevel="0" collapsed="false">
      <c r="A25" s="37" t="s">
        <v>31</v>
      </c>
      <c r="B25" s="38" t="n">
        <f aca="false">C25/0.9773</f>
        <v>0</v>
      </c>
      <c r="C25" s="38" t="n">
        <v>0</v>
      </c>
      <c r="D25" s="39" t="s">
        <v>32</v>
      </c>
      <c r="E25" s="83" t="n">
        <v>0.0227</v>
      </c>
      <c r="F25" s="41" t="n">
        <v>0.0174</v>
      </c>
      <c r="G25" s="42"/>
      <c r="H25" s="90" t="n">
        <v>0.059</v>
      </c>
    </row>
    <row r="26" customFormat="false" ht="12.75" hidden="false" customHeight="false" outlineLevel="0" collapsed="false">
      <c r="A26" s="37" t="s">
        <v>33</v>
      </c>
      <c r="B26" s="38" t="n">
        <f aca="false">C26/0.982</f>
        <v>0</v>
      </c>
      <c r="C26" s="38" t="n">
        <v>0</v>
      </c>
      <c r="D26" s="39" t="s">
        <v>40</v>
      </c>
      <c r="E26" s="83" t="n">
        <v>0.018</v>
      </c>
      <c r="F26" s="41" t="n">
        <v>0.0125</v>
      </c>
      <c r="G26" s="42"/>
      <c r="H26" s="90" t="n">
        <v>0.047</v>
      </c>
    </row>
    <row r="27" customFormat="false" ht="13.5" hidden="false" customHeight="false" outlineLevel="0" collapsed="false">
      <c r="A27" s="64"/>
      <c r="B27" s="65"/>
      <c r="C27" s="65"/>
      <c r="D27" s="66" t="s">
        <v>41</v>
      </c>
      <c r="E27" s="67"/>
      <c r="F27" s="68"/>
      <c r="G27" s="68"/>
      <c r="H27" s="91"/>
    </row>
    <row r="28" customFormat="false" ht="13.5" hidden="false" customHeight="false" outlineLevel="0" collapsed="false"/>
    <row r="29" customFormat="false" ht="13.5" hidden="false" customHeight="false" outlineLevel="0" collapsed="false">
      <c r="E29" s="1" t="n">
        <v>31</v>
      </c>
      <c r="F29" s="1" t="s">
        <v>42</v>
      </c>
      <c r="G29" s="1" t="s">
        <v>52</v>
      </c>
    </row>
    <row r="30" customFormat="false" ht="13.5" hidden="false" customHeight="false" outlineLevel="0" collapsed="false">
      <c r="A30" s="71"/>
      <c r="D30" s="71" t="s">
        <v>44</v>
      </c>
      <c r="E30" s="72" t="n">
        <f aca="false">(G32-G33)/E29</f>
        <v>89354.8387096774</v>
      </c>
    </row>
    <row r="32" customFormat="false" ht="12.75" hidden="false" customHeight="false" outlineLevel="0" collapsed="false">
      <c r="E32" s="73" t="n">
        <v>120000</v>
      </c>
      <c r="F32" s="1" t="s">
        <v>45</v>
      </c>
      <c r="G32" s="73" t="n">
        <f aca="false">E32*E29</f>
        <v>3720000</v>
      </c>
      <c r="H32" s="1" t="s">
        <v>46</v>
      </c>
    </row>
    <row r="33" customFormat="false" ht="12.75" hidden="false" customHeight="false" outlineLevel="0" collapsed="false">
      <c r="E33" s="73" t="n">
        <f aca="false">G33/E29</f>
        <v>30645.1612903226</v>
      </c>
      <c r="F33" s="1" t="s">
        <v>47</v>
      </c>
      <c r="G33" s="73" t="n">
        <v>950000</v>
      </c>
      <c r="H33" s="1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4.71"/>
    <col collapsed="false" customWidth="true" hidden="false" outlineLevel="0" max="5" min="5" style="1" width="9.14"/>
    <col collapsed="false" customWidth="true" hidden="false" outlineLevel="0" max="6" min="6" style="1" width="11.42"/>
    <col collapsed="false" customWidth="true" hidden="false" outlineLevel="0" max="7" min="7" style="1" width="10.71"/>
    <col collapsed="false" customWidth="true" hidden="false" outlineLevel="0" max="8" min="8" style="1" width="11.28"/>
  </cols>
  <sheetData>
    <row r="1" customFormat="false" ht="15.75" hidden="false" customHeight="false" outlineLevel="0" collapsed="false">
      <c r="A1" s="2" t="s">
        <v>0</v>
      </c>
      <c r="D1" s="3" t="s">
        <v>55</v>
      </c>
    </row>
    <row r="2" customFormat="false" ht="11.25" hidden="false" customHeight="false" outlineLevel="0" collapsed="false">
      <c r="A2" s="6"/>
      <c r="B2" s="6"/>
      <c r="C2" s="6"/>
      <c r="D2" s="6"/>
      <c r="E2" s="7"/>
      <c r="F2" s="7"/>
      <c r="G2" s="7" t="s">
        <v>2</v>
      </c>
      <c r="H2" s="7" t="s">
        <v>3</v>
      </c>
    </row>
    <row r="3" customFormat="false" ht="11.25" hidden="false" customHeight="false" outlineLevel="0" collapsed="false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</row>
    <row r="5" customFormat="false" ht="12.75" hidden="false" customHeight="false" outlineLevel="0" collapsed="false">
      <c r="A5" s="0" t="s">
        <v>17</v>
      </c>
      <c r="B5" s="8" t="n">
        <f aca="false">C5/E6</f>
        <v>0</v>
      </c>
      <c r="C5" s="9" t="n">
        <v>0</v>
      </c>
      <c r="D5" s="0" t="s">
        <v>18</v>
      </c>
      <c r="E5" s="10" t="n">
        <v>0.0458</v>
      </c>
      <c r="F5" s="11" t="n">
        <v>0.0147</v>
      </c>
      <c r="G5" s="12" t="n">
        <v>0</v>
      </c>
      <c r="H5" s="11" t="n">
        <v>0.101</v>
      </c>
    </row>
    <row r="6" customFormat="false" ht="12.75" hidden="false" customHeight="false" outlineLevel="0" collapsed="false">
      <c r="B6" s="8"/>
      <c r="C6" s="9"/>
      <c r="E6" s="1" t="n">
        <f aca="false">1-0.0458</f>
        <v>0.9542</v>
      </c>
    </row>
    <row r="7" customFormat="false" ht="12.75" hidden="false" customHeight="false" outlineLevel="0" collapsed="false">
      <c r="A7" s="0" t="s">
        <v>19</v>
      </c>
      <c r="B7" s="8" t="n">
        <f aca="false">C7/E8</f>
        <v>1252.38196061825</v>
      </c>
      <c r="C7" s="9" t="n">
        <v>1183</v>
      </c>
      <c r="D7" s="0" t="s">
        <v>20</v>
      </c>
      <c r="E7" s="10" t="n">
        <v>0.0554</v>
      </c>
      <c r="F7" s="11" t="n">
        <v>0.0498</v>
      </c>
      <c r="G7" s="12" t="n">
        <v>0</v>
      </c>
      <c r="H7" s="11" t="n">
        <v>0.155</v>
      </c>
    </row>
    <row r="8" customFormat="false" ht="12.75" hidden="false" customHeight="false" outlineLevel="0" collapsed="false">
      <c r="B8" s="8"/>
      <c r="C8" s="9"/>
      <c r="E8" s="1" t="n">
        <f aca="false">1-0.0554</f>
        <v>0.9446</v>
      </c>
    </row>
    <row r="9" customFormat="false" ht="12.75" hidden="false" customHeight="false" outlineLevel="0" collapsed="false">
      <c r="A9" s="0" t="s">
        <v>21</v>
      </c>
      <c r="B9" s="8" t="n">
        <f aca="false">C9/E10</f>
        <v>2566.66323483991</v>
      </c>
      <c r="C9" s="9" t="n">
        <v>2493</v>
      </c>
      <c r="D9" s="0" t="s">
        <v>22</v>
      </c>
      <c r="E9" s="10" t="n">
        <v>0.0287</v>
      </c>
      <c r="F9" s="11" t="n">
        <v>0.0409</v>
      </c>
      <c r="G9" s="12" t="n">
        <v>0</v>
      </c>
      <c r="H9" s="11" t="n">
        <v>0.094</v>
      </c>
    </row>
    <row r="10" customFormat="false" ht="12.75" hidden="false" customHeight="false" outlineLevel="0" collapsed="false">
      <c r="B10" s="8"/>
      <c r="C10" s="9"/>
      <c r="E10" s="1" t="n">
        <f aca="false">1-0.0287</f>
        <v>0.9713</v>
      </c>
    </row>
    <row r="11" customFormat="false" ht="12.75" hidden="false" customHeight="false" outlineLevel="0" collapsed="false">
      <c r="A11" s="0" t="s">
        <v>23</v>
      </c>
      <c r="B11" s="8" t="n">
        <f aca="false">C11/E12</f>
        <v>0</v>
      </c>
      <c r="C11" s="9" t="n">
        <v>0</v>
      </c>
      <c r="D11" s="0" t="s">
        <v>24</v>
      </c>
      <c r="E11" s="10" t="n">
        <v>0.0223</v>
      </c>
      <c r="F11" s="11" t="n">
        <v>0.0246</v>
      </c>
      <c r="G11" s="12" t="n">
        <v>0</v>
      </c>
      <c r="H11" s="11" t="n">
        <v>0.066</v>
      </c>
    </row>
    <row r="12" customFormat="false" ht="12.75" hidden="false" customHeight="false" outlineLevel="0" collapsed="false">
      <c r="B12" s="8"/>
      <c r="C12" s="9"/>
      <c r="E12" s="1" t="n">
        <f aca="false">1-0.0223</f>
        <v>0.9777</v>
      </c>
    </row>
    <row r="13" customFormat="false" ht="12.75" hidden="false" customHeight="false" outlineLevel="0" collapsed="false">
      <c r="A13" s="0" t="s">
        <v>25</v>
      </c>
      <c r="B13" s="8" t="n">
        <f aca="false">C13/E14</f>
        <v>12308.4006957945</v>
      </c>
      <c r="C13" s="9" t="n">
        <v>12029</v>
      </c>
      <c r="D13" s="0" t="s">
        <v>26</v>
      </c>
      <c r="E13" s="10" t="n">
        <v>0.0227</v>
      </c>
      <c r="F13" s="11" t="n">
        <v>0.0174</v>
      </c>
      <c r="G13" s="12" t="n">
        <v>0</v>
      </c>
      <c r="H13" s="11" t="n">
        <v>0.059</v>
      </c>
    </row>
    <row r="14" customFormat="false" ht="12.75" hidden="false" customHeight="false" outlineLevel="0" collapsed="false">
      <c r="B14" s="8"/>
      <c r="C14" s="9"/>
      <c r="E14" s="1" t="n">
        <f aca="false">1-0.0227</f>
        <v>0.9773</v>
      </c>
    </row>
    <row r="15" customFormat="false" ht="12.75" hidden="false" customHeight="false" outlineLevel="0" collapsed="false">
      <c r="A15" s="0" t="s">
        <v>27</v>
      </c>
      <c r="B15" s="8" t="n">
        <f aca="false">C15/E16</f>
        <v>12029.1363163372</v>
      </c>
      <c r="C15" s="9" t="n">
        <v>11560</v>
      </c>
      <c r="D15" s="0" t="s">
        <v>28</v>
      </c>
      <c r="E15" s="10" t="n">
        <v>0.039</v>
      </c>
      <c r="F15" s="11" t="n">
        <v>0.0871</v>
      </c>
      <c r="G15" s="12" t="n">
        <v>0</v>
      </c>
      <c r="H15" s="11" t="n">
        <v>0.163</v>
      </c>
    </row>
    <row r="16" customFormat="false" ht="12.75" hidden="false" customHeight="false" outlineLevel="0" collapsed="false">
      <c r="E16" s="17" t="n">
        <f aca="false">1-0.039</f>
        <v>0.961</v>
      </c>
    </row>
    <row r="17" customFormat="false" ht="13.5" hidden="false" customHeight="false" outlineLevel="0" collapsed="false"/>
    <row r="18" customFormat="false" ht="13.5" hidden="false" customHeight="false" outlineLevel="0" collapsed="false">
      <c r="A18" s="74" t="s">
        <v>31</v>
      </c>
      <c r="B18" s="75" t="n">
        <f aca="false">C18/0.9773</f>
        <v>0</v>
      </c>
      <c r="C18" s="75" t="n">
        <v>0</v>
      </c>
      <c r="D18" s="76" t="s">
        <v>32</v>
      </c>
      <c r="E18" s="77" t="n">
        <v>0.0227</v>
      </c>
      <c r="F18" s="78" t="n">
        <v>0.0174</v>
      </c>
      <c r="G18" s="88"/>
      <c r="H18" s="89" t="n">
        <v>0.059</v>
      </c>
    </row>
    <row r="19" customFormat="false" ht="12.75" hidden="false" customHeight="false" outlineLevel="0" collapsed="false">
      <c r="A19" s="37" t="s">
        <v>33</v>
      </c>
      <c r="B19" s="38" t="n">
        <f aca="false">C19/0.991</f>
        <v>0</v>
      </c>
      <c r="C19" s="38" t="n">
        <v>0</v>
      </c>
      <c r="D19" s="39" t="s">
        <v>34</v>
      </c>
      <c r="E19" s="83" t="n">
        <v>0.009</v>
      </c>
      <c r="F19" s="41" t="n">
        <v>0.0075</v>
      </c>
      <c r="G19" s="42"/>
      <c r="H19" s="90" t="n">
        <v>0.24</v>
      </c>
    </row>
    <row r="20" customFormat="false" ht="12.75" hidden="false" customHeight="false" outlineLevel="0" collapsed="false">
      <c r="A20" s="37" t="s">
        <v>35</v>
      </c>
      <c r="B20" s="38" t="n">
        <f aca="false">C20/0.9957</f>
        <v>0</v>
      </c>
      <c r="C20" s="38" t="n">
        <v>0</v>
      </c>
      <c r="D20" s="39" t="s">
        <v>36</v>
      </c>
      <c r="E20" s="83" t="n">
        <v>0.0043</v>
      </c>
      <c r="F20" s="41" t="n">
        <v>0.0871</v>
      </c>
      <c r="G20" s="42"/>
      <c r="H20" s="90" t="n">
        <v>0.163</v>
      </c>
    </row>
    <row r="21" customFormat="false" ht="12.75" hidden="false" customHeight="false" outlineLevel="0" collapsed="false">
      <c r="A21" s="37"/>
      <c r="B21" s="38"/>
      <c r="C21" s="38"/>
      <c r="D21" s="39"/>
      <c r="E21" s="42"/>
      <c r="F21" s="41"/>
      <c r="G21" s="42"/>
      <c r="H21" s="90"/>
    </row>
    <row r="22" customFormat="false" ht="12.75" hidden="false" customHeight="false" outlineLevel="0" collapsed="false">
      <c r="A22" s="37" t="s">
        <v>31</v>
      </c>
      <c r="B22" s="38" t="n">
        <f aca="false">C22/0.9773</f>
        <v>0</v>
      </c>
      <c r="C22" s="38" t="n">
        <v>0</v>
      </c>
      <c r="D22" s="39" t="s">
        <v>32</v>
      </c>
      <c r="E22" s="83" t="n">
        <v>0.0227</v>
      </c>
      <c r="F22" s="41" t="n">
        <v>0.0174</v>
      </c>
      <c r="G22" s="42"/>
      <c r="H22" s="90" t="n">
        <v>0.059</v>
      </c>
    </row>
    <row r="23" customFormat="false" ht="12.75" hidden="false" customHeight="false" outlineLevel="0" collapsed="false">
      <c r="A23" s="37" t="s">
        <v>33</v>
      </c>
      <c r="B23" s="38" t="n">
        <f aca="false">C23/0.9865</f>
        <v>0</v>
      </c>
      <c r="C23" s="38" t="n">
        <v>0</v>
      </c>
      <c r="D23" s="39" t="s">
        <v>38</v>
      </c>
      <c r="E23" s="83" t="n">
        <v>0.0135</v>
      </c>
      <c r="F23" s="41" t="n">
        <v>0.01</v>
      </c>
      <c r="G23" s="42"/>
      <c r="H23" s="90" t="n">
        <v>0.035</v>
      </c>
    </row>
    <row r="24" customFormat="false" ht="12.75" hidden="false" customHeight="false" outlineLevel="0" collapsed="false">
      <c r="A24" s="37"/>
      <c r="B24" s="38"/>
      <c r="C24" s="38"/>
      <c r="D24" s="39" t="s">
        <v>39</v>
      </c>
      <c r="E24" s="42"/>
      <c r="F24" s="41"/>
      <c r="G24" s="42"/>
      <c r="H24" s="90"/>
    </row>
    <row r="25" customFormat="false" ht="12.75" hidden="false" customHeight="false" outlineLevel="0" collapsed="false">
      <c r="A25" s="37" t="s">
        <v>31</v>
      </c>
      <c r="B25" s="38" t="n">
        <f aca="false">C25/0.9773</f>
        <v>0</v>
      </c>
      <c r="C25" s="38" t="n">
        <v>0</v>
      </c>
      <c r="D25" s="39" t="s">
        <v>32</v>
      </c>
      <c r="E25" s="83" t="n">
        <v>0.0227</v>
      </c>
      <c r="F25" s="41" t="n">
        <v>0.0174</v>
      </c>
      <c r="G25" s="42"/>
      <c r="H25" s="90" t="n">
        <v>0.059</v>
      </c>
    </row>
    <row r="26" customFormat="false" ht="12.75" hidden="false" customHeight="false" outlineLevel="0" collapsed="false">
      <c r="A26" s="37" t="s">
        <v>33</v>
      </c>
      <c r="B26" s="38" t="n">
        <f aca="false">C26/0.982</f>
        <v>0</v>
      </c>
      <c r="C26" s="38" t="n">
        <v>0</v>
      </c>
      <c r="D26" s="39" t="s">
        <v>40</v>
      </c>
      <c r="E26" s="83" t="n">
        <v>0.018</v>
      </c>
      <c r="F26" s="41" t="n">
        <v>0.0125</v>
      </c>
      <c r="G26" s="42"/>
      <c r="H26" s="90" t="n">
        <v>0.047</v>
      </c>
    </row>
    <row r="27" customFormat="false" ht="13.5" hidden="false" customHeight="false" outlineLevel="0" collapsed="false">
      <c r="A27" s="64"/>
      <c r="B27" s="65"/>
      <c r="C27" s="65"/>
      <c r="D27" s="66" t="s">
        <v>41</v>
      </c>
      <c r="E27" s="67"/>
      <c r="F27" s="68"/>
      <c r="G27" s="68"/>
      <c r="H27" s="91"/>
    </row>
    <row r="28" customFormat="false" ht="13.5" hidden="false" customHeight="false" outlineLevel="0" collapsed="false"/>
    <row r="29" customFormat="false" ht="13.5" hidden="false" customHeight="false" outlineLevel="0" collapsed="false">
      <c r="E29" s="1" t="n">
        <v>31</v>
      </c>
      <c r="F29" s="1" t="s">
        <v>42</v>
      </c>
      <c r="G29" s="1" t="s">
        <v>52</v>
      </c>
    </row>
    <row r="30" customFormat="false" ht="13.5" hidden="false" customHeight="false" outlineLevel="0" collapsed="false">
      <c r="A30" s="71"/>
      <c r="D30" s="71" t="s">
        <v>44</v>
      </c>
      <c r="E30" s="72" t="n">
        <f aca="false">(G32-G33)/E29</f>
        <v>97419.3548387097</v>
      </c>
    </row>
    <row r="32" customFormat="false" ht="12.75" hidden="false" customHeight="false" outlineLevel="0" collapsed="false">
      <c r="E32" s="73" t="n">
        <v>120000</v>
      </c>
      <c r="F32" s="1" t="s">
        <v>45</v>
      </c>
      <c r="G32" s="73" t="n">
        <f aca="false">E32*E29</f>
        <v>3720000</v>
      </c>
      <c r="H32" s="1" t="s">
        <v>46</v>
      </c>
    </row>
    <row r="33" customFormat="false" ht="12.75" hidden="false" customHeight="false" outlineLevel="0" collapsed="false">
      <c r="E33" s="73" t="n">
        <f aca="false">G33/E29</f>
        <v>22580.6451612903</v>
      </c>
      <c r="F33" s="1" t="s">
        <v>47</v>
      </c>
      <c r="G33" s="73" t="n">
        <v>700000</v>
      </c>
      <c r="H33" s="1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1999-07-26T15:40:54Z</dcterms:created>
  <dc:creator>Steven D. Gillespie</dc:creator>
  <dc:description/>
  <dc:language>en-US</dc:language>
  <cp:lastModifiedBy>Steven D. Gillespie</cp:lastModifiedBy>
  <cp:lastPrinted>1999-11-22T18:06:11Z</cp:lastPrinted>
  <cp:revision>0</cp:revision>
  <dc:subject/>
  <dc:title/>
</cp:coreProperties>
</file>