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01" sheetId="4" state="visible" r:id="rId6"/>
    <sheet name="May01" sheetId="5" state="visible" r:id="rId7"/>
    <sheet name="June01" sheetId="6" state="visible" r:id="rId8"/>
    <sheet name="July01" sheetId="7" state="visible" r:id="rId9"/>
    <sheet name="Aug01" sheetId="8" state="visible" r:id="rId10"/>
    <sheet name="Sept01" sheetId="9" state="visible" r:id="rId11"/>
    <sheet name="Oct01" sheetId="10" state="visible" r:id="rId12"/>
    <sheet name="Nov01" sheetId="11" state="visible" r:id="rId13"/>
    <sheet name="Dec01" sheetId="12" state="visible" r:id="rId14"/>
  </sheets>
  <definedNames>
    <definedName function="false" hidden="false" localSheetId="3" name="_xlnm.Print_Area" vbProcedure="false">Apr01!$A$1:$H$31</definedName>
    <definedName function="false" hidden="false" localSheetId="7" name="_xlnm.Print_Area" vbProcedure="false">Aug01!$A$1:$H$31</definedName>
    <definedName function="false" hidden="false" localSheetId="11" name="_xlnm.Print_Area" vbProcedure="false">Dec01!$A$1:$H$31</definedName>
    <definedName function="false" hidden="false" localSheetId="1" name="_xlnm.Print_Area" vbProcedure="false">Feb01!$A$1:$I$31</definedName>
    <definedName function="false" hidden="false" localSheetId="0" name="_xlnm.Print_Area" vbProcedure="false">Jan01!$A$1:$H$31</definedName>
    <definedName function="false" hidden="false" localSheetId="6" name="_xlnm.Print_Area" vbProcedure="false">July01!$A$1:$H$31</definedName>
    <definedName function="false" hidden="false" localSheetId="5" name="_xlnm.Print_Area" vbProcedure="false">June01!$A$1:$H$31</definedName>
    <definedName function="false" hidden="false" localSheetId="2" name="_xlnm.Print_Area" vbProcedure="false">Mar01!$A$1:$I$31</definedName>
    <definedName function="false" hidden="false" localSheetId="4" name="_xlnm.Print_Area" vbProcedure="false">May01!$A$1:$H$31</definedName>
    <definedName function="false" hidden="false" localSheetId="10" name="_xlnm.Print_Area" vbProcedure="false">Nov01!$A$1:$H$31</definedName>
    <definedName function="false" hidden="false" localSheetId="9" name="_xlnm.Print_Area" vbProcedure="false">Oct01!$A$1:$H$31</definedName>
    <definedName function="false" hidden="false" localSheetId="8" name="_xlnm.Print_Area" vbProcedure="false">Sept01!$A$1:$H$31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<sst xmlns="http://schemas.openxmlformats.org/spreadsheetml/2006/main" count="612" uniqueCount="46">
  <si>
    <t xml:space="preserve">DOER - 110 INVESTOR OWNED UTILITY DATA REQUEST</t>
  </si>
  <si>
    <t xml:space="preserve">Division of Energy Resources</t>
  </si>
  <si>
    <t xml:space="preserve">FORM</t>
  </si>
  <si>
    <t xml:space="preserve">Company Name:</t>
  </si>
  <si>
    <t xml:space="preserve">Commonwealth Electric</t>
  </si>
  <si>
    <t xml:space="preserve">Form DOER - 110 (1999)</t>
  </si>
  <si>
    <t xml:space="preserve">Standard Offer, Default, and Competitive Generation Customers as of the last day of the month: </t>
  </si>
  <si>
    <t xml:space="preserve">Month Ending:</t>
  </si>
  <si>
    <t xml:space="preserve">PRIVILEGED &amp; CONFIDENTIAL INFORMATION - NOT TO BE USED ON A COMPANY BASIS</t>
  </si>
  <si>
    <t xml:space="preserve">Incumbent Generation</t>
  </si>
  <si>
    <t xml:space="preserve">Competitive Generation</t>
  </si>
  <si>
    <t xml:space="preserve">Customer Rate Class</t>
  </si>
  <si>
    <t xml:space="preserve">Number of Std. Offer Service Customers                             (a)</t>
  </si>
  <si>
    <t xml:space="preserve">kWh Used by Std. Offer Customers for Month                                         (b) </t>
  </si>
  <si>
    <t xml:space="preserve">Number of Default Service Customers                                     ( c )</t>
  </si>
  <si>
    <t xml:space="preserve">kWh Used by Default Service Customers for Month                        (d)</t>
  </si>
  <si>
    <t xml:space="preserve">Number of Competitive Generation Customers                      (g)</t>
  </si>
  <si>
    <t xml:space="preserve">kWh of Competitive Generation Used for Month                                                        (h)</t>
  </si>
  <si>
    <t xml:space="preserve">R-1</t>
  </si>
  <si>
    <t xml:space="preserve">R-2</t>
  </si>
  <si>
    <t xml:space="preserve">R-3</t>
  </si>
  <si>
    <t xml:space="preserve">R-4</t>
  </si>
  <si>
    <t xml:space="preserve">R-5</t>
  </si>
  <si>
    <t xml:space="preserve">R-6</t>
  </si>
  <si>
    <t xml:space="preserve">G-0</t>
  </si>
  <si>
    <t xml:space="preserve">N/A</t>
  </si>
  <si>
    <t xml:space="preserve">G-1</t>
  </si>
  <si>
    <t xml:space="preserve">G-2</t>
  </si>
  <si>
    <t xml:space="preserve">G-3</t>
  </si>
  <si>
    <t xml:space="preserve">G-4</t>
  </si>
  <si>
    <t xml:space="preserve">G-5</t>
  </si>
  <si>
    <t xml:space="preserve">G-6</t>
  </si>
  <si>
    <t xml:space="preserve">G-7</t>
  </si>
  <si>
    <t xml:space="preserve">T-0</t>
  </si>
  <si>
    <t xml:space="preserve">T-1</t>
  </si>
  <si>
    <t xml:space="preserve">T-2</t>
  </si>
  <si>
    <t xml:space="preserve">T-4</t>
  </si>
  <si>
    <t xml:space="preserve">Farms</t>
  </si>
  <si>
    <t xml:space="preserve">Street Lights</t>
  </si>
  <si>
    <t xml:space="preserve">Sales for Resale</t>
  </si>
  <si>
    <t xml:space="preserve">Back-Up Service</t>
  </si>
  <si>
    <t xml:space="preserve">TOTAL</t>
  </si>
  <si>
    <t xml:space="preserve">DOER - 110</t>
  </si>
  <si>
    <t xml:space="preserve">Prepared By:</t>
  </si>
  <si>
    <t xml:space="preserve">Lynda Lee</t>
  </si>
  <si>
    <t xml:space="preserve">Date: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</si>
</sst>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d\-mmm\-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1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8.7"/>
    <col collapsed="false" customWidth="true" hidden="false" outlineLevel="0" max="8" min="3" style="1" width="24.7"/>
    <col collapsed="false" customWidth="true" hidden="false" outlineLevel="0" max="11" min="9" style="2" width="18.7"/>
    <col collapsed="false" customWidth="true" hidden="false" outlineLevel="0" max="12" min="12" style="2" width="18.41"/>
    <col collapsed="false" customWidth="true" hidden="false" outlineLevel="0" max="13" min="13" style="3" width="14.41"/>
  </cols>
  <sheetData>
    <row r="1" customFormat="false" ht="21.75" hidden="false" customHeight="true" outlineLevel="0" collapsed="false">
      <c r="A1" s="4"/>
      <c r="B1" s="4"/>
      <c r="E1" s="5" t="s">
        <v>0</v>
      </c>
      <c r="M1" s="6"/>
    </row>
    <row r="2" customFormat="false" ht="21.75" hidden="false" customHeight="true" outlineLevel="0" collapsed="false">
      <c r="A2" s="7" t="s">
        <v>1</v>
      </c>
      <c r="E2" s="5" t="s">
        <v>2</v>
      </c>
      <c r="G2" s="5" t="s">
        <v>3</v>
      </c>
      <c r="H2" s="8" t="s">
        <v>4</v>
      </c>
    </row>
    <row r="3" customFormat="false" ht="21.75" hidden="false" customHeight="true" outlineLevel="0" collapsed="false">
      <c r="A3" s="0" t="s">
        <v>5</v>
      </c>
    </row>
    <row r="4" customFormat="false" ht="21.75" hidden="false" customHeight="true" outlineLevel="0" collapsed="false">
      <c r="A4" s="9" t="s">
        <v>6</v>
      </c>
      <c r="C4" s="10"/>
      <c r="D4" s="11"/>
      <c r="E4" s="10"/>
      <c r="F4" s="10"/>
      <c r="G4" s="10" t="s">
        <v>7</v>
      </c>
      <c r="H4" s="12" t="n">
        <v>36922</v>
      </c>
    </row>
    <row r="5" customFormat="false" ht="21.75" hidden="false" customHeight="true" outlineLevel="0" collapsed="false">
      <c r="A5" s="9" t="s">
        <v>8</v>
      </c>
      <c r="C5" s="10"/>
      <c r="D5" s="11"/>
      <c r="E5" s="10"/>
      <c r="F5" s="10"/>
      <c r="G5" s="10"/>
    </row>
    <row r="6" customFormat="false" ht="47.25" hidden="false" customHeight="true" outlineLevel="0" collapsed="false">
      <c r="B6" s="13"/>
      <c r="C6" s="14" t="s">
        <v>9</v>
      </c>
      <c r="D6" s="15"/>
      <c r="E6" s="15"/>
      <c r="F6" s="15"/>
      <c r="G6" s="16" t="s">
        <v>10</v>
      </c>
      <c r="H6" s="17"/>
    </row>
    <row r="7" customFormat="false" ht="70.5" hidden="false" customHeight="true" outlineLevel="0" collapsed="false">
      <c r="B7" s="13" t="s">
        <v>11</v>
      </c>
      <c r="C7" s="18" t="s">
        <v>12</v>
      </c>
      <c r="D7" s="19" t="s">
        <v>13</v>
      </c>
      <c r="E7" s="18" t="s">
        <v>14</v>
      </c>
      <c r="F7" s="20" t="s">
        <v>15</v>
      </c>
      <c r="G7" s="18" t="s">
        <v>16</v>
      </c>
      <c r="H7" s="21" t="s">
        <v>17</v>
      </c>
    </row>
    <row r="8" customFormat="false" ht="30" hidden="false" customHeight="true" outlineLevel="0" collapsed="false">
      <c r="B8" s="22" t="s">
        <v>18</v>
      </c>
      <c r="C8" s="23" t="n">
        <f aca="false">163775+32237</f>
        <v>196012</v>
      </c>
      <c r="D8" s="24" t="n">
        <f aca="false">103249759+6230099</f>
        <v>109479858</v>
      </c>
      <c r="E8" s="23" t="n">
        <f aca="false">48926+5825</f>
        <v>54751</v>
      </c>
      <c r="F8" s="25" t="n">
        <f aca="false">24644643+1443930</f>
        <v>26088573</v>
      </c>
      <c r="G8" s="23"/>
      <c r="H8" s="26"/>
      <c r="I8" s="27"/>
      <c r="J8" s="27"/>
      <c r="K8" s="27"/>
      <c r="L8" s="27"/>
      <c r="M8" s="28"/>
      <c r="N8" s="29"/>
      <c r="O8" s="29"/>
      <c r="P8" s="29"/>
      <c r="Q8" s="29"/>
      <c r="R8" s="29"/>
    </row>
    <row r="9" customFormat="false" ht="30" hidden="false" customHeight="true" outlineLevel="0" collapsed="false">
      <c r="B9" s="30" t="s">
        <v>19</v>
      </c>
      <c r="C9" s="31" t="n">
        <f aca="false">14552+53</f>
        <v>14605</v>
      </c>
      <c r="D9" s="32" t="n">
        <f aca="false">7148220+19911</f>
        <v>7168131</v>
      </c>
      <c r="E9" s="31" t="n">
        <v>201</v>
      </c>
      <c r="F9" s="33" t="n">
        <f aca="false">17380+419</f>
        <v>17799</v>
      </c>
      <c r="G9" s="31"/>
      <c r="H9" s="34"/>
      <c r="I9" s="27"/>
      <c r="J9" s="27"/>
      <c r="K9" s="27"/>
      <c r="L9" s="27"/>
      <c r="M9" s="28"/>
      <c r="N9" s="29"/>
      <c r="O9" s="29"/>
      <c r="P9" s="29"/>
      <c r="Q9" s="29"/>
      <c r="R9" s="29"/>
    </row>
    <row r="10" customFormat="false" ht="30" hidden="false" customHeight="true" outlineLevel="0" collapsed="false">
      <c r="B10" s="30" t="s">
        <v>20</v>
      </c>
      <c r="C10" s="31" t="n">
        <v>18570</v>
      </c>
      <c r="D10" s="32" t="n">
        <v>31847298</v>
      </c>
      <c r="E10" s="31" t="n">
        <v>6544</v>
      </c>
      <c r="F10" s="33" t="n">
        <v>9475088</v>
      </c>
      <c r="G10" s="31"/>
      <c r="H10" s="34"/>
      <c r="I10" s="27"/>
      <c r="J10" s="27"/>
      <c r="K10" s="27"/>
      <c r="L10" s="27"/>
      <c r="M10" s="28"/>
      <c r="N10" s="29"/>
      <c r="O10" s="29"/>
      <c r="P10" s="29"/>
      <c r="Q10" s="29"/>
      <c r="R10" s="29"/>
    </row>
    <row r="11" customFormat="false" ht="30" hidden="false" customHeight="true" outlineLevel="0" collapsed="false">
      <c r="B11" s="30" t="s">
        <v>21</v>
      </c>
      <c r="C11" s="31" t="n">
        <v>1475</v>
      </c>
      <c r="D11" s="32" t="n">
        <v>2747250</v>
      </c>
      <c r="E11" s="31" t="n">
        <v>32</v>
      </c>
      <c r="F11" s="33" t="n">
        <v>17927</v>
      </c>
      <c r="G11" s="31"/>
      <c r="H11" s="34"/>
      <c r="I11" s="27"/>
      <c r="J11" s="27"/>
      <c r="K11" s="27"/>
      <c r="L11" s="27"/>
      <c r="M11" s="28"/>
      <c r="N11" s="29"/>
      <c r="O11" s="29"/>
      <c r="P11" s="29"/>
      <c r="Q11" s="29"/>
      <c r="R11" s="29"/>
    </row>
    <row r="12" customFormat="false" ht="30" hidden="false" customHeight="true" outlineLevel="0" collapsed="false">
      <c r="B12" s="35" t="s">
        <v>22</v>
      </c>
      <c r="C12" s="31" t="n">
        <v>9696</v>
      </c>
      <c r="D12" s="36" t="n">
        <v>1974187</v>
      </c>
      <c r="E12" s="37" t="n">
        <v>1628</v>
      </c>
      <c r="F12" s="38" t="n">
        <v>325204</v>
      </c>
      <c r="G12" s="37"/>
      <c r="H12" s="39"/>
      <c r="I12" s="27"/>
      <c r="J12" s="27"/>
      <c r="K12" s="27"/>
      <c r="L12" s="27"/>
      <c r="M12" s="28"/>
      <c r="N12" s="29"/>
      <c r="O12" s="29"/>
      <c r="P12" s="29"/>
      <c r="Q12" s="29"/>
      <c r="R12" s="29"/>
    </row>
    <row r="13" customFormat="false" ht="30" hidden="false" customHeight="true" outlineLevel="0" collapsed="false">
      <c r="B13" s="35" t="s">
        <v>23</v>
      </c>
      <c r="C13" s="31" t="n">
        <v>47</v>
      </c>
      <c r="D13" s="36" t="n">
        <v>81422</v>
      </c>
      <c r="E13" s="37" t="n">
        <v>4</v>
      </c>
      <c r="F13" s="38" t="n">
        <v>4015</v>
      </c>
      <c r="G13" s="37"/>
      <c r="H13" s="39"/>
      <c r="I13" s="27"/>
      <c r="J13" s="27"/>
      <c r="K13" s="27"/>
      <c r="L13" s="27"/>
      <c r="M13" s="28"/>
      <c r="N13" s="29"/>
      <c r="O13" s="29"/>
      <c r="P13" s="29"/>
      <c r="Q13" s="29"/>
      <c r="R13" s="29"/>
    </row>
    <row r="14" customFormat="false" ht="30" hidden="false" customHeight="true" outlineLevel="0" collapsed="false">
      <c r="B14" s="35" t="s">
        <v>24</v>
      </c>
      <c r="C14" s="31" t="s">
        <v>25</v>
      </c>
      <c r="D14" s="36"/>
      <c r="E14" s="37"/>
      <c r="F14" s="38"/>
      <c r="G14" s="37"/>
      <c r="H14" s="39"/>
      <c r="I14" s="27"/>
      <c r="J14" s="27"/>
      <c r="K14" s="27"/>
      <c r="L14" s="27"/>
      <c r="M14" s="28"/>
      <c r="N14" s="29"/>
      <c r="O14" s="29"/>
      <c r="P14" s="29"/>
      <c r="Q14" s="29"/>
      <c r="R14" s="29"/>
    </row>
    <row r="15" customFormat="false" ht="30" hidden="false" customHeight="true" outlineLevel="0" collapsed="false">
      <c r="B15" s="40" t="s">
        <v>26</v>
      </c>
      <c r="C15" s="41" t="n">
        <f aca="false">25681+2891</f>
        <v>28572</v>
      </c>
      <c r="D15" s="42" t="n">
        <f aca="false">66467441+1227584</f>
        <v>67695025</v>
      </c>
      <c r="E15" s="41" t="n">
        <f aca="false">9214+415</f>
        <v>9629</v>
      </c>
      <c r="F15" s="43" t="n">
        <f aca="false">18147157+287725</f>
        <v>18434882</v>
      </c>
      <c r="G15" s="41"/>
      <c r="H15" s="44"/>
      <c r="I15" s="27"/>
      <c r="J15" s="27"/>
      <c r="K15" s="27"/>
      <c r="L15" s="27"/>
      <c r="M15" s="28"/>
      <c r="N15" s="29"/>
      <c r="O15" s="29"/>
      <c r="P15" s="29"/>
      <c r="Q15" s="29"/>
      <c r="R15" s="29"/>
    </row>
    <row r="16" customFormat="false" ht="30" hidden="false" customHeight="true" outlineLevel="0" collapsed="false">
      <c r="B16" s="40" t="s">
        <v>27</v>
      </c>
      <c r="C16" s="41" t="n">
        <v>322</v>
      </c>
      <c r="D16" s="42" t="n">
        <v>32212413</v>
      </c>
      <c r="E16" s="41" t="n">
        <v>74</v>
      </c>
      <c r="F16" s="43" t="n">
        <v>9179099</v>
      </c>
      <c r="G16" s="41" t="n">
        <v>5</v>
      </c>
      <c r="H16" s="44" t="n">
        <v>1413080</v>
      </c>
      <c r="I16" s="27"/>
      <c r="J16" s="27"/>
      <c r="K16" s="27"/>
      <c r="L16" s="27"/>
      <c r="M16" s="28"/>
      <c r="N16" s="29"/>
      <c r="O16" s="29"/>
      <c r="P16" s="29"/>
      <c r="Q16" s="29"/>
      <c r="R16" s="29"/>
    </row>
    <row r="17" customFormat="false" ht="30" hidden="false" customHeight="true" outlineLevel="0" collapsed="false">
      <c r="B17" s="40" t="s">
        <v>28</v>
      </c>
      <c r="C17" s="45" t="n">
        <v>50</v>
      </c>
      <c r="D17" s="46" t="n">
        <v>27107413</v>
      </c>
      <c r="E17" s="45" t="n">
        <v>5</v>
      </c>
      <c r="F17" s="47" t="n">
        <v>3190980</v>
      </c>
      <c r="G17" s="45"/>
      <c r="H17" s="48"/>
      <c r="I17" s="27"/>
      <c r="J17" s="27"/>
      <c r="K17" s="27"/>
      <c r="L17" s="27"/>
      <c r="M17" s="28"/>
      <c r="N17" s="29"/>
      <c r="O17" s="29"/>
      <c r="P17" s="29"/>
      <c r="Q17" s="29"/>
      <c r="R17" s="29"/>
    </row>
    <row r="18" customFormat="false" ht="30" hidden="false" customHeight="true" outlineLevel="0" collapsed="false">
      <c r="B18" s="40" t="s">
        <v>29</v>
      </c>
      <c r="C18" s="31" t="n">
        <v>46</v>
      </c>
      <c r="D18" s="46" t="n">
        <v>357752</v>
      </c>
      <c r="E18" s="45" t="n">
        <v>2</v>
      </c>
      <c r="F18" s="47" t="n">
        <v>1920</v>
      </c>
      <c r="G18" s="45"/>
      <c r="H18" s="48"/>
      <c r="I18" s="27"/>
      <c r="J18" s="27"/>
      <c r="K18" s="27"/>
      <c r="L18" s="27"/>
      <c r="M18" s="28"/>
      <c r="N18" s="29"/>
      <c r="O18" s="29"/>
      <c r="P18" s="29"/>
      <c r="Q18" s="29"/>
      <c r="R18" s="29"/>
    </row>
    <row r="19" customFormat="false" ht="30" hidden="false" customHeight="true" outlineLevel="0" collapsed="false">
      <c r="B19" s="40" t="s">
        <v>30</v>
      </c>
      <c r="C19" s="31" t="n">
        <v>894</v>
      </c>
      <c r="D19" s="46" t="n">
        <v>2585368</v>
      </c>
      <c r="E19" s="45" t="n">
        <v>234</v>
      </c>
      <c r="F19" s="47" t="n">
        <v>417478</v>
      </c>
      <c r="G19" s="45"/>
      <c r="H19" s="48"/>
      <c r="I19" s="27"/>
      <c r="J19" s="27"/>
      <c r="K19" s="27"/>
      <c r="L19" s="27"/>
      <c r="M19" s="28"/>
      <c r="N19" s="29"/>
      <c r="O19" s="29"/>
      <c r="P19" s="29"/>
      <c r="Q19" s="29"/>
      <c r="R19" s="29"/>
    </row>
    <row r="20" customFormat="false" ht="30" hidden="false" customHeight="true" outlineLevel="0" collapsed="false">
      <c r="B20" s="40" t="s">
        <v>31</v>
      </c>
      <c r="C20" s="31" t="n">
        <v>7</v>
      </c>
      <c r="D20" s="46" t="n">
        <v>1311820</v>
      </c>
      <c r="E20" s="45" t="n">
        <v>4</v>
      </c>
      <c r="F20" s="47" t="n">
        <v>323080</v>
      </c>
      <c r="G20" s="45"/>
      <c r="H20" s="48"/>
      <c r="I20" s="27"/>
      <c r="J20" s="27"/>
      <c r="K20" s="27"/>
      <c r="L20" s="27"/>
      <c r="M20" s="28"/>
      <c r="N20" s="29"/>
      <c r="O20" s="29"/>
      <c r="P20" s="29"/>
      <c r="Q20" s="29"/>
      <c r="R20" s="29"/>
    </row>
    <row r="21" customFormat="false" ht="30" hidden="false" customHeight="true" outlineLevel="0" collapsed="false">
      <c r="B21" s="40" t="s">
        <v>32</v>
      </c>
      <c r="C21" s="31" t="n">
        <f aca="false">80+79</f>
        <v>159</v>
      </c>
      <c r="D21" s="46" t="n">
        <f aca="false">358817+13633</f>
        <v>372450</v>
      </c>
      <c r="E21" s="45" t="n">
        <v>15</v>
      </c>
      <c r="F21" s="47" t="n">
        <f aca="false">21139+3934</f>
        <v>25073</v>
      </c>
      <c r="G21" s="45"/>
      <c r="H21" s="48"/>
      <c r="I21" s="27"/>
      <c r="J21" s="27"/>
      <c r="K21" s="27"/>
      <c r="L21" s="27"/>
      <c r="M21" s="28"/>
      <c r="N21" s="29"/>
      <c r="O21" s="29"/>
      <c r="P21" s="29"/>
      <c r="Q21" s="29"/>
      <c r="R21" s="29"/>
    </row>
    <row r="22" customFormat="false" ht="30" hidden="false" customHeight="true" outlineLevel="0" collapsed="false">
      <c r="B22" s="40" t="s">
        <v>33</v>
      </c>
      <c r="C22" s="49" t="s">
        <v>25</v>
      </c>
      <c r="D22" s="46"/>
      <c r="E22" s="45"/>
      <c r="F22" s="47"/>
      <c r="G22" s="45"/>
      <c r="H22" s="48"/>
      <c r="I22" s="27"/>
      <c r="J22" s="27"/>
      <c r="K22" s="27"/>
      <c r="L22" s="27"/>
      <c r="M22" s="28"/>
      <c r="N22" s="29"/>
      <c r="O22" s="29"/>
      <c r="P22" s="29"/>
      <c r="Q22" s="29"/>
      <c r="R22" s="29"/>
    </row>
    <row r="23" customFormat="false" ht="30" hidden="false" customHeight="true" outlineLevel="0" collapsed="false">
      <c r="B23" s="40" t="s">
        <v>34</v>
      </c>
      <c r="C23" s="49" t="s">
        <v>25</v>
      </c>
      <c r="D23" s="46"/>
      <c r="E23" s="45"/>
      <c r="F23" s="47"/>
      <c r="G23" s="45"/>
      <c r="H23" s="48"/>
      <c r="I23" s="27"/>
      <c r="J23" s="27"/>
      <c r="K23" s="27"/>
      <c r="L23" s="27"/>
      <c r="M23" s="28"/>
      <c r="N23" s="29"/>
      <c r="O23" s="29"/>
      <c r="P23" s="29"/>
      <c r="Q23" s="29"/>
      <c r="R23" s="29"/>
    </row>
    <row r="24" customFormat="false" ht="30" hidden="false" customHeight="true" outlineLevel="0" collapsed="false">
      <c r="B24" s="40" t="s">
        <v>35</v>
      </c>
      <c r="C24" s="49" t="s">
        <v>25</v>
      </c>
      <c r="D24" s="46"/>
      <c r="E24" s="45"/>
      <c r="F24" s="47"/>
      <c r="G24" s="45"/>
      <c r="H24" s="48"/>
      <c r="I24" s="27"/>
      <c r="J24" s="27"/>
      <c r="K24" s="27"/>
      <c r="L24" s="27"/>
      <c r="M24" s="28"/>
      <c r="N24" s="29"/>
      <c r="O24" s="29"/>
      <c r="P24" s="29"/>
      <c r="Q24" s="29"/>
      <c r="R24" s="29"/>
    </row>
    <row r="25" customFormat="false" ht="30" hidden="false" customHeight="true" outlineLevel="0" collapsed="false">
      <c r="B25" s="40" t="s">
        <v>36</v>
      </c>
      <c r="C25" s="49" t="s">
        <v>25</v>
      </c>
      <c r="D25" s="46"/>
      <c r="E25" s="45"/>
      <c r="F25" s="47"/>
      <c r="G25" s="45"/>
      <c r="H25" s="48"/>
      <c r="I25" s="27"/>
      <c r="J25" s="27"/>
      <c r="K25" s="27"/>
      <c r="L25" s="27"/>
      <c r="M25" s="28"/>
      <c r="N25" s="29"/>
      <c r="O25" s="29"/>
      <c r="P25" s="29"/>
      <c r="Q25" s="29"/>
      <c r="R25" s="29"/>
    </row>
    <row r="26" customFormat="false" ht="30" hidden="false" customHeight="true" outlineLevel="0" collapsed="false">
      <c r="B26" s="50" t="s">
        <v>37</v>
      </c>
      <c r="C26" s="49" t="s">
        <v>25</v>
      </c>
      <c r="D26" s="46"/>
      <c r="E26" s="45"/>
      <c r="F26" s="47"/>
      <c r="G26" s="45"/>
      <c r="H26" s="48"/>
      <c r="I26" s="27"/>
      <c r="J26" s="27"/>
      <c r="K26" s="27"/>
      <c r="L26" s="27"/>
      <c r="M26" s="28"/>
      <c r="N26" s="29"/>
      <c r="O26" s="29"/>
      <c r="P26" s="29"/>
      <c r="Q26" s="29"/>
      <c r="R26" s="29"/>
    </row>
    <row r="27" customFormat="false" ht="30" hidden="false" customHeight="true" outlineLevel="0" collapsed="false">
      <c r="B27" s="50" t="s">
        <v>38</v>
      </c>
      <c r="C27" s="45" t="n">
        <v>4606</v>
      </c>
      <c r="D27" s="46" t="n">
        <v>2016131</v>
      </c>
      <c r="E27" s="45" t="n">
        <v>723</v>
      </c>
      <c r="F27" s="47" t="n">
        <v>146002</v>
      </c>
      <c r="G27" s="45"/>
      <c r="H27" s="48"/>
      <c r="I27" s="27"/>
      <c r="J27" s="27"/>
      <c r="K27" s="27"/>
      <c r="L27" s="27"/>
      <c r="M27" s="28"/>
      <c r="N27" s="29"/>
      <c r="O27" s="29"/>
      <c r="P27" s="29"/>
      <c r="Q27" s="29"/>
      <c r="R27" s="29"/>
    </row>
    <row r="28" customFormat="false" ht="30" hidden="false" customHeight="true" outlineLevel="0" collapsed="false">
      <c r="B28" s="50" t="s">
        <v>39</v>
      </c>
      <c r="C28" s="45"/>
      <c r="D28" s="51"/>
      <c r="E28" s="45"/>
      <c r="F28" s="52"/>
      <c r="G28" s="45"/>
      <c r="H28" s="53"/>
      <c r="I28" s="27"/>
      <c r="J28" s="27"/>
      <c r="K28" s="27"/>
      <c r="L28" s="27"/>
      <c r="M28" s="28"/>
      <c r="N28" s="29"/>
      <c r="O28" s="29"/>
      <c r="P28" s="29"/>
      <c r="Q28" s="29"/>
      <c r="R28" s="29"/>
    </row>
    <row r="29" customFormat="false" ht="30" hidden="false" customHeight="true" outlineLevel="0" collapsed="false">
      <c r="B29" s="50" t="s">
        <v>40</v>
      </c>
      <c r="C29" s="45" t="n">
        <v>4</v>
      </c>
      <c r="D29" s="51" t="n">
        <v>87535</v>
      </c>
      <c r="E29" s="45"/>
      <c r="F29" s="52"/>
      <c r="G29" s="45"/>
      <c r="H29" s="53"/>
      <c r="I29" s="27"/>
      <c r="J29" s="27"/>
      <c r="K29" s="27"/>
      <c r="L29" s="27"/>
      <c r="M29" s="28"/>
      <c r="N29" s="29"/>
      <c r="O29" s="29"/>
      <c r="P29" s="29"/>
      <c r="Q29" s="29"/>
      <c r="R29" s="29"/>
    </row>
    <row r="30" customFormat="false" ht="30" hidden="false" customHeight="true" outlineLevel="0" collapsed="false">
      <c r="B30" s="54" t="s">
        <v>41</v>
      </c>
      <c r="C30" s="55" t="n">
        <f aca="false">SUM(C8:C29)</f>
        <v>275065</v>
      </c>
      <c r="D30" s="56" t="n">
        <f aca="false">SUM(D8:D29)</f>
        <v>287044053</v>
      </c>
      <c r="E30" s="55" t="n">
        <f aca="false">SUM(E8:E29)</f>
        <v>73846</v>
      </c>
      <c r="F30" s="56" t="n">
        <f aca="false">SUM(F8:F29)</f>
        <v>67647120</v>
      </c>
      <c r="G30" s="55" t="n">
        <f aca="false">SUM(G8:G29)</f>
        <v>5</v>
      </c>
      <c r="H30" s="56" t="n">
        <f aca="false">SUM(H8:H29)</f>
        <v>1413080</v>
      </c>
      <c r="I30" s="27"/>
      <c r="J30" s="27"/>
      <c r="K30" s="27"/>
      <c r="L30" s="27"/>
      <c r="M30" s="28"/>
      <c r="N30" s="29"/>
      <c r="O30" s="29"/>
      <c r="P30" s="29"/>
      <c r="Q30" s="29"/>
      <c r="R30" s="29"/>
    </row>
    <row r="31" customFormat="false" ht="30" hidden="false" customHeight="true" outlineLevel="0" collapsed="false">
      <c r="B31" s="57" t="s">
        <v>42</v>
      </c>
      <c r="C31" s="58"/>
      <c r="D31" s="11"/>
      <c r="E31" s="59" t="s">
        <v>43</v>
      </c>
      <c r="F31" s="60" t="s">
        <v>44</v>
      </c>
      <c r="G31" s="59" t="s">
        <v>45</v>
      </c>
      <c r="H31" s="61" t="n">
        <f aca="true">NOW()</f>
        <v>45926.9684852839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37195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45926.9684854761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37225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45926.9684854973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37256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45926.9684855193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62" width="5.71"/>
    <col collapsed="false" customWidth="true" hidden="false" outlineLevel="0" max="2" min="2" style="62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65" width="14.41"/>
    <col collapsed="false" customWidth="false" hidden="false" outlineLevel="0" max="257" min="14" style="62" width="9.14"/>
  </cols>
  <sheetData>
    <row r="1" customFormat="false" ht="21.75" hidden="false" customHeight="true" outlineLevel="0" collapsed="false">
      <c r="A1" s="66"/>
      <c r="B1" s="66"/>
      <c r="E1" s="67" t="s">
        <v>0</v>
      </c>
      <c r="M1" s="68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62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36950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f aca="false">160937+34814</f>
        <v>195751</v>
      </c>
      <c r="D8" s="84" t="n">
        <f aca="false">86993853+5004869</f>
        <v>91998722</v>
      </c>
      <c r="E8" s="83" t="n">
        <f aca="false">48064+5823</f>
        <v>53887</v>
      </c>
      <c r="F8" s="85" t="n">
        <f aca="false">20640269+1207942</f>
        <v>21848211</v>
      </c>
      <c r="G8" s="83"/>
      <c r="H8" s="85"/>
      <c r="I8" s="86"/>
      <c r="J8" s="86"/>
      <c r="K8" s="86"/>
      <c r="L8" s="86"/>
      <c r="M8" s="87"/>
      <c r="N8" s="88"/>
      <c r="O8" s="88"/>
      <c r="P8" s="88"/>
      <c r="Q8" s="88"/>
      <c r="R8" s="88"/>
    </row>
    <row r="9" customFormat="false" ht="30" hidden="false" customHeight="true" outlineLevel="0" collapsed="false">
      <c r="B9" s="89" t="s">
        <v>19</v>
      </c>
      <c r="C9" s="90" t="n">
        <f aca="false">15191+56</f>
        <v>15247</v>
      </c>
      <c r="D9" s="91" t="n">
        <f aca="false">7170753+18832</f>
        <v>7189585</v>
      </c>
      <c r="E9" s="90" t="n">
        <f aca="false">589+2</f>
        <v>591</v>
      </c>
      <c r="F9" s="92" t="n">
        <f aca="false">112201+833</f>
        <v>113034</v>
      </c>
      <c r="G9" s="90"/>
      <c r="H9" s="92"/>
      <c r="I9" s="86"/>
      <c r="J9" s="86"/>
      <c r="K9" s="86"/>
      <c r="L9" s="86"/>
      <c r="M9" s="87"/>
      <c r="N9" s="88"/>
      <c r="O9" s="88"/>
      <c r="P9" s="88"/>
      <c r="Q9" s="88"/>
      <c r="R9" s="88"/>
    </row>
    <row r="10" customFormat="false" ht="30" hidden="false" customHeight="true" outlineLevel="0" collapsed="false">
      <c r="B10" s="89" t="s">
        <v>20</v>
      </c>
      <c r="C10" s="90" t="n">
        <v>18175</v>
      </c>
      <c r="D10" s="91" t="n">
        <v>26448501</v>
      </c>
      <c r="E10" s="90" t="n">
        <v>6447</v>
      </c>
      <c r="F10" s="92" t="n">
        <v>7794353</v>
      </c>
      <c r="G10" s="90"/>
      <c r="H10" s="92"/>
      <c r="I10" s="86"/>
      <c r="J10" s="86"/>
      <c r="K10" s="86"/>
      <c r="L10" s="86"/>
      <c r="M10" s="87"/>
      <c r="N10" s="88"/>
      <c r="O10" s="88"/>
      <c r="P10" s="88"/>
      <c r="Q10" s="88"/>
      <c r="R10" s="88"/>
    </row>
    <row r="11" customFormat="false" ht="30" hidden="false" customHeight="true" outlineLevel="0" collapsed="false">
      <c r="B11" s="89" t="s">
        <v>21</v>
      </c>
      <c r="C11" s="90" t="n">
        <v>1456</v>
      </c>
      <c r="D11" s="91" t="n">
        <v>2616121</v>
      </c>
      <c r="E11" s="90" t="n">
        <v>50</v>
      </c>
      <c r="F11" s="92" t="n">
        <v>17421</v>
      </c>
      <c r="G11" s="90"/>
      <c r="H11" s="92"/>
      <c r="I11" s="86"/>
      <c r="J11" s="86"/>
      <c r="K11" s="86"/>
      <c r="L11" s="86"/>
      <c r="M11" s="87"/>
      <c r="N11" s="88"/>
      <c r="O11" s="88"/>
      <c r="P11" s="88"/>
      <c r="Q11" s="88"/>
      <c r="R11" s="88"/>
    </row>
    <row r="12" customFormat="false" ht="30" hidden="false" customHeight="true" outlineLevel="0" collapsed="false">
      <c r="B12" s="93" t="s">
        <v>22</v>
      </c>
      <c r="C12" s="90" t="n">
        <v>9448</v>
      </c>
      <c r="D12" s="94" t="n">
        <v>1775687</v>
      </c>
      <c r="E12" s="95" t="n">
        <v>1585</v>
      </c>
      <c r="F12" s="96" t="n">
        <v>297386</v>
      </c>
      <c r="G12" s="95"/>
      <c r="H12" s="96"/>
      <c r="I12" s="86"/>
      <c r="J12" s="86"/>
      <c r="K12" s="86"/>
      <c r="L12" s="86"/>
      <c r="M12" s="87"/>
      <c r="N12" s="88"/>
      <c r="O12" s="88"/>
      <c r="P12" s="88"/>
      <c r="Q12" s="88"/>
      <c r="R12" s="88"/>
    </row>
    <row r="13" customFormat="false" ht="30" hidden="false" customHeight="true" outlineLevel="0" collapsed="false">
      <c r="B13" s="93" t="s">
        <v>23</v>
      </c>
      <c r="C13" s="90" t="n">
        <v>51</v>
      </c>
      <c r="D13" s="94" t="n">
        <v>83322</v>
      </c>
      <c r="E13" s="95" t="n">
        <v>4</v>
      </c>
      <c r="F13" s="96" t="n">
        <v>4280</v>
      </c>
      <c r="G13" s="95"/>
      <c r="H13" s="96"/>
      <c r="I13" s="86"/>
      <c r="J13" s="86"/>
      <c r="K13" s="86"/>
      <c r="L13" s="86"/>
      <c r="M13" s="87"/>
      <c r="N13" s="88"/>
      <c r="O13" s="88"/>
      <c r="P13" s="88"/>
      <c r="Q13" s="88"/>
      <c r="R13" s="8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87"/>
      <c r="N14" s="88"/>
      <c r="O14" s="88"/>
      <c r="P14" s="88"/>
      <c r="Q14" s="88"/>
      <c r="R14" s="88"/>
    </row>
    <row r="15" customFormat="false" ht="30" hidden="false" customHeight="true" outlineLevel="0" collapsed="false">
      <c r="B15" s="97" t="s">
        <v>26</v>
      </c>
      <c r="C15" s="98" t="n">
        <f aca="false">25278+2823</f>
        <v>28101</v>
      </c>
      <c r="D15" s="99" t="n">
        <f aca="false">60819487+937251</f>
        <v>61756738</v>
      </c>
      <c r="E15" s="98" t="n">
        <f aca="false">9213+404</f>
        <v>9617</v>
      </c>
      <c r="F15" s="100" t="n">
        <f aca="false">17162833+233976</f>
        <v>17396809</v>
      </c>
      <c r="G15" s="98"/>
      <c r="H15" s="100"/>
      <c r="I15" s="86"/>
      <c r="J15" s="86"/>
      <c r="K15" s="86"/>
      <c r="L15" s="86"/>
      <c r="M15" s="87"/>
      <c r="N15" s="88"/>
      <c r="O15" s="88"/>
      <c r="P15" s="88"/>
      <c r="Q15" s="88"/>
      <c r="R15" s="88"/>
    </row>
    <row r="16" customFormat="false" ht="30" hidden="false" customHeight="true" outlineLevel="0" collapsed="false">
      <c r="B16" s="97" t="s">
        <v>27</v>
      </c>
      <c r="C16" s="98" t="n">
        <v>325</v>
      </c>
      <c r="D16" s="99" t="n">
        <v>34627653</v>
      </c>
      <c r="E16" s="98" t="n">
        <v>79</v>
      </c>
      <c r="F16" s="100" t="n">
        <v>9208042</v>
      </c>
      <c r="G16" s="98" t="n">
        <v>5</v>
      </c>
      <c r="H16" s="100" t="n">
        <v>911160</v>
      </c>
      <c r="I16" s="86"/>
      <c r="J16" s="86"/>
      <c r="K16" s="86"/>
      <c r="L16" s="86"/>
      <c r="M16" s="87"/>
      <c r="N16" s="88"/>
      <c r="O16" s="88"/>
      <c r="P16" s="88"/>
      <c r="Q16" s="88"/>
      <c r="R16" s="88"/>
    </row>
    <row r="17" customFormat="false" ht="30" hidden="false" customHeight="true" outlineLevel="0" collapsed="false">
      <c r="B17" s="97" t="s">
        <v>28</v>
      </c>
      <c r="C17" s="49" t="n">
        <v>50</v>
      </c>
      <c r="D17" s="101" t="n">
        <v>34070755</v>
      </c>
      <c r="E17" s="49" t="n">
        <v>5</v>
      </c>
      <c r="F17" s="102" t="n">
        <v>4248800</v>
      </c>
      <c r="G17" s="49"/>
      <c r="H17" s="102"/>
      <c r="I17" s="86"/>
      <c r="J17" s="86"/>
      <c r="K17" s="86"/>
      <c r="L17" s="86"/>
      <c r="M17" s="87"/>
      <c r="N17" s="88"/>
      <c r="O17" s="88"/>
      <c r="P17" s="88"/>
      <c r="Q17" s="88"/>
      <c r="R17" s="88"/>
    </row>
    <row r="18" customFormat="false" ht="30" hidden="false" customHeight="true" outlineLevel="0" collapsed="false">
      <c r="B18" s="97" t="s">
        <v>29</v>
      </c>
      <c r="C18" s="90" t="n">
        <v>46</v>
      </c>
      <c r="D18" s="101" t="n">
        <v>383666</v>
      </c>
      <c r="E18" s="49" t="n">
        <v>2</v>
      </c>
      <c r="F18" s="102" t="n">
        <v>2560</v>
      </c>
      <c r="G18" s="49"/>
      <c r="H18" s="102"/>
      <c r="I18" s="86"/>
      <c r="J18" s="86"/>
      <c r="K18" s="86"/>
      <c r="L18" s="86"/>
      <c r="M18" s="87"/>
      <c r="N18" s="88"/>
      <c r="O18" s="88"/>
      <c r="P18" s="88"/>
      <c r="Q18" s="88"/>
      <c r="R18" s="88"/>
    </row>
    <row r="19" customFormat="false" ht="30" hidden="false" customHeight="true" outlineLevel="0" collapsed="false">
      <c r="B19" s="97" t="s">
        <v>30</v>
      </c>
      <c r="C19" s="90" t="n">
        <v>847</v>
      </c>
      <c r="D19" s="101" t="n">
        <v>2041677</v>
      </c>
      <c r="E19" s="49" t="n">
        <v>211</v>
      </c>
      <c r="F19" s="102" t="n">
        <v>340875</v>
      </c>
      <c r="G19" s="49"/>
      <c r="H19" s="102"/>
      <c r="I19" s="86"/>
      <c r="J19" s="86"/>
      <c r="K19" s="86"/>
      <c r="L19" s="86"/>
      <c r="M19" s="87"/>
      <c r="N19" s="88"/>
      <c r="O19" s="88"/>
      <c r="P19" s="88"/>
      <c r="Q19" s="88"/>
      <c r="R19" s="88"/>
    </row>
    <row r="20" customFormat="false" ht="30" hidden="false" customHeight="true" outlineLevel="0" collapsed="false">
      <c r="B20" s="97" t="s">
        <v>31</v>
      </c>
      <c r="C20" s="90" t="n">
        <v>9</v>
      </c>
      <c r="D20" s="101" t="n">
        <v>1380770</v>
      </c>
      <c r="E20" s="49" t="n">
        <v>4</v>
      </c>
      <c r="F20" s="102" t="n">
        <v>299360</v>
      </c>
      <c r="G20" s="49"/>
      <c r="H20" s="102"/>
      <c r="I20" s="86"/>
      <c r="J20" s="86"/>
      <c r="K20" s="86"/>
      <c r="L20" s="86"/>
      <c r="M20" s="87"/>
      <c r="N20" s="88"/>
      <c r="O20" s="88"/>
      <c r="P20" s="88"/>
      <c r="Q20" s="88"/>
      <c r="R20" s="88"/>
    </row>
    <row r="21" customFormat="false" ht="30" hidden="false" customHeight="true" outlineLevel="0" collapsed="false">
      <c r="B21" s="97" t="s">
        <v>32</v>
      </c>
      <c r="C21" s="90" t="n">
        <v>160</v>
      </c>
      <c r="D21" s="101" t="n">
        <f aca="false">420707+10524</f>
        <v>431231</v>
      </c>
      <c r="E21" s="49" t="n">
        <v>15</v>
      </c>
      <c r="F21" s="102" t="n">
        <f aca="false">17152+12</f>
        <v>17164</v>
      </c>
      <c r="G21" s="49"/>
      <c r="H21" s="102"/>
      <c r="I21" s="86"/>
      <c r="J21" s="86"/>
      <c r="K21" s="86"/>
      <c r="L21" s="86"/>
      <c r="M21" s="87"/>
      <c r="N21" s="88"/>
      <c r="O21" s="88"/>
      <c r="P21" s="88"/>
      <c r="Q21" s="88"/>
      <c r="R21" s="8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 t="n">
        <v>744</v>
      </c>
      <c r="F22" s="102" t="n">
        <v>131498</v>
      </c>
      <c r="G22" s="49"/>
      <c r="H22" s="102"/>
      <c r="I22" s="86"/>
      <c r="J22" s="86"/>
      <c r="K22" s="86"/>
      <c r="L22" s="86"/>
      <c r="M22" s="87"/>
      <c r="N22" s="88"/>
      <c r="O22" s="88"/>
      <c r="P22" s="88"/>
      <c r="Q22" s="88"/>
      <c r="R22" s="8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87"/>
      <c r="N23" s="88"/>
      <c r="O23" s="88"/>
      <c r="P23" s="88"/>
      <c r="Q23" s="88"/>
      <c r="R23" s="8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87"/>
      <c r="N24" s="88"/>
      <c r="O24" s="88"/>
      <c r="P24" s="88"/>
      <c r="Q24" s="88"/>
      <c r="R24" s="8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87"/>
      <c r="N25" s="88"/>
      <c r="O25" s="88"/>
      <c r="P25" s="88"/>
      <c r="Q25" s="88"/>
      <c r="R25" s="8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87"/>
      <c r="N26" s="88"/>
      <c r="O26" s="88"/>
      <c r="P26" s="88"/>
      <c r="Q26" s="88"/>
      <c r="R26" s="88"/>
    </row>
    <row r="27" customFormat="false" ht="30" hidden="false" customHeight="true" outlineLevel="0" collapsed="false">
      <c r="B27" s="103" t="s">
        <v>38</v>
      </c>
      <c r="C27" s="49" t="n">
        <v>4631</v>
      </c>
      <c r="D27" s="101" t="n">
        <v>1726844</v>
      </c>
      <c r="E27" s="49"/>
      <c r="F27" s="102"/>
      <c r="G27" s="49"/>
      <c r="H27" s="102"/>
      <c r="I27" s="86"/>
      <c r="J27" s="86"/>
      <c r="K27" s="86"/>
      <c r="L27" s="86"/>
      <c r="M27" s="87"/>
      <c r="N27" s="88"/>
      <c r="O27" s="88"/>
      <c r="P27" s="88"/>
      <c r="Q27" s="88"/>
      <c r="R27" s="8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6"/>
      <c r="I28" s="86"/>
      <c r="J28" s="86"/>
      <c r="K28" s="86"/>
      <c r="L28" s="86"/>
      <c r="M28" s="87"/>
      <c r="N28" s="88"/>
      <c r="O28" s="88"/>
      <c r="P28" s="88"/>
      <c r="Q28" s="88"/>
      <c r="R28" s="8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6"/>
      <c r="I29" s="86"/>
      <c r="J29" s="86"/>
      <c r="K29" s="86"/>
      <c r="L29" s="86"/>
      <c r="M29" s="87"/>
      <c r="N29" s="88"/>
      <c r="O29" s="88"/>
      <c r="P29" s="88"/>
      <c r="Q29" s="88"/>
      <c r="R29" s="88"/>
    </row>
    <row r="30" customFormat="false" ht="30" hidden="false" customHeight="true" outlineLevel="0" collapsed="false">
      <c r="B30" s="107" t="s">
        <v>41</v>
      </c>
      <c r="C30" s="55" t="n">
        <f aca="false">SUM(C8:C29)</f>
        <v>274297</v>
      </c>
      <c r="D30" s="56" t="n">
        <f aca="false">SUM(D8:D29)</f>
        <v>266531272</v>
      </c>
      <c r="E30" s="55" t="n">
        <f aca="false">SUM(E8:E29)</f>
        <v>73241</v>
      </c>
      <c r="F30" s="56" t="n">
        <f aca="false">SUM(F8:F29)</f>
        <v>61719793</v>
      </c>
      <c r="G30" s="55" t="n">
        <f aca="false">SUM(G8:G29)</f>
        <v>5</v>
      </c>
      <c r="H30" s="56" t="n">
        <f aca="false">SUM(H8:H29)</f>
        <v>911160</v>
      </c>
      <c r="I30" s="86"/>
      <c r="J30" s="86"/>
      <c r="K30" s="86"/>
      <c r="L30" s="86"/>
      <c r="M30" s="87"/>
      <c r="N30" s="88"/>
      <c r="O30" s="88"/>
      <c r="P30" s="88"/>
      <c r="Q30" s="88"/>
      <c r="R30" s="8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45926.9684853031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36981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f aca="false">163565+35191</f>
        <v>198756</v>
      </c>
      <c r="D8" s="84" t="n">
        <f aca="false">85924765+4896314</f>
        <v>90821079</v>
      </c>
      <c r="E8" s="83" t="n">
        <f aca="false">49427+5940</f>
        <v>55367</v>
      </c>
      <c r="F8" s="85" t="n">
        <f aca="false">20926611+1179538</f>
        <v>22106149</v>
      </c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 t="n">
        <f aca="false">16174+60</f>
        <v>16234</v>
      </c>
      <c r="D9" s="91" t="n">
        <f aca="false">6996349+18940</f>
        <v>7015289</v>
      </c>
      <c r="E9" s="90" t="n">
        <v>528</v>
      </c>
      <c r="F9" s="92" t="n">
        <f aca="false">68928+330</f>
        <v>69258</v>
      </c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 t="n">
        <v>18670</v>
      </c>
      <c r="D10" s="91" t="n">
        <v>25946662</v>
      </c>
      <c r="E10" s="90" t="n">
        <v>6637</v>
      </c>
      <c r="F10" s="92" t="n">
        <v>7694746</v>
      </c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 t="n">
        <v>1617</v>
      </c>
      <c r="D11" s="91" t="n">
        <v>2610453</v>
      </c>
      <c r="E11" s="90" t="n">
        <v>68</v>
      </c>
      <c r="F11" s="92" t="n">
        <v>18505</v>
      </c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 t="n">
        <v>9724</v>
      </c>
      <c r="D12" s="94" t="n">
        <v>1824651</v>
      </c>
      <c r="E12" s="95" t="n">
        <v>1669</v>
      </c>
      <c r="F12" s="96" t="n">
        <v>316893</v>
      </c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 t="n">
        <v>49</v>
      </c>
      <c r="D13" s="94" t="n">
        <v>63013</v>
      </c>
      <c r="E13" s="95" t="n">
        <v>4</v>
      </c>
      <c r="F13" s="96" t="n">
        <v>3542</v>
      </c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 t="n">
        <f aca="false">25642+2867</f>
        <v>28509</v>
      </c>
      <c r="D15" s="99" t="n">
        <f aca="false">60123226+995447</f>
        <v>61118673</v>
      </c>
      <c r="E15" s="98" t="n">
        <f aca="false">9491+413</f>
        <v>9904</v>
      </c>
      <c r="F15" s="100" t="n">
        <f aca="false">17130035+241906</f>
        <v>17371941</v>
      </c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 t="n">
        <v>326</v>
      </c>
      <c r="D16" s="99" t="n">
        <v>32434727</v>
      </c>
      <c r="E16" s="98" t="n">
        <v>83</v>
      </c>
      <c r="F16" s="100" t="n">
        <v>8931610</v>
      </c>
      <c r="G16" s="98" t="n">
        <v>5</v>
      </c>
      <c r="H16" s="100" t="n">
        <v>933000</v>
      </c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 t="n">
        <v>50</v>
      </c>
      <c r="D17" s="101" t="n">
        <v>27111196</v>
      </c>
      <c r="E17" s="49" t="n">
        <v>5</v>
      </c>
      <c r="F17" s="102" t="n">
        <v>4429901</v>
      </c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 t="n">
        <v>46</v>
      </c>
      <c r="D18" s="101" t="n">
        <v>364109</v>
      </c>
      <c r="E18" s="49" t="n">
        <v>2</v>
      </c>
      <c r="F18" s="102" t="n">
        <v>1280</v>
      </c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 t="n">
        <v>891</v>
      </c>
      <c r="D19" s="101" t="n">
        <v>2064450</v>
      </c>
      <c r="E19" s="49" t="n">
        <v>249</v>
      </c>
      <c r="F19" s="102" t="n">
        <v>370704</v>
      </c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 t="n">
        <v>8</v>
      </c>
      <c r="D20" s="101" t="n">
        <v>1264590</v>
      </c>
      <c r="E20" s="49" t="n">
        <v>4</v>
      </c>
      <c r="F20" s="102" t="n">
        <v>305800</v>
      </c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 t="n">
        <v>168</v>
      </c>
      <c r="D21" s="101" t="n">
        <f aca="false">366160+9921</f>
        <v>376081</v>
      </c>
      <c r="E21" s="49" t="n">
        <v>15</v>
      </c>
      <c r="F21" s="102" t="n">
        <f aca="false">18189+561</f>
        <v>18750</v>
      </c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 t="n">
        <v>4613</v>
      </c>
      <c r="D27" s="101" t="n">
        <v>1678314</v>
      </c>
      <c r="E27" s="49" t="n">
        <v>764</v>
      </c>
      <c r="F27" s="102" t="n">
        <v>133084</v>
      </c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 t="n">
        <v>0</v>
      </c>
      <c r="F29" s="105" t="n">
        <v>345000</v>
      </c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279661</v>
      </c>
      <c r="D30" s="56" t="n">
        <f aca="false">SUM(D8:D29)</f>
        <v>254693287</v>
      </c>
      <c r="E30" s="55" t="n">
        <f aca="false">SUM(E8:E29)</f>
        <v>75299</v>
      </c>
      <c r="F30" s="56" t="n">
        <f aca="false">SUM(F8:F29)</f>
        <v>62117163</v>
      </c>
      <c r="G30" s="55" t="n">
        <f aca="false">SUM(G8:G29)</f>
        <v>5</v>
      </c>
      <c r="H30" s="56" t="n">
        <f aca="false">SUM(H8:H29)</f>
        <v>933000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45926.9684853274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37011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 t="n">
        <f aca="false">160801+34764</f>
        <v>195565</v>
      </c>
      <c r="D8" s="84" t="n">
        <f aca="false">79116496+4761745</f>
        <v>83878241</v>
      </c>
      <c r="E8" s="83" t="n">
        <f aca="false">49086+5939</f>
        <v>55025</v>
      </c>
      <c r="F8" s="85" t="n">
        <f aca="false">19096967+1076113</f>
        <v>20173080</v>
      </c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 t="n">
        <f aca="false">16715+62</f>
        <v>16777</v>
      </c>
      <c r="D9" s="91" t="n">
        <f aca="false">6844148+18881</f>
        <v>6863029</v>
      </c>
      <c r="E9" s="90" t="n">
        <v>449</v>
      </c>
      <c r="F9" s="92" t="n">
        <f aca="false">24999+569</f>
        <v>25568</v>
      </c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 t="n">
        <v>18152</v>
      </c>
      <c r="D10" s="91" t="n">
        <v>19233751</v>
      </c>
      <c r="E10" s="90" t="n">
        <v>6508</v>
      </c>
      <c r="F10" s="92" t="n">
        <v>5565940</v>
      </c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 t="n">
        <v>1625</v>
      </c>
      <c r="D11" s="91" t="n">
        <v>2055158</v>
      </c>
      <c r="E11" s="90" t="n">
        <v>62</v>
      </c>
      <c r="F11" s="92" t="n">
        <v>4780</v>
      </c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 t="n">
        <v>9484</v>
      </c>
      <c r="D12" s="94" t="n">
        <v>1761477</v>
      </c>
      <c r="E12" s="95" t="n">
        <v>1634</v>
      </c>
      <c r="F12" s="96" t="n">
        <v>301311</v>
      </c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 t="n">
        <v>44</v>
      </c>
      <c r="D13" s="94" t="n">
        <v>70337</v>
      </c>
      <c r="E13" s="95" t="n">
        <v>3</v>
      </c>
      <c r="F13" s="96" t="n">
        <v>1790</v>
      </c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 t="n">
        <f aca="false">25245+2816</f>
        <v>28061</v>
      </c>
      <c r="D15" s="99" t="n">
        <f aca="false">59496279+1131164</f>
        <v>60627443</v>
      </c>
      <c r="E15" s="98" t="n">
        <f aca="false">9512+413</f>
        <v>9925</v>
      </c>
      <c r="F15" s="100" t="n">
        <f aca="false">14111889+231740</f>
        <v>14343629</v>
      </c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 t="n">
        <v>332</v>
      </c>
      <c r="D16" s="99" t="n">
        <v>32069312</v>
      </c>
      <c r="E16" s="98" t="n">
        <v>79</v>
      </c>
      <c r="F16" s="100" t="n">
        <v>8776481</v>
      </c>
      <c r="G16" s="98" t="n">
        <v>5</v>
      </c>
      <c r="H16" s="100" t="n">
        <v>946860</v>
      </c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 t="n">
        <v>50</v>
      </c>
      <c r="D17" s="101" t="n">
        <v>28328128</v>
      </c>
      <c r="E17" s="49" t="n">
        <v>5</v>
      </c>
      <c r="F17" s="102" t="n">
        <v>4718240</v>
      </c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 t="n">
        <v>46</v>
      </c>
      <c r="D18" s="101" t="n">
        <v>387268</v>
      </c>
      <c r="E18" s="49" t="n">
        <v>2</v>
      </c>
      <c r="F18" s="102" t="n">
        <v>1760</v>
      </c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 t="n">
        <v>851</v>
      </c>
      <c r="D19" s="101" t="n">
        <v>1475378</v>
      </c>
      <c r="E19" s="49" t="n">
        <v>224</v>
      </c>
      <c r="F19" s="102" t="n">
        <v>241843</v>
      </c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 t="n">
        <v>7</v>
      </c>
      <c r="D20" s="101" t="n">
        <v>850540</v>
      </c>
      <c r="E20" s="49" t="n">
        <v>4</v>
      </c>
      <c r="F20" s="102" t="n">
        <v>279480</v>
      </c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 t="n">
        <f aca="false">77+78</f>
        <v>155</v>
      </c>
      <c r="D21" s="101" t="n">
        <f aca="false">358133+13145</f>
        <v>371278</v>
      </c>
      <c r="E21" s="49" t="n">
        <v>15</v>
      </c>
      <c r="F21" s="102" t="n">
        <f aca="false">22733+654</f>
        <v>23387</v>
      </c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 t="n">
        <v>4604</v>
      </c>
      <c r="D27" s="101" t="n">
        <v>1431884</v>
      </c>
      <c r="E27" s="49" t="n">
        <v>769</v>
      </c>
      <c r="F27" s="102" t="n">
        <v>114342</v>
      </c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275753</v>
      </c>
      <c r="D30" s="56" t="n">
        <f aca="false">SUM(D8:D29)</f>
        <v>239403224</v>
      </c>
      <c r="E30" s="55" t="n">
        <f aca="false">SUM(E8:E29)</f>
        <v>74704</v>
      </c>
      <c r="F30" s="56" t="n">
        <f aca="false">SUM(F8:F29)</f>
        <v>54571631</v>
      </c>
      <c r="G30" s="55" t="n">
        <f aca="false">SUM(G8:G29)</f>
        <v>5</v>
      </c>
      <c r="H30" s="56" t="n">
        <f aca="false">SUM(H8:H29)</f>
        <v>946860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45926.9684853481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37042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45926.9684853685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37072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45926.9684853903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37103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45926.9684854109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37134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49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45926.9684854301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1" activeCellId="0" sqref="A1 A1"/>
    </sheetView>
  </sheetViews>
  <sheetFormatPr defaultColWidth="9.13671875" defaultRowHeight="21.75" customHeight="true" zeroHeight="false" outlineLevelRow="0" outlineLevelCol="0"/>
  <cols>
    <col collapsed="false" customWidth="true" hidden="false" outlineLevel="0" max="1" min="1" style="113" width="5.71"/>
    <col collapsed="false" customWidth="true" hidden="false" outlineLevel="0" max="2" min="2" style="113" width="18.7"/>
    <col collapsed="false" customWidth="true" hidden="false" outlineLevel="0" max="8" min="3" style="63" width="24.7"/>
    <col collapsed="false" customWidth="true" hidden="false" outlineLevel="0" max="11" min="9" style="64" width="18.7"/>
    <col collapsed="false" customWidth="true" hidden="false" outlineLevel="0" max="12" min="12" style="64" width="18.41"/>
    <col collapsed="false" customWidth="true" hidden="false" outlineLevel="0" max="13" min="13" style="114" width="14.41"/>
    <col collapsed="false" customWidth="false" hidden="false" outlineLevel="0" max="257" min="14" style="113" width="9.14"/>
  </cols>
  <sheetData>
    <row r="1" customFormat="false" ht="21.75" hidden="false" customHeight="true" outlineLevel="0" collapsed="false">
      <c r="A1" s="115"/>
      <c r="B1" s="115"/>
      <c r="E1" s="67" t="s">
        <v>0</v>
      </c>
      <c r="M1" s="116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</row>
    <row r="2" customFormat="false" ht="21.75" hidden="false" customHeight="true" outlineLevel="0" collapsed="false">
      <c r="A2" s="69" t="s">
        <v>1</v>
      </c>
      <c r="E2" s="67" t="s">
        <v>2</v>
      </c>
      <c r="G2" s="67" t="s">
        <v>3</v>
      </c>
      <c r="H2" s="70" t="s">
        <v>4</v>
      </c>
    </row>
    <row r="3" customFormat="false" ht="21.75" hidden="false" customHeight="true" outlineLevel="0" collapsed="false">
      <c r="A3" s="113" t="s">
        <v>5</v>
      </c>
    </row>
    <row r="4" customFormat="false" ht="21.75" hidden="false" customHeight="true" outlineLevel="0" collapsed="false">
      <c r="A4" s="71" t="s">
        <v>6</v>
      </c>
      <c r="C4" s="64"/>
      <c r="D4" s="72"/>
      <c r="E4" s="64"/>
      <c r="F4" s="64"/>
      <c r="G4" s="64" t="s">
        <v>7</v>
      </c>
      <c r="H4" s="73" t="n">
        <v>37164</v>
      </c>
    </row>
    <row r="5" customFormat="false" ht="21.75" hidden="false" customHeight="true" outlineLevel="0" collapsed="false">
      <c r="A5" s="71" t="s">
        <v>8</v>
      </c>
      <c r="B5" s="69"/>
      <c r="C5" s="64"/>
      <c r="D5" s="72"/>
      <c r="E5" s="64"/>
      <c r="F5" s="64"/>
      <c r="G5" s="64"/>
    </row>
    <row r="6" customFormat="false" ht="47.25" hidden="false" customHeight="true" outlineLevel="0" collapsed="false">
      <c r="B6" s="74"/>
      <c r="C6" s="75" t="s">
        <v>9</v>
      </c>
      <c r="D6" s="76"/>
      <c r="E6" s="76"/>
      <c r="F6" s="76"/>
      <c r="G6" s="77" t="s">
        <v>10</v>
      </c>
      <c r="H6" s="78"/>
    </row>
    <row r="7" customFormat="false" ht="70.5" hidden="false" customHeight="true" outlineLevel="0" collapsed="false">
      <c r="B7" s="74" t="s">
        <v>11</v>
      </c>
      <c r="C7" s="79" t="s">
        <v>12</v>
      </c>
      <c r="D7" s="80" t="s">
        <v>13</v>
      </c>
      <c r="E7" s="79" t="s">
        <v>14</v>
      </c>
      <c r="F7" s="81" t="s">
        <v>15</v>
      </c>
      <c r="G7" s="79" t="s">
        <v>16</v>
      </c>
      <c r="H7" s="81" t="s">
        <v>17</v>
      </c>
    </row>
    <row r="8" customFormat="false" ht="30" hidden="false" customHeight="true" outlineLevel="0" collapsed="false">
      <c r="B8" s="82" t="s">
        <v>18</v>
      </c>
      <c r="C8" s="83"/>
      <c r="D8" s="84"/>
      <c r="E8" s="83"/>
      <c r="F8" s="85"/>
      <c r="G8" s="83"/>
      <c r="H8" s="85"/>
      <c r="I8" s="86"/>
      <c r="J8" s="86"/>
      <c r="K8" s="86"/>
      <c r="L8" s="86"/>
      <c r="M8" s="117"/>
      <c r="N8" s="118"/>
      <c r="O8" s="118"/>
      <c r="P8" s="118"/>
      <c r="Q8" s="118"/>
      <c r="R8" s="118"/>
    </row>
    <row r="9" customFormat="false" ht="30" hidden="false" customHeight="true" outlineLevel="0" collapsed="false">
      <c r="B9" s="89" t="s">
        <v>19</v>
      </c>
      <c r="C9" s="90"/>
      <c r="D9" s="91"/>
      <c r="E9" s="90"/>
      <c r="F9" s="92"/>
      <c r="G9" s="90"/>
      <c r="H9" s="92"/>
      <c r="I9" s="86"/>
      <c r="J9" s="86"/>
      <c r="K9" s="86"/>
      <c r="L9" s="86"/>
      <c r="M9" s="117"/>
      <c r="N9" s="118"/>
      <c r="O9" s="118"/>
      <c r="P9" s="118"/>
      <c r="Q9" s="118"/>
      <c r="R9" s="118"/>
    </row>
    <row r="10" customFormat="false" ht="30" hidden="false" customHeight="true" outlineLevel="0" collapsed="false">
      <c r="B10" s="89" t="s">
        <v>20</v>
      </c>
      <c r="C10" s="90"/>
      <c r="D10" s="91"/>
      <c r="E10" s="90"/>
      <c r="F10" s="92"/>
      <c r="G10" s="90"/>
      <c r="H10" s="92"/>
      <c r="I10" s="86"/>
      <c r="J10" s="86"/>
      <c r="K10" s="86"/>
      <c r="L10" s="86"/>
      <c r="M10" s="117"/>
      <c r="N10" s="118"/>
      <c r="O10" s="118"/>
      <c r="P10" s="118"/>
      <c r="Q10" s="118"/>
      <c r="R10" s="118"/>
    </row>
    <row r="11" customFormat="false" ht="30" hidden="false" customHeight="true" outlineLevel="0" collapsed="false">
      <c r="B11" s="89" t="s">
        <v>21</v>
      </c>
      <c r="C11" s="90"/>
      <c r="D11" s="91"/>
      <c r="E11" s="90"/>
      <c r="F11" s="92"/>
      <c r="G11" s="90"/>
      <c r="H11" s="92"/>
      <c r="I11" s="86"/>
      <c r="J11" s="86"/>
      <c r="K11" s="86"/>
      <c r="L11" s="86"/>
      <c r="M11" s="117"/>
      <c r="N11" s="118"/>
      <c r="O11" s="118"/>
      <c r="P11" s="118"/>
      <c r="Q11" s="118"/>
      <c r="R11" s="118"/>
    </row>
    <row r="12" customFormat="false" ht="30" hidden="false" customHeight="true" outlineLevel="0" collapsed="false">
      <c r="B12" s="93" t="s">
        <v>22</v>
      </c>
      <c r="C12" s="90"/>
      <c r="D12" s="94"/>
      <c r="E12" s="95"/>
      <c r="F12" s="96"/>
      <c r="G12" s="95"/>
      <c r="H12" s="96"/>
      <c r="I12" s="86"/>
      <c r="J12" s="86"/>
      <c r="K12" s="86"/>
      <c r="L12" s="86"/>
      <c r="M12" s="117"/>
      <c r="N12" s="118"/>
      <c r="O12" s="118"/>
      <c r="P12" s="118"/>
      <c r="Q12" s="118"/>
      <c r="R12" s="118"/>
    </row>
    <row r="13" customFormat="false" ht="30" hidden="false" customHeight="true" outlineLevel="0" collapsed="false">
      <c r="B13" s="93" t="s">
        <v>23</v>
      </c>
      <c r="C13" s="90"/>
      <c r="D13" s="94"/>
      <c r="E13" s="95"/>
      <c r="F13" s="96"/>
      <c r="G13" s="95"/>
      <c r="H13" s="96"/>
      <c r="I13" s="86"/>
      <c r="J13" s="86"/>
      <c r="K13" s="86"/>
      <c r="L13" s="86"/>
      <c r="M13" s="117"/>
      <c r="N13" s="118"/>
      <c r="O13" s="118"/>
      <c r="P13" s="118"/>
      <c r="Q13" s="118"/>
      <c r="R13" s="118"/>
    </row>
    <row r="14" customFormat="false" ht="30" hidden="false" customHeight="true" outlineLevel="0" collapsed="false">
      <c r="B14" s="93" t="s">
        <v>24</v>
      </c>
      <c r="C14" s="90" t="s">
        <v>25</v>
      </c>
      <c r="D14" s="94"/>
      <c r="E14" s="95"/>
      <c r="F14" s="96"/>
      <c r="G14" s="95"/>
      <c r="H14" s="96"/>
      <c r="I14" s="86"/>
      <c r="J14" s="86"/>
      <c r="K14" s="86"/>
      <c r="L14" s="86"/>
      <c r="M14" s="117"/>
      <c r="N14" s="118"/>
      <c r="O14" s="118"/>
      <c r="P14" s="118"/>
      <c r="Q14" s="118"/>
      <c r="R14" s="118"/>
    </row>
    <row r="15" customFormat="false" ht="30" hidden="false" customHeight="true" outlineLevel="0" collapsed="false">
      <c r="B15" s="97" t="s">
        <v>26</v>
      </c>
      <c r="C15" s="98"/>
      <c r="D15" s="99"/>
      <c r="E15" s="98"/>
      <c r="F15" s="100"/>
      <c r="G15" s="98"/>
      <c r="H15" s="100"/>
      <c r="I15" s="86"/>
      <c r="J15" s="86"/>
      <c r="K15" s="86"/>
      <c r="L15" s="86"/>
      <c r="M15" s="117"/>
      <c r="N15" s="118"/>
      <c r="O15" s="118"/>
      <c r="P15" s="118"/>
      <c r="Q15" s="118"/>
      <c r="R15" s="118"/>
    </row>
    <row r="16" customFormat="false" ht="30" hidden="false" customHeight="true" outlineLevel="0" collapsed="false">
      <c r="B16" s="97" t="s">
        <v>27</v>
      </c>
      <c r="C16" s="98"/>
      <c r="D16" s="99"/>
      <c r="E16" s="98"/>
      <c r="F16" s="100"/>
      <c r="G16" s="98"/>
      <c r="H16" s="100"/>
      <c r="I16" s="86"/>
      <c r="J16" s="86"/>
      <c r="K16" s="86"/>
      <c r="L16" s="86"/>
      <c r="M16" s="117"/>
      <c r="N16" s="118"/>
      <c r="O16" s="118"/>
      <c r="P16" s="118"/>
      <c r="Q16" s="118"/>
      <c r="R16" s="118"/>
    </row>
    <row r="17" customFormat="false" ht="30" hidden="false" customHeight="true" outlineLevel="0" collapsed="false">
      <c r="B17" s="97" t="s">
        <v>28</v>
      </c>
      <c r="C17" s="49"/>
      <c r="D17" s="101"/>
      <c r="E17" s="49"/>
      <c r="F17" s="102"/>
      <c r="G17" s="49"/>
      <c r="H17" s="102"/>
      <c r="I17" s="86"/>
      <c r="J17" s="86"/>
      <c r="K17" s="86"/>
      <c r="L17" s="86"/>
      <c r="M17" s="117"/>
      <c r="N17" s="118"/>
      <c r="O17" s="118"/>
      <c r="P17" s="118"/>
      <c r="Q17" s="118"/>
      <c r="R17" s="118"/>
    </row>
    <row r="18" customFormat="false" ht="30" hidden="false" customHeight="true" outlineLevel="0" collapsed="false">
      <c r="B18" s="97" t="s">
        <v>29</v>
      </c>
      <c r="C18" s="90"/>
      <c r="D18" s="101"/>
      <c r="E18" s="49"/>
      <c r="F18" s="102"/>
      <c r="G18" s="49"/>
      <c r="H18" s="102"/>
      <c r="I18" s="86"/>
      <c r="J18" s="86"/>
      <c r="K18" s="86"/>
      <c r="L18" s="86"/>
      <c r="M18" s="117"/>
      <c r="N18" s="118"/>
      <c r="O18" s="118"/>
      <c r="P18" s="118"/>
      <c r="Q18" s="118"/>
      <c r="R18" s="118"/>
    </row>
    <row r="19" customFormat="false" ht="30" hidden="false" customHeight="true" outlineLevel="0" collapsed="false">
      <c r="B19" s="97" t="s">
        <v>30</v>
      </c>
      <c r="C19" s="90"/>
      <c r="D19" s="101"/>
      <c r="E19" s="49"/>
      <c r="F19" s="102"/>
      <c r="G19" s="49"/>
      <c r="H19" s="102"/>
      <c r="I19" s="86"/>
      <c r="J19" s="86"/>
      <c r="K19" s="86"/>
      <c r="L19" s="86"/>
      <c r="M19" s="117"/>
      <c r="N19" s="118"/>
      <c r="O19" s="118"/>
      <c r="P19" s="118"/>
      <c r="Q19" s="118"/>
      <c r="R19" s="118"/>
    </row>
    <row r="20" customFormat="false" ht="30" hidden="false" customHeight="true" outlineLevel="0" collapsed="false">
      <c r="B20" s="97" t="s">
        <v>31</v>
      </c>
      <c r="C20" s="90"/>
      <c r="D20" s="101"/>
      <c r="E20" s="49"/>
      <c r="F20" s="102"/>
      <c r="G20" s="49"/>
      <c r="H20" s="102"/>
      <c r="I20" s="86"/>
      <c r="J20" s="86"/>
      <c r="K20" s="86"/>
      <c r="L20" s="86"/>
      <c r="M20" s="117"/>
      <c r="N20" s="118"/>
      <c r="O20" s="118"/>
      <c r="P20" s="118"/>
      <c r="Q20" s="118"/>
      <c r="R20" s="118"/>
    </row>
    <row r="21" customFormat="false" ht="30" hidden="false" customHeight="true" outlineLevel="0" collapsed="false">
      <c r="B21" s="97" t="s">
        <v>32</v>
      </c>
      <c r="C21" s="90"/>
      <c r="D21" s="101"/>
      <c r="E21" s="49"/>
      <c r="F21" s="102"/>
      <c r="G21" s="49"/>
      <c r="H21" s="102"/>
      <c r="I21" s="86"/>
      <c r="J21" s="86"/>
      <c r="K21" s="86"/>
      <c r="L21" s="86"/>
      <c r="M21" s="117"/>
      <c r="N21" s="118"/>
      <c r="O21" s="118"/>
      <c r="P21" s="118"/>
      <c r="Q21" s="118"/>
      <c r="R21" s="118"/>
    </row>
    <row r="22" customFormat="false" ht="30" hidden="false" customHeight="true" outlineLevel="0" collapsed="false">
      <c r="B22" s="97" t="s">
        <v>33</v>
      </c>
      <c r="C22" s="90" t="s">
        <v>25</v>
      </c>
      <c r="D22" s="101"/>
      <c r="E22" s="49"/>
      <c r="F22" s="102"/>
      <c r="G22" s="49"/>
      <c r="H22" s="102"/>
      <c r="I22" s="86"/>
      <c r="J22" s="86"/>
      <c r="K22" s="86"/>
      <c r="L22" s="86"/>
      <c r="M22" s="117"/>
      <c r="N22" s="118"/>
      <c r="O22" s="118"/>
      <c r="P22" s="118"/>
      <c r="Q22" s="118"/>
      <c r="R22" s="118"/>
    </row>
    <row r="23" customFormat="false" ht="30" hidden="false" customHeight="true" outlineLevel="0" collapsed="false">
      <c r="B23" s="97" t="s">
        <v>34</v>
      </c>
      <c r="C23" s="49" t="s">
        <v>25</v>
      </c>
      <c r="D23" s="101"/>
      <c r="E23" s="49"/>
      <c r="F23" s="102"/>
      <c r="G23" s="49"/>
      <c r="H23" s="102"/>
      <c r="I23" s="86"/>
      <c r="J23" s="86"/>
      <c r="K23" s="86"/>
      <c r="L23" s="86"/>
      <c r="M23" s="117"/>
      <c r="N23" s="118"/>
      <c r="O23" s="118"/>
      <c r="P23" s="118"/>
      <c r="Q23" s="118"/>
      <c r="R23" s="118"/>
    </row>
    <row r="24" customFormat="false" ht="30" hidden="false" customHeight="true" outlineLevel="0" collapsed="false">
      <c r="B24" s="97" t="s">
        <v>35</v>
      </c>
      <c r="C24" s="49" t="s">
        <v>25</v>
      </c>
      <c r="D24" s="101"/>
      <c r="E24" s="49"/>
      <c r="F24" s="102"/>
      <c r="G24" s="49"/>
      <c r="H24" s="102"/>
      <c r="I24" s="86"/>
      <c r="J24" s="86"/>
      <c r="K24" s="86"/>
      <c r="L24" s="86"/>
      <c r="M24" s="117"/>
      <c r="N24" s="118"/>
      <c r="O24" s="118"/>
      <c r="P24" s="118"/>
      <c r="Q24" s="118"/>
      <c r="R24" s="118"/>
    </row>
    <row r="25" customFormat="false" ht="30" hidden="false" customHeight="true" outlineLevel="0" collapsed="false">
      <c r="B25" s="97" t="s">
        <v>36</v>
      </c>
      <c r="C25" s="49" t="s">
        <v>25</v>
      </c>
      <c r="D25" s="101"/>
      <c r="E25" s="49"/>
      <c r="F25" s="102"/>
      <c r="G25" s="49"/>
      <c r="H25" s="102"/>
      <c r="I25" s="86"/>
      <c r="J25" s="86"/>
      <c r="K25" s="86"/>
      <c r="L25" s="86"/>
      <c r="M25" s="117"/>
      <c r="N25" s="118"/>
      <c r="O25" s="118"/>
      <c r="P25" s="118"/>
      <c r="Q25" s="118"/>
      <c r="R25" s="118"/>
    </row>
    <row r="26" customFormat="false" ht="30" hidden="false" customHeight="true" outlineLevel="0" collapsed="false">
      <c r="B26" s="103" t="s">
        <v>37</v>
      </c>
      <c r="C26" s="49" t="s">
        <v>25</v>
      </c>
      <c r="D26" s="101"/>
      <c r="E26" s="49"/>
      <c r="F26" s="102"/>
      <c r="G26" s="49"/>
      <c r="H26" s="102"/>
      <c r="I26" s="86"/>
      <c r="J26" s="86"/>
      <c r="K26" s="86"/>
      <c r="L26" s="86"/>
      <c r="M26" s="117"/>
      <c r="N26" s="118"/>
      <c r="O26" s="118"/>
      <c r="P26" s="118"/>
      <c r="Q26" s="118"/>
      <c r="R26" s="118"/>
    </row>
    <row r="27" customFormat="false" ht="30" hidden="false" customHeight="true" outlineLevel="0" collapsed="false">
      <c r="B27" s="103" t="s">
        <v>38</v>
      </c>
      <c r="C27" s="49"/>
      <c r="D27" s="101"/>
      <c r="E27" s="49"/>
      <c r="F27" s="102"/>
      <c r="G27" s="49"/>
      <c r="H27" s="102"/>
      <c r="I27" s="86"/>
      <c r="J27" s="86"/>
      <c r="K27" s="86"/>
      <c r="L27" s="86"/>
      <c r="M27" s="117"/>
      <c r="N27" s="118"/>
      <c r="O27" s="118"/>
      <c r="P27" s="118"/>
      <c r="Q27" s="118"/>
      <c r="R27" s="118"/>
    </row>
    <row r="28" customFormat="false" ht="30" hidden="false" customHeight="true" outlineLevel="0" collapsed="false">
      <c r="B28" s="103" t="s">
        <v>39</v>
      </c>
      <c r="C28" s="49"/>
      <c r="D28" s="104"/>
      <c r="E28" s="49"/>
      <c r="F28" s="105"/>
      <c r="G28" s="49"/>
      <c r="H28" s="102"/>
      <c r="I28" s="86"/>
      <c r="J28" s="86"/>
      <c r="K28" s="86"/>
      <c r="L28" s="86"/>
      <c r="M28" s="117"/>
      <c r="N28" s="118"/>
      <c r="O28" s="118"/>
      <c r="P28" s="118"/>
      <c r="Q28" s="118"/>
      <c r="R28" s="118"/>
    </row>
    <row r="29" customFormat="false" ht="30" hidden="false" customHeight="true" outlineLevel="0" collapsed="false">
      <c r="B29" s="103" t="s">
        <v>40</v>
      </c>
      <c r="C29" s="49"/>
      <c r="D29" s="104"/>
      <c r="E29" s="49"/>
      <c r="F29" s="105"/>
      <c r="G29" s="49"/>
      <c r="H29" s="102"/>
      <c r="I29" s="86"/>
      <c r="J29" s="86"/>
      <c r="K29" s="86"/>
      <c r="L29" s="86"/>
      <c r="M29" s="117"/>
      <c r="N29" s="118"/>
      <c r="O29" s="118"/>
      <c r="P29" s="118"/>
      <c r="Q29" s="118"/>
      <c r="R29" s="118"/>
    </row>
    <row r="30" customFormat="false" ht="30" hidden="false" customHeight="true" outlineLevel="0" collapsed="false">
      <c r="B30" s="107" t="s">
        <v>41</v>
      </c>
      <c r="C30" s="55" t="n">
        <f aca="false">SUM(C8:C29)</f>
        <v>0</v>
      </c>
      <c r="D30" s="56" t="n">
        <f aca="false">SUM(D8:D29)</f>
        <v>0</v>
      </c>
      <c r="E30" s="55" t="n">
        <f aca="false">SUM(E8:E29)</f>
        <v>0</v>
      </c>
      <c r="F30" s="56" t="n">
        <f aca="false">SUM(F8:F29)</f>
        <v>0</v>
      </c>
      <c r="G30" s="55" t="n">
        <f aca="false">SUM(G8:G29)</f>
        <v>0</v>
      </c>
      <c r="H30" s="56" t="n">
        <f aca="false">SUM(H8:H29)</f>
        <v>0</v>
      </c>
      <c r="I30" s="86"/>
      <c r="J30" s="86"/>
      <c r="K30" s="86"/>
      <c r="L30" s="86"/>
      <c r="M30" s="117"/>
      <c r="N30" s="118"/>
      <c r="O30" s="118"/>
      <c r="P30" s="118"/>
      <c r="Q30" s="118"/>
      <c r="R30" s="118"/>
    </row>
    <row r="31" customFormat="false" ht="30" hidden="false" customHeight="true" outlineLevel="0" collapsed="false">
      <c r="B31" s="108" t="s">
        <v>42</v>
      </c>
      <c r="C31" s="109"/>
      <c r="D31" s="72"/>
      <c r="E31" s="110" t="s">
        <v>43</v>
      </c>
      <c r="F31" s="111" t="s">
        <v>44</v>
      </c>
      <c r="G31" s="110" t="s">
        <v>45</v>
      </c>
      <c r="H31" s="112" t="n">
        <f aca="true">NOW()</f>
        <v>45926.9684854536</v>
      </c>
    </row>
  </sheetData>
  <printOptions headings="false" gridLines="false" gridLinesSet="true" horizontalCentered="true" verticalCentered="true"/>
  <pageMargins left="0.25" right="0.259722222222222" top="0.370138888888889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