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DailyVal" sheetId="1" state="visible" r:id="rId3"/>
    <sheet name="AIG Weather" sheetId="2" state="visible" r:id="rId4"/>
    <sheet name="AIG Crude &amp; Products" sheetId="3" state="visible" r:id="rId5"/>
    <sheet name="AECOApr-Oct" sheetId="4" state="visible" r:id="rId6"/>
    <sheet name="Nymex" sheetId="5" state="visible" r:id="rId7"/>
    <sheet name="RockiesDec-Mar" sheetId="6" state="visible" r:id="rId8"/>
    <sheet name="RockiesApr-Oct" sheetId="7" state="visible" r:id="rId9"/>
    <sheet name="Cal02_Cal03" sheetId="8" state="visible" r:id="rId10"/>
    <sheet name="Totals" sheetId="9" state="visible" r:id="rId11"/>
    <sheet name="DiscountRate" sheetId="10" state="visible" r:id="rId12"/>
  </sheets>
  <definedNames>
    <definedName function="false" hidden="false" name="Delta" vbProcedure="false">#REF!</definedName>
    <definedName function="false" hidden="false" name="Excel_BuiltIn_Print_Area" vbProcedure="false">#REF!</definedName>
    <definedName function="false" hidden="false" name="Excel_BuiltIn_Print_Titles" vbProcedure="false">#REF!</definedName>
    <definedName function="false" hidden="false" name="Gamma" vbProcedure="false">#REF!</definedName>
    <definedName function="false" hidden="false" name="post_id" vbProcedure="false">#REF!</definedName>
    <definedName function="false" hidden="false" name="PW" vbProcedure="false">#REF!</definedName>
    <definedName function="false" hidden="false" name="Table" vbProcedure="false">#REF!</definedName>
    <definedName function="false" hidden="false" name="Theta" vbProcedure="false">#REF!</definedName>
    <definedName function="false" hidden="false" name="UID" vbProcedure="false">#REF!</definedName>
    <definedName function="false" hidden="false" name="Veg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<sst xmlns="http://schemas.openxmlformats.org/spreadsheetml/2006/main" count="4161" uniqueCount="247">
  <si>
    <t xml:space="preserve">Deal Date</t>
  </si>
  <si>
    <t xml:space="preserve">Deal #</t>
  </si>
  <si>
    <t xml:space="preserve">Code</t>
  </si>
  <si>
    <t xml:space="preserve">Term Start</t>
  </si>
  <si>
    <t xml:space="preserve">Term End</t>
  </si>
  <si>
    <t xml:space="preserve">Volume</t>
  </si>
  <si>
    <t xml:space="preserve">Price</t>
  </si>
  <si>
    <t xml:space="preserve">Nov 1-9 Price</t>
  </si>
  <si>
    <t xml:space="preserve">MTM</t>
  </si>
  <si>
    <t xml:space="preserve">DATE</t>
  </si>
  <si>
    <t xml:space="preserve">GDP-KERN/RIVER</t>
  </si>
  <si>
    <t xml:space="preserve">GDP-HEHUB</t>
  </si>
  <si>
    <t xml:space="preserve">YD6643</t>
  </si>
  <si>
    <t xml:space="preserve">Kern</t>
  </si>
  <si>
    <t xml:space="preserve">DKR Sells</t>
  </si>
  <si>
    <t xml:space="preserve">YD7298</t>
  </si>
  <si>
    <t xml:space="preserve">YF6408</t>
  </si>
  <si>
    <t xml:space="preserve">DKR Buys</t>
  </si>
  <si>
    <t xml:space="preserve">YI5216</t>
  </si>
  <si>
    <t xml:space="preserve">HH</t>
  </si>
  <si>
    <t xml:space="preserve">Kern MTM, 10-30 Nov</t>
  </si>
  <si>
    <t xml:space="preserve">DKR Sells 20,000 per day for 20 days at avg. Price of 2.38 and buys same vol. Back at avg. Price of 2.343</t>
  </si>
  <si>
    <t xml:space="preserve">HH MTM, 10-30 Nov</t>
  </si>
  <si>
    <t xml:space="preserve">DKR Buys 20,000 per day for 20 days at avg. Price of 2.665 and sells same vol. Back at avg. Price of 2.93</t>
  </si>
  <si>
    <t xml:space="preserve">Kern MTM 1-9</t>
  </si>
  <si>
    <t xml:space="preserve">DKR Sells 20,000 per day for 9 days at average price of 2.665 which settles against 2.246;buys 10,000 per day for 9 days at 2.605 which settles agains 2.246</t>
  </si>
  <si>
    <t xml:space="preserve">HH MTM 1-9</t>
  </si>
  <si>
    <t xml:space="preserve">DKR Buys 20,000 per day for 9 days at average price of 2.665 which settles against 2.894;sells 10,000 per day for 9 days at 3.08 which settles against 2.894</t>
  </si>
  <si>
    <t xml:space="preserve">Total</t>
  </si>
  <si>
    <t xml:space="preserve">Libor +400 bp total</t>
  </si>
  <si>
    <t xml:space="preserve">Counterparty</t>
  </si>
  <si>
    <t xml:space="preserve">Fin / Phy</t>
  </si>
  <si>
    <t xml:space="preserve">Period</t>
  </si>
  <si>
    <t xml:space="preserve">Notional</t>
  </si>
  <si>
    <t xml:space="preserve">Fixed</t>
  </si>
  <si>
    <t xml:space="preserve">Mid</t>
  </si>
  <si>
    <t xml:space="preserve">MtM Value</t>
  </si>
  <si>
    <t xml:space="preserve">DKR Sells 1 HDD Swap</t>
  </si>
  <si>
    <t xml:space="preserve">AARB</t>
  </si>
  <si>
    <t xml:space="preserve">F</t>
  </si>
  <si>
    <t xml:space="preserve">AIGCOMARB</t>
  </si>
  <si>
    <t xml:space="preserve">DKR Buys 1 HDD Swap</t>
  </si>
  <si>
    <t xml:space="preserve">Libor + 400 bp Total</t>
  </si>
  <si>
    <t xml:space="preserve">Libor +</t>
  </si>
  <si>
    <t xml:space="preserve">400 bp</t>
  </si>
  <si>
    <t xml:space="preserve">Tagg Num</t>
  </si>
  <si>
    <t xml:space="preserve">O/S</t>
  </si>
  <si>
    <t xml:space="preserve">Pub Code</t>
  </si>
  <si>
    <t xml:space="preserve">Price Code</t>
  </si>
  <si>
    <t xml:space="preserve">Call / Put</t>
  </si>
  <si>
    <t xml:space="preserve">Opt Type</t>
  </si>
  <si>
    <t xml:space="preserve">Expiry</t>
  </si>
  <si>
    <t xml:space="preserve">Delta</t>
  </si>
  <si>
    <t xml:space="preserve">Disc. Rate</t>
  </si>
  <si>
    <t xml:space="preserve">Disc. MtM Value</t>
  </si>
  <si>
    <t xml:space="preserve">DKR Buys 25/month WTI Calendar Swap</t>
  </si>
  <si>
    <t xml:space="preserve">V41967.1</t>
  </si>
  <si>
    <t xml:space="preserve">S</t>
  </si>
  <si>
    <t xml:space="preserve">NXAVCPROMPT</t>
  </si>
  <si>
    <t xml:space="preserve">WTI</t>
  </si>
  <si>
    <t xml:space="preserve">V41967.4</t>
  </si>
  <si>
    <t xml:space="preserve">VD2714.2</t>
  </si>
  <si>
    <t xml:space="preserve">VD2962.2</t>
  </si>
  <si>
    <t xml:space="preserve">DKR Sells 50/month WTI Calendar Swap</t>
  </si>
  <si>
    <t xml:space="preserve">YI0032.1</t>
  </si>
  <si>
    <t xml:space="preserve">YI0034.1</t>
  </si>
  <si>
    <t xml:space="preserve">DKR Sells 25/month NYH #6 1% Calendar Swap</t>
  </si>
  <si>
    <t xml:space="preserve">V41967.2</t>
  </si>
  <si>
    <t xml:space="preserve">PLATTS-N61S</t>
  </si>
  <si>
    <t xml:space="preserve">61NY</t>
  </si>
  <si>
    <t xml:space="preserve">V41967.5</t>
  </si>
  <si>
    <t xml:space="preserve">VD2714.1</t>
  </si>
  <si>
    <t xml:space="preserve">VD2962.1</t>
  </si>
  <si>
    <t xml:space="preserve">DKR Buys 50/month NYH #6 1% Calendar Swap</t>
  </si>
  <si>
    <t xml:space="preserve">YI0030.1</t>
  </si>
  <si>
    <t xml:space="preserve">YI0031.1</t>
  </si>
  <si>
    <t xml:space="preserve">AIGCOMARB Fuel Oil</t>
  </si>
  <si>
    <t xml:space="preserve">AARB Fuel Oil</t>
  </si>
  <si>
    <t xml:space="preserve">AIGCOMARB Crude</t>
  </si>
  <si>
    <t xml:space="preserve">AARB Crude</t>
  </si>
  <si>
    <t xml:space="preserve">Total Crack</t>
  </si>
  <si>
    <t xml:space="preserve">Disc</t>
  </si>
  <si>
    <t xml:space="preserve">DKR Sells 1/day of AECO fixed price</t>
  </si>
  <si>
    <t xml:space="preserve">Y13949.1</t>
  </si>
  <si>
    <t xml:space="preserve">AECOUS</t>
  </si>
  <si>
    <t xml:space="preserve">Y13949.2</t>
  </si>
  <si>
    <t xml:space="preserve">DKR Buys 1/day of Hub Fixed Price</t>
  </si>
  <si>
    <t xml:space="preserve">Y13949.3</t>
  </si>
  <si>
    <t xml:space="preserve">NX1</t>
  </si>
  <si>
    <t xml:space="preserve">NG</t>
  </si>
  <si>
    <t xml:space="preserve">Y13949.4</t>
  </si>
  <si>
    <t xml:space="preserve">DKR Buys 1/2 per day of Apr-Oct AECO</t>
  </si>
  <si>
    <t xml:space="preserve">YG8715.1</t>
  </si>
  <si>
    <t xml:space="preserve">YG8715.3</t>
  </si>
  <si>
    <t xml:space="preserve">DKR Sells 1/2 per day of Apr-Oct Hub</t>
  </si>
  <si>
    <t xml:space="preserve">YG8715.4</t>
  </si>
  <si>
    <t xml:space="preserve">YG8715.5</t>
  </si>
  <si>
    <t xml:space="preserve">YH8822.1</t>
  </si>
  <si>
    <t xml:space="preserve">YH8822.4</t>
  </si>
  <si>
    <t xml:space="preserve">YH8822.3</t>
  </si>
  <si>
    <t xml:space="preserve">YH8822.5</t>
  </si>
  <si>
    <t xml:space="preserve">AIGCOMARB AECO Position</t>
  </si>
  <si>
    <t xml:space="preserve">AARB AECO Postion</t>
  </si>
  <si>
    <t xml:space="preserve">AIGCOMARB Hub Position</t>
  </si>
  <si>
    <t xml:space="preserve">AARB Hub Postion</t>
  </si>
  <si>
    <t xml:space="preserve">Total Position</t>
  </si>
  <si>
    <t xml:space="preserve">DKR Sells 100 Dec</t>
  </si>
  <si>
    <t xml:space="preserve">Y46459.1</t>
  </si>
  <si>
    <t xml:space="preserve">Y46459.2</t>
  </si>
  <si>
    <t xml:space="preserve">DKR Sells 100 Jan Nymex NG</t>
  </si>
  <si>
    <t xml:space="preserve">Y68116.1</t>
  </si>
  <si>
    <t xml:space="preserve">Y68118.1</t>
  </si>
  <si>
    <t xml:space="preserve">DKR Buys 100 Dec Nymex NG/Sells 100 Jan Nymex NG</t>
  </si>
  <si>
    <t xml:space="preserve">Y73882.1</t>
  </si>
  <si>
    <t xml:space="preserve">Y73882.2</t>
  </si>
  <si>
    <t xml:space="preserve">Y73883.1</t>
  </si>
  <si>
    <t xml:space="preserve">Y73883.2</t>
  </si>
  <si>
    <t xml:space="preserve">DKR Buys 100 Dec Nymex/Sells 100 Jan Nymex</t>
  </si>
  <si>
    <t xml:space="preserve">YB1706.1</t>
  </si>
  <si>
    <t xml:space="preserve">YB1706.2</t>
  </si>
  <si>
    <t xml:space="preserve">YB1709.1</t>
  </si>
  <si>
    <t xml:space="preserve">YB1709.2</t>
  </si>
  <si>
    <t xml:space="preserve">DKR Buys 200 Dec Nymex NG</t>
  </si>
  <si>
    <t xml:space="preserve">YD7372.1</t>
  </si>
  <si>
    <t xml:space="preserve">YD7372.2</t>
  </si>
  <si>
    <t xml:space="preserve">DKR Sells 300 Dec Nymex NG/Buys 300 Jan Nymex NG</t>
  </si>
  <si>
    <t xml:space="preserve">YE3052.1</t>
  </si>
  <si>
    <t xml:space="preserve">YE3052.2</t>
  </si>
  <si>
    <t xml:space="preserve">YE3054.1</t>
  </si>
  <si>
    <t xml:space="preserve">YE3054.2</t>
  </si>
  <si>
    <t xml:space="preserve">AIGCOMARB Dec</t>
  </si>
  <si>
    <t xml:space="preserve">AARB Dec</t>
  </si>
  <si>
    <t xml:space="preserve">AIGCOMARB Jan</t>
  </si>
  <si>
    <t xml:space="preserve">AARB Jan</t>
  </si>
  <si>
    <t xml:space="preserve">Total Dec/Jan</t>
  </si>
  <si>
    <t xml:space="preserve">DKR Sells 1/day of Nov-Mar Rockies</t>
  </si>
  <si>
    <t xml:space="preserve">Y48977.1</t>
  </si>
  <si>
    <t xml:space="preserve">IF-NWPL_ROCKY_M</t>
  </si>
  <si>
    <t xml:space="preserve">DKR Buys 1/day of Nymex</t>
  </si>
  <si>
    <t xml:space="preserve">Y48977.2</t>
  </si>
  <si>
    <t xml:space="preserve">Y48977.3</t>
  </si>
  <si>
    <t xml:space="preserve">Y48977.4</t>
  </si>
  <si>
    <t xml:space="preserve">Y85274.1</t>
  </si>
  <si>
    <t xml:space="preserve">Y85274.2</t>
  </si>
  <si>
    <t xml:space="preserve">Y85274.3</t>
  </si>
  <si>
    <t xml:space="preserve">Y85274.4</t>
  </si>
  <si>
    <t xml:space="preserve">DKR Buys 3/4 per day of Nov-Mar Rockies</t>
  </si>
  <si>
    <t xml:space="preserve">YA8817.1</t>
  </si>
  <si>
    <t xml:space="preserve">YA8817.2</t>
  </si>
  <si>
    <t xml:space="preserve">DKR Sells 3/4 per day of Nymex</t>
  </si>
  <si>
    <t xml:space="preserve">YA8817.3</t>
  </si>
  <si>
    <t xml:space="preserve">YA8817.4</t>
  </si>
  <si>
    <t xml:space="preserve">YA8819.1</t>
  </si>
  <si>
    <t xml:space="preserve">YA8819.2</t>
  </si>
  <si>
    <t xml:space="preserve">YA8819.3</t>
  </si>
  <si>
    <t xml:space="preserve">YA8819.4</t>
  </si>
  <si>
    <t xml:space="preserve">DRK Buys 1/day of Nov-Mar Rockies Basis</t>
  </si>
  <si>
    <t xml:space="preserve">YB3781.1</t>
  </si>
  <si>
    <t xml:space="preserve">YB3781.2</t>
  </si>
  <si>
    <t xml:space="preserve">DKR Sells 1/day of Nymex</t>
  </si>
  <si>
    <t xml:space="preserve">YB3781.3</t>
  </si>
  <si>
    <t xml:space="preserve">YB3781.4</t>
  </si>
  <si>
    <t xml:space="preserve">DKR Sells 1/2 per day of Dec-Mar Rockies</t>
  </si>
  <si>
    <t xml:space="preserve">YI3486.1</t>
  </si>
  <si>
    <t xml:space="preserve">YI3486.2</t>
  </si>
  <si>
    <t xml:space="preserve">DKR Buys 1/2 per day of Dec-Mar Hub</t>
  </si>
  <si>
    <t xml:space="preserve">YI3486.3</t>
  </si>
  <si>
    <t xml:space="preserve">DKR Buys 1/2 per day of Dec-Mar Rockies</t>
  </si>
  <si>
    <t xml:space="preserve">YI3486.4</t>
  </si>
  <si>
    <t xml:space="preserve">AIGCOMARB Dec-Mar Rockies</t>
  </si>
  <si>
    <t xml:space="preserve">AARB Dec-Mar Rockies</t>
  </si>
  <si>
    <t xml:space="preserve">AIGCOMARB Dec-Mar Hub</t>
  </si>
  <si>
    <t xml:space="preserve">AARB Dec-Mar Hub</t>
  </si>
  <si>
    <t xml:space="preserve">Total Dec-Mar Rockies</t>
  </si>
  <si>
    <t xml:space="preserve">DKR Sells 1/2 per day of Apr-Oct Rockies</t>
  </si>
  <si>
    <t xml:space="preserve">Y90666.1</t>
  </si>
  <si>
    <t xml:space="preserve">Y90666.2</t>
  </si>
  <si>
    <t xml:space="preserve">DKR Buys 1/2 per day of Apr-Oct Hub</t>
  </si>
  <si>
    <t xml:space="preserve">Y90666.3</t>
  </si>
  <si>
    <t xml:space="preserve">Y90666.4</t>
  </si>
  <si>
    <t xml:space="preserve">YA8796.1</t>
  </si>
  <si>
    <t xml:space="preserve">YA8796.2</t>
  </si>
  <si>
    <t xml:space="preserve">YA8796.3</t>
  </si>
  <si>
    <t xml:space="preserve">YA8796.4</t>
  </si>
  <si>
    <t xml:space="preserve">YA8804.1</t>
  </si>
  <si>
    <t xml:space="preserve">YA8804.2</t>
  </si>
  <si>
    <t xml:space="preserve">YA8804.3</t>
  </si>
  <si>
    <t xml:space="preserve">YA8804.4</t>
  </si>
  <si>
    <t xml:space="preserve">DKR Sells 1/day of Apr-Oct Rockies</t>
  </si>
  <si>
    <t xml:space="preserve">YB3778.1</t>
  </si>
  <si>
    <t xml:space="preserve">YB3778.2</t>
  </si>
  <si>
    <t xml:space="preserve">DKR Buys 1/day of Apr-Oct Nymex</t>
  </si>
  <si>
    <t xml:space="preserve">YB3778.3</t>
  </si>
  <si>
    <t xml:space="preserve">YB3778.4</t>
  </si>
  <si>
    <t xml:space="preserve">DKR Buys 1/day of Apr-Oct Rockies Basis</t>
  </si>
  <si>
    <t xml:space="preserve">YI1927.1</t>
  </si>
  <si>
    <t xml:space="preserve">YI1927.2</t>
  </si>
  <si>
    <t xml:space="preserve">DKR Sells 1/day of Apr-Oct Hub</t>
  </si>
  <si>
    <t xml:space="preserve">YI1927.3</t>
  </si>
  <si>
    <t xml:space="preserve">YI1927.4</t>
  </si>
  <si>
    <t xml:space="preserve">DKR Buys 1.5 per day of Apr-Oct Rockies </t>
  </si>
  <si>
    <t xml:space="preserve">YI3521.1</t>
  </si>
  <si>
    <t xml:space="preserve">YI3521.2</t>
  </si>
  <si>
    <t xml:space="preserve">DKR Sells 1.5 per day of Apr-Oct Hub</t>
  </si>
  <si>
    <t xml:space="preserve">YI3521.3</t>
  </si>
  <si>
    <t xml:space="preserve">YI3521.4</t>
  </si>
  <si>
    <t xml:space="preserve">AIGCOMARB Apr-Oct Rockies</t>
  </si>
  <si>
    <t xml:space="preserve">AARB Apr-Oct Rockies</t>
  </si>
  <si>
    <t xml:space="preserve">AIGCOMARB Apr-Oct Hub</t>
  </si>
  <si>
    <t xml:space="preserve">AARB Apr-Oct Hub</t>
  </si>
  <si>
    <t xml:space="preserve">Total Rockies Apr-Oct</t>
  </si>
  <si>
    <t xml:space="preserve">DKR Buys 1/day of Cal02 Nymex NG</t>
  </si>
  <si>
    <t xml:space="preserve">Y76886.1</t>
  </si>
  <si>
    <t xml:space="preserve">Y76886.2</t>
  </si>
  <si>
    <t xml:space="preserve">DKR Sells 1/day of Cal03 Nymex NG</t>
  </si>
  <si>
    <t xml:space="preserve">Y76886.3</t>
  </si>
  <si>
    <t xml:space="preserve">Y76886.4</t>
  </si>
  <si>
    <t xml:space="preserve">DKR Buys 1/day of Cal03 Nymex</t>
  </si>
  <si>
    <t xml:space="preserve">YA8761.1</t>
  </si>
  <si>
    <t xml:space="preserve">YA8761.2</t>
  </si>
  <si>
    <t xml:space="preserve">DKR Sells 1/day of Cal02 Nymex</t>
  </si>
  <si>
    <t xml:space="preserve">YA8761.3</t>
  </si>
  <si>
    <t xml:space="preserve">YA8761.4</t>
  </si>
  <si>
    <t xml:space="preserve">AIGCOMARB Cal02</t>
  </si>
  <si>
    <t xml:space="preserve">AARB Cal02</t>
  </si>
  <si>
    <t xml:space="preserve">AIGCOMARB Cal03</t>
  </si>
  <si>
    <t xml:space="preserve">AARB Cal03</t>
  </si>
  <si>
    <t xml:space="preserve">Total Cal02-Cal03</t>
  </si>
  <si>
    <t xml:space="preserve">Nominal</t>
  </si>
  <si>
    <t xml:space="preserve">Gas Daily Trades</t>
  </si>
  <si>
    <t xml:space="preserve">Cal02</t>
  </si>
  <si>
    <t xml:space="preserve">Cal03</t>
  </si>
  <si>
    <t xml:space="preserve">Rockies Apr-Oct</t>
  </si>
  <si>
    <t xml:space="preserve">Rockies Dec-Mar</t>
  </si>
  <si>
    <t xml:space="preserve">Nymex Dec</t>
  </si>
  <si>
    <t xml:space="preserve">Nymex Jan</t>
  </si>
  <si>
    <t xml:space="preserve">AECO Apr-Oct</t>
  </si>
  <si>
    <t xml:space="preserve">Fuel Oil Crack</t>
  </si>
  <si>
    <t xml:space="preserve">Weather</t>
  </si>
  <si>
    <t xml:space="preserve">AIGCOMARB (Nominal)</t>
  </si>
  <si>
    <t xml:space="preserve">AARB (Nominal)</t>
  </si>
  <si>
    <t xml:space="preserve">Discounted (Libor)</t>
  </si>
  <si>
    <t xml:space="preserve">AIGCOMARB (Discounted)</t>
  </si>
  <si>
    <t xml:space="preserve">AARB (Discounted)</t>
  </si>
  <si>
    <t xml:space="preserve">Libor  Rate - 11/12/2001</t>
  </si>
  <si>
    <t xml:space="preserve">DF </t>
  </si>
  <si>
    <t xml:space="preserve">Libor  Rate - 11/12/2001 + 400 bp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</si>
</sst>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_(* #,##0.000_);_(* \(#,##0.000\);_(* \-??_);_(@_)"/>
    <numFmt numFmtId="169" formatCode="_(\$* #,##0.00_);_(\$* \(#,##0.00\);_(\$* \-??_);_(@_)"/>
    <numFmt numFmtId="170" formatCode="_(\$* #,##0.000_);_(\$* \(#,##0.000\);_(\$* \-??_);_(@_)"/>
    <numFmt numFmtId="171" formatCode="_(\$* #,##0_);_(\$* \(#,##0\);_(\$* \-??_);_(@_)"/>
    <numFmt numFmtId="172" formatCode="dd\-mmm\-yy"/>
    <numFmt numFmtId="173" formatCode="#,##0"/>
    <numFmt numFmtId="174" formatCode="0.000"/>
    <numFmt numFmtId="175" formatCode="\$#,##0"/>
    <numFmt numFmtId="176" formatCode="[$-409]mmm\-yy"/>
    <numFmt numFmtId="177" formatCode="dd\-mmm\-yyyy"/>
    <numFmt numFmtId="178" formatCode="0%"/>
    <numFmt numFmtId="179" formatCode="0.00%"/>
    <numFmt numFmtId="180" formatCode="0.00"/>
    <numFmt numFmtId="181" formatCode="m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FFFF"/>
      <name val="Arial"/>
      <family val="0"/>
    </font>
    <font>
      <b val="true"/>
      <sz val="10"/>
      <name val="Arial"/>
      <family val="2"/>
    </font>
    <font>
      <b val="true"/>
      <sz val="10"/>
      <color rgb="FF00000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name val="Arial"/>
      <family val="0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8" fontId="0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4" borderId="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2" fontId="7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4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2" fontId="7" fillId="4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3" fontId="7" fillId="4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4" fontId="7" fillId="4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5" fontId="7" fillId="4" borderId="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2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2" fontId="7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3" fontId="7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4" fontId="7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5" fontId="7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7" fillId="4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4" borderId="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2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4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2" fontId="7" fillId="4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3" fontId="7" fillId="4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4" fontId="7" fillId="4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5" fontId="7" fillId="4" borderId="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2" min="2" style="0" width="13.28"/>
    <col collapsed="false" customWidth="true" hidden="false" outlineLevel="0" max="4" min="4" style="0" width="10.28"/>
    <col collapsed="false" customWidth="true" hidden="false" outlineLevel="0" max="6" min="5" style="0" width="11.13"/>
    <col collapsed="false" customWidth="true" hidden="false" outlineLevel="0" max="7" min="7" style="0" width="10.85"/>
    <col collapsed="false" customWidth="true" hidden="false" outlineLevel="0" max="9" min="9" style="0" width="12.7"/>
    <col collapsed="false" customWidth="true" hidden="false" outlineLevel="0" max="11" min="11" style="0" width="2.56"/>
    <col collapsed="false" customWidth="true" hidden="false" outlineLevel="0" max="12" min="12" style="0" width="11.13"/>
    <col collapsed="false" customWidth="true" hidden="false" outlineLevel="0" max="13" min="13" style="0" width="14.56"/>
    <col collapsed="false" customWidth="true" hidden="false" outlineLevel="0" max="14" min="14" style="0" width="2.56"/>
    <col collapsed="false" customWidth="true" hidden="false" outlineLevel="0" max="16" min="16" style="0" width="10.28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/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L1" s="2" t="s">
        <v>9</v>
      </c>
      <c r="M1" s="2" t="s">
        <v>10</v>
      </c>
      <c r="O1" s="2" t="s">
        <v>9</v>
      </c>
      <c r="P1" s="2" t="s">
        <v>11</v>
      </c>
    </row>
    <row r="2" customFormat="false" ht="12.75" hidden="false" customHeight="false" outlineLevel="0" collapsed="false">
      <c r="A2" s="3" t="n">
        <v>37187</v>
      </c>
      <c r="B2" s="0" t="s">
        <v>12</v>
      </c>
      <c r="C2" s="0" t="s">
        <v>13</v>
      </c>
      <c r="D2" s="0" t="s">
        <v>14</v>
      </c>
      <c r="E2" s="3" t="n">
        <v>37196</v>
      </c>
      <c r="F2" s="3" t="n">
        <v>37225</v>
      </c>
      <c r="G2" s="4" t="n">
        <v>-10000</v>
      </c>
      <c r="H2" s="0" t="n">
        <v>2.37</v>
      </c>
      <c r="I2" s="0" t="n">
        <v>2.246</v>
      </c>
      <c r="J2" s="5" t="n">
        <f aca="false">(H2-I2)*(G2*9)</f>
        <v>-11160</v>
      </c>
      <c r="L2" s="6" t="n">
        <v>37196</v>
      </c>
      <c r="M2" s="7" t="n">
        <v>2.725</v>
      </c>
      <c r="O2" s="6" t="n">
        <v>37196</v>
      </c>
      <c r="P2" s="8" t="n">
        <v>3.07</v>
      </c>
    </row>
    <row r="3" customFormat="false" ht="12.75" hidden="false" customHeight="false" outlineLevel="0" collapsed="false">
      <c r="A3" s="3" t="n">
        <v>37188</v>
      </c>
      <c r="B3" s="0" t="s">
        <v>15</v>
      </c>
      <c r="C3" s="0" t="s">
        <v>13</v>
      </c>
      <c r="D3" s="0" t="s">
        <v>14</v>
      </c>
      <c r="E3" s="3" t="n">
        <v>37196</v>
      </c>
      <c r="F3" s="3" t="n">
        <v>37225</v>
      </c>
      <c r="G3" s="4" t="n">
        <v>-10000</v>
      </c>
      <c r="H3" s="0" t="n">
        <v>2.39</v>
      </c>
      <c r="I3" s="0" t="n">
        <v>2.246</v>
      </c>
      <c r="J3" s="5" t="n">
        <f aca="false">(H3-I3)*(G3*9)</f>
        <v>-12960</v>
      </c>
      <c r="L3" s="6" t="n">
        <v>37197</v>
      </c>
      <c r="M3" s="7" t="n">
        <v>2.45</v>
      </c>
      <c r="O3" s="6" t="n">
        <v>37197</v>
      </c>
      <c r="P3" s="8" t="n">
        <v>3.005</v>
      </c>
    </row>
    <row r="4" customFormat="false" ht="12.75" hidden="false" customHeight="false" outlineLevel="0" collapsed="false">
      <c r="A4" s="3"/>
      <c r="E4" s="3"/>
      <c r="F4" s="3"/>
      <c r="G4" s="9" t="n">
        <f aca="false">SUM(G2:G3)</f>
        <v>-20000</v>
      </c>
      <c r="H4" s="10" t="n">
        <f aca="false">AVERAGE(H2:H3)</f>
        <v>2.38</v>
      </c>
      <c r="L4" s="6" t="n">
        <v>37198</v>
      </c>
      <c r="M4" s="7" t="n">
        <v>2.115</v>
      </c>
      <c r="O4" s="6" t="n">
        <v>37198</v>
      </c>
      <c r="P4" s="8" t="n">
        <v>2.96</v>
      </c>
    </row>
    <row r="5" customFormat="false" ht="12.75" hidden="false" customHeight="false" outlineLevel="0" collapsed="false">
      <c r="A5" s="3" t="n">
        <v>37194</v>
      </c>
      <c r="B5" s="0" t="s">
        <v>16</v>
      </c>
      <c r="C5" s="0" t="s">
        <v>13</v>
      </c>
      <c r="D5" s="0" t="s">
        <v>17</v>
      </c>
      <c r="E5" s="3" t="n">
        <v>37196</v>
      </c>
      <c r="F5" s="3" t="n">
        <v>37225</v>
      </c>
      <c r="G5" s="4" t="n">
        <v>10000</v>
      </c>
      <c r="H5" s="0" t="n">
        <v>2.605</v>
      </c>
      <c r="I5" s="0" t="n">
        <v>2.246</v>
      </c>
      <c r="J5" s="5" t="n">
        <f aca="false">(H5-I5)*(G5*9)</f>
        <v>32310</v>
      </c>
      <c r="L5" s="6" t="n">
        <v>37199</v>
      </c>
      <c r="M5" s="7" t="n">
        <v>2.115</v>
      </c>
      <c r="O5" s="6" t="n">
        <v>37199</v>
      </c>
      <c r="P5" s="8" t="n">
        <v>2.96</v>
      </c>
    </row>
    <row r="6" customFormat="false" ht="12.75" hidden="false" customHeight="false" outlineLevel="0" collapsed="false">
      <c r="A6" s="3" t="n">
        <v>37203</v>
      </c>
      <c r="B6" s="0" t="s">
        <v>18</v>
      </c>
      <c r="C6" s="0" t="s">
        <v>13</v>
      </c>
      <c r="D6" s="0" t="s">
        <v>17</v>
      </c>
      <c r="E6" s="11" t="n">
        <v>37205</v>
      </c>
      <c r="F6" s="3" t="n">
        <v>37225</v>
      </c>
      <c r="G6" s="4" t="n">
        <v>10000</v>
      </c>
      <c r="H6" s="0" t="n">
        <v>2.08</v>
      </c>
      <c r="L6" s="6" t="n">
        <v>37200</v>
      </c>
      <c r="M6" s="7" t="n">
        <v>2.115</v>
      </c>
      <c r="O6" s="6" t="n">
        <v>37200</v>
      </c>
      <c r="P6" s="8" t="n">
        <v>2.96</v>
      </c>
    </row>
    <row r="7" customFormat="false" ht="12.75" hidden="false" customHeight="false" outlineLevel="0" collapsed="false">
      <c r="G7" s="9" t="n">
        <f aca="false">SUM(G5:G6)</f>
        <v>20000</v>
      </c>
      <c r="H7" s="10" t="n">
        <f aca="false">AVERAGE(H5:H6)</f>
        <v>2.3425</v>
      </c>
      <c r="L7" s="6" t="n">
        <v>37201</v>
      </c>
      <c r="M7" s="7" t="n">
        <v>2.22</v>
      </c>
      <c r="O7" s="6" t="n">
        <v>37201</v>
      </c>
      <c r="P7" s="8" t="n">
        <v>2.885</v>
      </c>
    </row>
    <row r="8" customFormat="false" ht="12.75" hidden="false" customHeight="false" outlineLevel="0" collapsed="false">
      <c r="L8" s="6" t="n">
        <v>37202</v>
      </c>
      <c r="M8" s="7" t="n">
        <v>2.22</v>
      </c>
      <c r="O8" s="6" t="n">
        <v>37202</v>
      </c>
      <c r="P8" s="8" t="n">
        <v>2.75</v>
      </c>
    </row>
    <row r="9" customFormat="false" ht="12.75" hidden="false" customHeight="false" outlineLevel="0" collapsed="false">
      <c r="L9" s="6" t="n">
        <v>37203</v>
      </c>
      <c r="M9" s="7" t="n">
        <v>2.255</v>
      </c>
      <c r="O9" s="6" t="n">
        <v>37203</v>
      </c>
      <c r="P9" s="8" t="n">
        <v>2.735</v>
      </c>
    </row>
    <row r="10" customFormat="false" ht="12.75" hidden="false" customHeight="false" outlineLevel="0" collapsed="false">
      <c r="L10" s="6" t="n">
        <v>37204</v>
      </c>
      <c r="M10" s="12" t="n">
        <v>2</v>
      </c>
      <c r="O10" s="6" t="n">
        <v>37204</v>
      </c>
      <c r="P10" s="8" t="n">
        <v>2.725</v>
      </c>
    </row>
    <row r="11" customFormat="false" ht="12.75" hidden="false" customHeight="false" outlineLevel="0" collapsed="false">
      <c r="M11" s="10" t="n">
        <f aca="false">AVERAGE(M2:M10)</f>
        <v>2.24611111111111</v>
      </c>
      <c r="N11" s="10"/>
      <c r="O11" s="10"/>
      <c r="P11" s="10" t="n">
        <f aca="false">AVERAGE(P2:P10)</f>
        <v>2.89444444444444</v>
      </c>
    </row>
    <row r="13" customFormat="false" ht="12.75" hidden="false" customHeight="false" outlineLevel="0" collapsed="false">
      <c r="I13" s="0" t="s">
        <v>7</v>
      </c>
      <c r="J13" s="0" t="s">
        <v>8</v>
      </c>
    </row>
    <row r="14" customFormat="false" ht="12.75" hidden="false" customHeight="false" outlineLevel="0" collapsed="false">
      <c r="A14" s="3" t="n">
        <v>37187</v>
      </c>
      <c r="B14" s="0" t="s">
        <v>12</v>
      </c>
      <c r="C14" s="0" t="s">
        <v>19</v>
      </c>
      <c r="D14" s="0" t="s">
        <v>17</v>
      </c>
      <c r="E14" s="3" t="n">
        <v>37196</v>
      </c>
      <c r="F14" s="3" t="n">
        <v>37225</v>
      </c>
      <c r="G14" s="4" t="n">
        <v>10000</v>
      </c>
      <c r="H14" s="0" t="n">
        <v>2.66</v>
      </c>
      <c r="I14" s="0" t="n">
        <v>2.894</v>
      </c>
      <c r="J14" s="5" t="n">
        <f aca="false">(H14-I14)*(G14*9)</f>
        <v>-21060</v>
      </c>
    </row>
    <row r="15" customFormat="false" ht="12.75" hidden="false" customHeight="false" outlineLevel="0" collapsed="false">
      <c r="A15" s="3" t="n">
        <v>37188</v>
      </c>
      <c r="B15" s="0" t="s">
        <v>15</v>
      </c>
      <c r="C15" s="0" t="s">
        <v>19</v>
      </c>
      <c r="D15" s="0" t="s">
        <v>17</v>
      </c>
      <c r="E15" s="3" t="n">
        <v>37196</v>
      </c>
      <c r="F15" s="3" t="n">
        <v>37225</v>
      </c>
      <c r="G15" s="4" t="n">
        <v>10000</v>
      </c>
      <c r="H15" s="0" t="n">
        <v>2.67</v>
      </c>
      <c r="I15" s="0" t="n">
        <v>2.894</v>
      </c>
      <c r="J15" s="5" t="n">
        <f aca="false">(H15-I15)*(G15*9)</f>
        <v>-20160</v>
      </c>
    </row>
    <row r="16" customFormat="false" ht="12.75" hidden="false" customHeight="false" outlineLevel="0" collapsed="false">
      <c r="A16" s="3"/>
      <c r="E16" s="3"/>
      <c r="F16" s="3"/>
      <c r="G16" s="9" t="n">
        <v>20000</v>
      </c>
      <c r="H16" s="10" t="n">
        <f aca="false">AVERAGE(H14:H15)</f>
        <v>2.665</v>
      </c>
    </row>
    <row r="17" customFormat="false" ht="12.75" hidden="false" customHeight="false" outlineLevel="0" collapsed="false">
      <c r="A17" s="3" t="n">
        <v>37194</v>
      </c>
      <c r="B17" s="0" t="s">
        <v>16</v>
      </c>
      <c r="C17" s="0" t="s">
        <v>19</v>
      </c>
      <c r="D17" s="0" t="s">
        <v>14</v>
      </c>
      <c r="E17" s="3" t="n">
        <v>37196</v>
      </c>
      <c r="F17" s="3" t="n">
        <v>37225</v>
      </c>
      <c r="G17" s="4" t="n">
        <v>-10000</v>
      </c>
      <c r="H17" s="0" t="n">
        <v>3.08</v>
      </c>
      <c r="I17" s="0" t="n">
        <v>2.894</v>
      </c>
      <c r="J17" s="5" t="n">
        <f aca="false">(H17-I17)*(G17*9)</f>
        <v>-16740</v>
      </c>
    </row>
    <row r="18" customFormat="false" ht="12.75" hidden="false" customHeight="false" outlineLevel="0" collapsed="false">
      <c r="A18" s="3" t="n">
        <v>37203</v>
      </c>
      <c r="B18" s="0" t="s">
        <v>18</v>
      </c>
      <c r="C18" s="0" t="s">
        <v>19</v>
      </c>
      <c r="D18" s="0" t="s">
        <v>14</v>
      </c>
      <c r="E18" s="11" t="n">
        <v>37205</v>
      </c>
      <c r="F18" s="3" t="n">
        <v>37225</v>
      </c>
      <c r="G18" s="4" t="n">
        <v>-10000</v>
      </c>
      <c r="H18" s="0" t="n">
        <v>2.78</v>
      </c>
    </row>
    <row r="19" customFormat="false" ht="12.75" hidden="false" customHeight="false" outlineLevel="0" collapsed="false">
      <c r="G19" s="9" t="n">
        <v>-20000</v>
      </c>
      <c r="H19" s="10" t="n">
        <f aca="false">AVERAGE(H17:H18)</f>
        <v>2.93</v>
      </c>
    </row>
    <row r="22" customFormat="false" ht="12.75" hidden="false" customHeight="false" outlineLevel="0" collapsed="false">
      <c r="A22" s="0" t="s">
        <v>20</v>
      </c>
      <c r="B22" s="13" t="n">
        <f aca="false">(H4-H7)*(G4*21)</f>
        <v>-15749.9999999999</v>
      </c>
      <c r="C22" s="0" t="s">
        <v>21</v>
      </c>
    </row>
    <row r="23" customFormat="false" ht="12.75" hidden="false" customHeight="false" outlineLevel="0" collapsed="false">
      <c r="A23" s="0" t="s">
        <v>22</v>
      </c>
      <c r="B23" s="13" t="n">
        <f aca="false">(H16-H19)*(G16*21)</f>
        <v>-111300</v>
      </c>
      <c r="C23" s="0" t="s">
        <v>23</v>
      </c>
    </row>
    <row r="24" customFormat="false" ht="12.75" hidden="false" customHeight="false" outlineLevel="0" collapsed="false">
      <c r="B24" s="13"/>
    </row>
    <row r="25" customFormat="false" ht="12.75" hidden="false" customHeight="false" outlineLevel="0" collapsed="false">
      <c r="A25" s="0" t="s">
        <v>24</v>
      </c>
      <c r="B25" s="13" t="n">
        <f aca="false">SUM(J2:J5)</f>
        <v>8189.99999999998</v>
      </c>
      <c r="C25" s="0" t="s">
        <v>25</v>
      </c>
    </row>
    <row r="26" customFormat="false" ht="12.75" hidden="false" customHeight="false" outlineLevel="0" collapsed="false">
      <c r="A26" s="0" t="s">
        <v>26</v>
      </c>
      <c r="B26" s="13" t="n">
        <f aca="false">SUM(J14:J17)</f>
        <v>-57960</v>
      </c>
      <c r="C26" s="0" t="s">
        <v>27</v>
      </c>
    </row>
    <row r="27" customFormat="false" ht="12.75" hidden="false" customHeight="false" outlineLevel="0" collapsed="false">
      <c r="B27" s="13"/>
    </row>
    <row r="28" customFormat="false" ht="12.75" hidden="false" customHeight="false" outlineLevel="0" collapsed="false">
      <c r="A28" s="0" t="s">
        <v>28</v>
      </c>
      <c r="B28" s="14" t="n">
        <f aca="false">SUM(B22:B26)</f>
        <v>-176820</v>
      </c>
    </row>
    <row r="30" customFormat="false" ht="12.75" hidden="false" customHeight="false" outlineLevel="0" collapsed="false">
      <c r="A30" s="0" t="s">
        <v>29</v>
      </c>
      <c r="B30" s="14" t="n">
        <f aca="false">B28*DiscountRate!E2</f>
        <v>-742433.291478577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67" width="12.56"/>
    <col collapsed="false" customWidth="true" hidden="false" outlineLevel="0" max="2" min="2" style="0" width="21.56"/>
    <col collapsed="false" customWidth="true" hidden="false" outlineLevel="0" max="3" min="3" style="0" width="10.41"/>
    <col collapsed="false" customWidth="true" hidden="false" outlineLevel="0" max="4" min="4" style="0" width="29.85"/>
  </cols>
  <sheetData>
    <row r="1" customFormat="false" ht="12.75" hidden="false" customHeight="false" outlineLevel="0" collapsed="false">
      <c r="B1" s="1" t="s">
        <v>244</v>
      </c>
      <c r="C1" s="11" t="s">
        <v>245</v>
      </c>
      <c r="D1" s="1" t="s">
        <v>246</v>
      </c>
      <c r="E1" s="11" t="s">
        <v>245</v>
      </c>
    </row>
    <row r="2" customFormat="false" ht="12.75" hidden="false" customHeight="false" outlineLevel="0" collapsed="false">
      <c r="A2" s="67" t="n">
        <v>37226</v>
      </c>
      <c r="B2" s="68" t="n">
        <v>0.0211531907294704</v>
      </c>
      <c r="C2" s="68" t="n">
        <f aca="true">1/((1+B2/2)^(2*((A2-TODAY())/365.25)))</f>
        <v>1.65071469703259</v>
      </c>
      <c r="D2" s="68" t="n">
        <f aca="false">B2+0.04</f>
        <v>0.0611531907294704</v>
      </c>
      <c r="E2" s="68" t="n">
        <f aca="true">1/((1+D2/2)^(2*((A2-TODAY())/365.25)))</f>
        <v>4.19880834452312</v>
      </c>
    </row>
    <row r="3" customFormat="false" ht="12.75" hidden="false" customHeight="false" outlineLevel="0" collapsed="false">
      <c r="A3" s="67" t="n">
        <v>37257</v>
      </c>
      <c r="B3" s="68" t="n">
        <v>0.0211212634824949</v>
      </c>
      <c r="C3" s="68" t="n">
        <f aca="true">1/((1+B3/2)^(2*((A3-TODAY())/365.25)))</f>
        <v>1.64653417533966</v>
      </c>
      <c r="D3" s="68" t="n">
        <f aca="false">B3+0.04</f>
        <v>0.0611212634824949</v>
      </c>
      <c r="E3" s="68" t="n">
        <f aca="true">1/((1+D3/2)^(2*((A3-TODAY())/365.25)))</f>
        <v>4.17432617959527</v>
      </c>
    </row>
    <row r="4" customFormat="false" ht="12.75" hidden="false" customHeight="false" outlineLevel="0" collapsed="false">
      <c r="A4" s="67" t="n">
        <v>37288</v>
      </c>
      <c r="B4" s="68" t="n">
        <v>0.0207110089558027</v>
      </c>
      <c r="C4" s="68" t="n">
        <f aca="true">1/((1+B4/2)^(2*((A4-TODAY())/365.25)))</f>
        <v>1.62789444146264</v>
      </c>
      <c r="D4" s="68" t="n">
        <f aca="false">B4+0.04</f>
        <v>0.0607110089558027</v>
      </c>
      <c r="E4" s="68" t="n">
        <f aca="true">1/((1+D4/2)^(2*((A4-TODAY())/365.25)))</f>
        <v>4.11413051258882</v>
      </c>
    </row>
    <row r="5" customFormat="false" ht="12.75" hidden="false" customHeight="false" outlineLevel="0" collapsed="false">
      <c r="A5" s="67" t="n">
        <v>37316</v>
      </c>
      <c r="B5" s="68" t="n">
        <v>0.0204075998809397</v>
      </c>
      <c r="C5" s="68" t="n">
        <f aca="true">1/((1+B5/2)^(2*((A5-TODAY())/365.25)))</f>
        <v>1.61385936599322</v>
      </c>
      <c r="D5" s="68" t="n">
        <f aca="false">B5+0.04</f>
        <v>0.0604075998809397</v>
      </c>
      <c r="E5" s="68" t="n">
        <f aca="true">1/((1+D5/2)^(2*((A5-TODAY())/365.25)))</f>
        <v>4.06697968730617</v>
      </c>
    </row>
    <row r="6" customFormat="false" ht="12.75" hidden="false" customHeight="false" outlineLevel="0" collapsed="false">
      <c r="A6" s="67" t="n">
        <v>37347</v>
      </c>
      <c r="B6" s="68" t="n">
        <v>0.0202405193014528</v>
      </c>
      <c r="C6" s="68" t="n">
        <f aca="true">1/((1+B6/2)^(2*((A6-TODAY())/365.25)))</f>
        <v>1.60483385453329</v>
      </c>
      <c r="D6" s="68" t="n">
        <f aca="false">B6+0.04</f>
        <v>0.0602405193014528</v>
      </c>
      <c r="E6" s="68" t="n">
        <f aca="true">1/((1+D6/2)^(2*((A6-TODAY())/365.25)))</f>
        <v>4.03110304931893</v>
      </c>
    </row>
    <row r="7" customFormat="false" ht="12.75" hidden="false" customHeight="false" outlineLevel="0" collapsed="false">
      <c r="A7" s="67" t="n">
        <v>37377</v>
      </c>
      <c r="B7" s="68" t="n">
        <v>0.0201772230789397</v>
      </c>
      <c r="C7" s="68" t="n">
        <f aca="true">1/((1+B7/2)^(2*((A7-TODAY())/365.25)))</f>
        <v>1.59983330578553</v>
      </c>
      <c r="D7" s="68" t="n">
        <f aca="false">B7+0.04</f>
        <v>0.0601772230789397</v>
      </c>
      <c r="E7" s="68" t="n">
        <f aca="true">1/((1+D7/2)^(2*((A7-TODAY())/365.25)))</f>
        <v>4.00573468718984</v>
      </c>
    </row>
    <row r="8" customFormat="false" ht="12.75" hidden="false" customHeight="false" outlineLevel="0" collapsed="false">
      <c r="A8" s="67" t="n">
        <v>37408</v>
      </c>
      <c r="B8" s="68" t="n">
        <v>0.0201118169837691</v>
      </c>
      <c r="C8" s="68" t="n">
        <f aca="true">1/((1+B8/2)^(2*((A8-TODAY())/365.25)))</f>
        <v>1.59469960913062</v>
      </c>
      <c r="D8" s="68" t="n">
        <f aca="false">B8+0.04</f>
        <v>0.0601118169837691</v>
      </c>
      <c r="E8" s="68" t="n">
        <f aca="true">1/((1+D8/2)^(2*((A8-TODAY())/365.25)))</f>
        <v>3.97973043692193</v>
      </c>
    </row>
    <row r="9" customFormat="false" ht="12.75" hidden="false" customHeight="false" outlineLevel="0" collapsed="false">
      <c r="A9" s="67" t="n">
        <v>37438</v>
      </c>
      <c r="B9" s="68" t="n">
        <v>0.020165608368548</v>
      </c>
      <c r="C9" s="68" t="n">
        <f aca="true">1/((1+B9/2)^(2*((A9-TODAY())/365.25)))</f>
        <v>1.59405220552705</v>
      </c>
      <c r="D9" s="68" t="n">
        <f aca="false">B9+0.04</f>
        <v>0.060165608368548</v>
      </c>
      <c r="E9" s="68" t="n">
        <f aca="true">1/((1+D9/2)^(2*((A9-TODAY())/365.25)))</f>
        <v>3.96522688821174</v>
      </c>
    </row>
    <row r="10" customFormat="false" ht="12.75" hidden="false" customHeight="false" outlineLevel="0" collapsed="false">
      <c r="A10" s="67" t="n">
        <v>37469</v>
      </c>
      <c r="B10" s="68" t="n">
        <v>0.0204102064861305</v>
      </c>
      <c r="C10" s="68" t="n">
        <f aca="true">1/((1+B10/2)^(2*((A10-TODAY())/365.25)))</f>
        <v>1.60028691012212</v>
      </c>
      <c r="D10" s="68" t="n">
        <f aca="false">B10+0.04</f>
        <v>0.0604102064861305</v>
      </c>
      <c r="E10" s="68" t="n">
        <f aca="true">1/((1+D10/2)^(2*((A10-TODAY())/365.25)))</f>
        <v>3.9670772842598</v>
      </c>
    </row>
    <row r="11" customFormat="false" ht="12.75" hidden="false" customHeight="false" outlineLevel="0" collapsed="false">
      <c r="A11" s="67" t="n">
        <v>37500</v>
      </c>
      <c r="B11" s="68" t="n">
        <v>0.0206548046239807</v>
      </c>
      <c r="C11" s="68" t="n">
        <f aca="true">1/((1+B11/2)^(2*((A11-TODAY())/365.25)))</f>
        <v>1.60647888232256</v>
      </c>
      <c r="D11" s="68" t="n">
        <f aca="false">B11+0.04</f>
        <v>0.0606548046239807</v>
      </c>
      <c r="E11" s="68" t="n">
        <f aca="true">1/((1+D11/2)^(2*((A11-TODAY())/365.25)))</f>
        <v>3.9687660014305</v>
      </c>
    </row>
    <row r="12" customFormat="false" ht="12.75" hidden="false" customHeight="false" outlineLevel="0" collapsed="false">
      <c r="A12" s="67" t="n">
        <v>37530</v>
      </c>
      <c r="B12" s="68" t="n">
        <v>0.0209695491521389</v>
      </c>
      <c r="C12" s="68" t="n">
        <f aca="true">1/((1+B12/2)^(2*((A12-TODAY())/365.25)))</f>
        <v>1.61529480122407</v>
      </c>
      <c r="D12" s="68" t="n">
        <f aca="false">B12+0.04</f>
        <v>0.0609695491521389</v>
      </c>
      <c r="E12" s="68" t="n">
        <f aca="true">1/((1+D12/2)^(2*((A12-TODAY())/365.25)))</f>
        <v>3.9771635358095</v>
      </c>
    </row>
    <row r="13" customFormat="false" ht="12.75" hidden="false" customHeight="false" outlineLevel="0" collapsed="false">
      <c r="A13" s="67" t="n">
        <v>37561</v>
      </c>
      <c r="B13" s="68" t="n">
        <v>0.0214054747966257</v>
      </c>
      <c r="C13" s="68" t="n">
        <f aca="true">1/((1+B13/2)^(2*((A13-TODAY())/365.25)))</f>
        <v>1.62844562480871</v>
      </c>
      <c r="D13" s="68" t="n">
        <f aca="false">B13+0.04</f>
        <v>0.0614054747966257</v>
      </c>
      <c r="E13" s="68" t="n">
        <f aca="true">1/((1+D13/2)^(2*((A13-TODAY())/365.25)))</f>
        <v>3.99546015237315</v>
      </c>
    </row>
    <row r="14" customFormat="false" ht="12.75" hidden="false" customHeight="false" outlineLevel="0" collapsed="false">
      <c r="A14" s="67" t="n">
        <v>37591</v>
      </c>
      <c r="B14" s="68" t="n">
        <v>0.0218273383848153</v>
      </c>
      <c r="C14" s="68" t="n">
        <f aca="true">1/((1+B14/2)^(2*((A14-TODAY())/365.25)))</f>
        <v>1.64115642682818</v>
      </c>
      <c r="D14" s="68" t="n">
        <f aca="false">B14+0.04</f>
        <v>0.0618273383848153</v>
      </c>
      <c r="E14" s="68" t="n">
        <f aca="true">1/((1+D14/2)^(2*((A14-TODAY())/365.25)))</f>
        <v>4.01296455148315</v>
      </c>
    </row>
    <row r="15" customFormat="false" ht="12.75" hidden="false" customHeight="false" outlineLevel="0" collapsed="false">
      <c r="A15" s="67" t="n">
        <v>37622</v>
      </c>
      <c r="B15" s="68" t="n">
        <v>0.0223273393515102</v>
      </c>
      <c r="C15" s="68" t="n">
        <f aca="true">1/((1+B15/2)^(2*((A15-TODAY())/365.25)))</f>
        <v>1.65665759165582</v>
      </c>
      <c r="D15" s="68" t="n">
        <f aca="false">B15+0.04</f>
        <v>0.0623273393515102</v>
      </c>
      <c r="E15" s="68" t="n">
        <f aca="true">1/((1+D15/2)^(2*((A15-TODAY())/365.25)))</f>
        <v>4.0365388508283</v>
      </c>
    </row>
    <row r="16" customFormat="false" ht="12.75" hidden="false" customHeight="false" outlineLevel="0" collapsed="false">
      <c r="A16" s="67" t="n">
        <v>37653</v>
      </c>
      <c r="B16" s="68" t="n">
        <v>0.0229051460125156</v>
      </c>
      <c r="C16" s="68" t="n">
        <f aca="true">1/((1+B16/2)^(2*((A16-TODAY())/365.25)))</f>
        <v>1.67507626576135</v>
      </c>
      <c r="D16" s="68" t="n">
        <f aca="false">B16+0.04</f>
        <v>0.0629051460125156</v>
      </c>
      <c r="E16" s="68" t="n">
        <f aca="true">1/((1+D16/2)^(2*((A16-TODAY())/365.25)))</f>
        <v>4.0668493368974</v>
      </c>
    </row>
    <row r="17" customFormat="false" ht="12.75" hidden="false" customHeight="false" outlineLevel="0" collapsed="false">
      <c r="A17" s="67" t="n">
        <v>37681</v>
      </c>
      <c r="B17" s="68" t="n">
        <v>0.0234270359969706</v>
      </c>
      <c r="C17" s="68" t="n">
        <f aca="true">1/((1+B17/2)^(2*((A17-TODAY())/365.25)))</f>
        <v>1.69174205378601</v>
      </c>
      <c r="D17" s="68" t="n">
        <f aca="false">B17+0.04</f>
        <v>0.0634270359969706</v>
      </c>
      <c r="E17" s="68" t="n">
        <f aca="true">1/((1+D17/2)^(2*((A17-TODAY())/365.25)))</f>
        <v>4.09407499860467</v>
      </c>
    </row>
    <row r="18" customFormat="false" ht="12.75" hidden="false" customHeight="false" outlineLevel="0" collapsed="false">
      <c r="A18" s="67" t="n">
        <v>37712</v>
      </c>
      <c r="B18" s="68" t="n">
        <v>0.0240196770919261</v>
      </c>
      <c r="C18" s="68" t="n">
        <f aca="true">1/((1+B18/2)^(2*((A18-TODAY())/365.25)))</f>
        <v>1.71078703349027</v>
      </c>
      <c r="D18" s="68" t="n">
        <f aca="false">B18+0.04</f>
        <v>0.0640196770919261</v>
      </c>
      <c r="E18" s="68" t="n">
        <f aca="true">1/((1+D18/2)^(2*((A18-TODAY())/365.25)))</f>
        <v>4.12537670396955</v>
      </c>
    </row>
    <row r="19" customFormat="false" ht="12.75" hidden="false" customHeight="false" outlineLevel="0" collapsed="false">
      <c r="A19" s="67" t="n">
        <v>37742</v>
      </c>
      <c r="B19" s="68" t="n">
        <v>0.0246022456307715</v>
      </c>
      <c r="C19" s="68" t="n">
        <f aca="true">1/((1+B19/2)^(2*((A19-TODAY())/365.25)))</f>
        <v>1.72959798216839</v>
      </c>
      <c r="D19" s="68" t="n">
        <f aca="false">B19+0.04</f>
        <v>0.0646022456307715</v>
      </c>
      <c r="E19" s="68" t="n">
        <f aca="true">1/((1+D19/2)^(2*((A19-TODAY())/365.25)))</f>
        <v>4.15631205245586</v>
      </c>
    </row>
    <row r="20" customFormat="false" ht="12.75" hidden="false" customHeight="false" outlineLevel="0" collapsed="false">
      <c r="A20" s="67" t="n">
        <v>37773</v>
      </c>
      <c r="B20" s="68" t="n">
        <v>0.0252042332414493</v>
      </c>
      <c r="C20" s="68" t="n">
        <f aca="true">1/((1+B20/2)^(2*((A20-TODAY())/365.25)))</f>
        <v>1.7490727495094</v>
      </c>
      <c r="D20" s="68" t="n">
        <f aca="false">B20+0.04</f>
        <v>0.0652042332414493</v>
      </c>
      <c r="E20" s="68" t="n">
        <f aca="true">1/((1+D20/2)^(2*((A20-TODAY())/365.25)))</f>
        <v>4.18809871303018</v>
      </c>
    </row>
    <row r="21" customFormat="false" ht="12.75" hidden="false" customHeight="false" outlineLevel="0" collapsed="false">
      <c r="A21" s="67" t="n">
        <v>37803</v>
      </c>
      <c r="B21" s="68" t="n">
        <v>0.0257963447093519</v>
      </c>
      <c r="C21" s="68" t="n">
        <f aca="true">1/((1+B21/2)^(2*((A21-TODAY())/365.25)))</f>
        <v>1.76832200764577</v>
      </c>
      <c r="D21" s="68" t="n">
        <f aca="false">B21+0.04</f>
        <v>0.0657963447093519</v>
      </c>
      <c r="E21" s="68" t="n">
        <f aca="true">1/((1+D21/2)^(2*((A21-TODAY())/365.25)))</f>
        <v>4.2195455845167</v>
      </c>
    </row>
    <row r="22" customFormat="false" ht="12.75" hidden="false" customHeight="false" outlineLevel="0" collapsed="false">
      <c r="A22" s="67" t="n">
        <v>37834</v>
      </c>
      <c r="B22" s="68" t="n">
        <v>0.0264218598069808</v>
      </c>
      <c r="C22" s="68" t="n">
        <f aca="true">1/((1+B22/2)^(2*((A22-TODAY())/365.25)))</f>
        <v>1.78878240505126</v>
      </c>
      <c r="D22" s="68" t="n">
        <f aca="false">B22+0.04</f>
        <v>0.0664218598069808</v>
      </c>
      <c r="E22" s="68" t="n">
        <f aca="true">1/((1+D22/2)^(2*((A22-TODAY())/365.25)))</f>
        <v>4.25309796626703</v>
      </c>
    </row>
    <row r="23" customFormat="false" ht="12.75" hidden="false" customHeight="false" outlineLevel="0" collapsed="false">
      <c r="A23" s="67" t="n">
        <v>37865</v>
      </c>
      <c r="B23" s="68" t="n">
        <v>0.0270473750367679</v>
      </c>
      <c r="C23" s="68" t="n">
        <f aca="true">1/((1+B23/2)^(2*((A23-TODAY())/365.25)))</f>
        <v>1.80928229235346</v>
      </c>
      <c r="D23" s="68" t="n">
        <f aca="false">B23+0.04</f>
        <v>0.0670473750367679</v>
      </c>
      <c r="E23" s="68" t="n">
        <f aca="true">1/((1+D23/2)^(2*((A23-TODAY())/365.25)))</f>
        <v>4.28645922628215</v>
      </c>
    </row>
    <row r="24" customFormat="false" ht="12.75" hidden="false" customHeight="false" outlineLevel="0" collapsed="false">
      <c r="A24" s="67" t="n">
        <v>37895</v>
      </c>
      <c r="B24" s="68" t="n">
        <v>0.0276468003597423</v>
      </c>
      <c r="C24" s="68" t="n">
        <f aca="true">1/((1+B24/2)^(2*((A24-TODAY())/365.25)))</f>
        <v>1.82892025218895</v>
      </c>
      <c r="D24" s="68" t="n">
        <f aca="false">B24+0.04</f>
        <v>0.0676468003597423</v>
      </c>
      <c r="E24" s="68" t="n">
        <f aca="true">1/((1+D24/2)^(2*((A24-TODAY())/365.25)))</f>
        <v>4.3180114076397</v>
      </c>
    </row>
    <row r="25" customFormat="false" ht="12.75" hidden="false" customHeight="false" outlineLevel="0" collapsed="false">
      <c r="A25" s="67" t="n">
        <v>37926</v>
      </c>
      <c r="B25" s="68" t="n">
        <v>0.0282588089688014</v>
      </c>
      <c r="C25" s="68" t="n">
        <f aca="true">1/((1+B25/2)^(2*((A25-TODAY())/365.25)))</f>
        <v>1.84894517075662</v>
      </c>
      <c r="D25" s="68" t="n">
        <f aca="false">B25+0.04</f>
        <v>0.0682588089688014</v>
      </c>
      <c r="E25" s="68" t="n">
        <f aca="true">1/((1+D25/2)^(2*((A25-TODAY())/365.25)))</f>
        <v>4.34972555245027</v>
      </c>
    </row>
    <row r="26" customFormat="false" ht="12.75" hidden="false" customHeight="false" outlineLevel="0" collapsed="false">
      <c r="A26" s="67" t="n">
        <v>37956</v>
      </c>
      <c r="B26" s="68" t="n">
        <v>0.0288510754850138</v>
      </c>
      <c r="C26" s="68" t="n">
        <f aca="true">1/((1+B26/2)^(2*((A26-TODAY())/365.25)))</f>
        <v>1.86834352756536</v>
      </c>
      <c r="D26" s="68" t="n">
        <f aca="false">B26+0.04</f>
        <v>0.0688510754850138</v>
      </c>
      <c r="E26" s="68" t="n">
        <f aca="true">1/((1+D26/2)^(2*((A26-TODAY())/365.25)))</f>
        <v>4.38020344902067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I10" activeCellId="0" sqref="I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9.7"/>
    <col collapsed="false" customWidth="true" hidden="false" outlineLevel="0" max="3" min="3" style="0" width="10.28"/>
    <col collapsed="false" customWidth="true" hidden="false" outlineLevel="0" max="4" min="4" style="0" width="10.99"/>
    <col collapsed="false" customWidth="true" hidden="false" outlineLevel="0" max="6" min="5" style="0" width="10.56"/>
    <col collapsed="false" customWidth="true" hidden="false" outlineLevel="0" max="7" min="7" style="0" width="9.41"/>
    <col collapsed="false" customWidth="true" hidden="false" outlineLevel="0" max="8" min="8" style="0" width="10.41"/>
    <col collapsed="false" customWidth="true" hidden="false" outlineLevel="0" max="9" min="9" style="0" width="12.28"/>
  </cols>
  <sheetData>
    <row r="1" customFormat="false" ht="13.5" hidden="false" customHeight="false" outlineLevel="0" collapsed="false">
      <c r="A1" s="15" t="s">
        <v>30</v>
      </c>
      <c r="B1" s="16" t="s">
        <v>0</v>
      </c>
      <c r="C1" s="17" t="s">
        <v>31</v>
      </c>
      <c r="D1" s="18" t="s">
        <v>32</v>
      </c>
      <c r="E1" s="19" t="s">
        <v>33</v>
      </c>
      <c r="F1" s="19" t="s">
        <v>5</v>
      </c>
      <c r="G1" s="20" t="s">
        <v>34</v>
      </c>
      <c r="H1" s="20" t="s">
        <v>35</v>
      </c>
      <c r="I1" s="21" t="s">
        <v>36</v>
      </c>
    </row>
    <row r="2" customFormat="false" ht="12.75" hidden="false" customHeight="false" outlineLevel="0" collapsed="false">
      <c r="A2" s="22" t="s">
        <v>37</v>
      </c>
      <c r="B2" s="23"/>
      <c r="C2" s="24"/>
      <c r="D2" s="25"/>
      <c r="E2" s="26"/>
      <c r="F2" s="26"/>
      <c r="G2" s="27"/>
      <c r="H2" s="27"/>
      <c r="I2" s="28"/>
    </row>
    <row r="3" customFormat="false" ht="12.75" hidden="false" customHeight="false" outlineLevel="0" collapsed="false">
      <c r="A3" s="29" t="s">
        <v>38</v>
      </c>
      <c r="B3" s="3" t="n">
        <v>37193</v>
      </c>
      <c r="C3" s="0" t="s">
        <v>39</v>
      </c>
      <c r="D3" s="30" t="n">
        <v>37196</v>
      </c>
      <c r="E3" s="13" t="n">
        <v>460</v>
      </c>
      <c r="F3" s="31" t="n">
        <v>1</v>
      </c>
      <c r="G3" s="0" t="n">
        <v>650</v>
      </c>
      <c r="H3" s="0" t="n">
        <v>590</v>
      </c>
      <c r="I3" s="4" t="n">
        <f aca="false">(H3-G3)*(F3*E3)</f>
        <v>-27600</v>
      </c>
    </row>
    <row r="4" customFormat="false" ht="12.75" hidden="false" customHeight="false" outlineLevel="0" collapsed="false">
      <c r="A4" s="29" t="s">
        <v>40</v>
      </c>
      <c r="B4" s="3" t="n">
        <v>37193</v>
      </c>
      <c r="C4" s="0" t="s">
        <v>39</v>
      </c>
      <c r="D4" s="30" t="n">
        <v>37196</v>
      </c>
      <c r="E4" s="13" t="n">
        <v>1540</v>
      </c>
      <c r="F4" s="31" t="n">
        <v>1</v>
      </c>
      <c r="G4" s="0" t="n">
        <v>650</v>
      </c>
      <c r="H4" s="0" t="n">
        <v>590</v>
      </c>
      <c r="I4" s="4" t="n">
        <f aca="false">(H4-G4)*(F4*E4)</f>
        <v>-92400</v>
      </c>
    </row>
    <row r="5" customFormat="false" ht="12.75" hidden="false" customHeight="false" outlineLevel="0" collapsed="false">
      <c r="A5" s="22" t="s">
        <v>41</v>
      </c>
      <c r="B5" s="3"/>
      <c r="D5" s="30"/>
      <c r="E5" s="13"/>
      <c r="F5" s="31"/>
      <c r="I5" s="5"/>
    </row>
    <row r="6" customFormat="false" ht="12.75" hidden="false" customHeight="false" outlineLevel="0" collapsed="false">
      <c r="A6" s="29" t="s">
        <v>38</v>
      </c>
      <c r="B6" s="3" t="n">
        <v>37193</v>
      </c>
      <c r="C6" s="0" t="s">
        <v>39</v>
      </c>
      <c r="D6" s="30" t="n">
        <v>37196</v>
      </c>
      <c r="E6" s="13" t="n">
        <v>460</v>
      </c>
      <c r="F6" s="31" t="n">
        <v>-1</v>
      </c>
      <c r="G6" s="0" t="n">
        <v>610</v>
      </c>
      <c r="H6" s="0" t="n">
        <v>590</v>
      </c>
      <c r="I6" s="5" t="n">
        <f aca="false">(H6-G6)*(F6*E6)</f>
        <v>9200</v>
      </c>
    </row>
    <row r="7" customFormat="false" ht="12.75" hidden="false" customHeight="false" outlineLevel="0" collapsed="false">
      <c r="A7" s="29" t="s">
        <v>40</v>
      </c>
      <c r="B7" s="3" t="n">
        <v>37193</v>
      </c>
      <c r="C7" s="0" t="s">
        <v>39</v>
      </c>
      <c r="D7" s="30" t="n">
        <v>37196</v>
      </c>
      <c r="E7" s="13" t="n">
        <v>1540</v>
      </c>
      <c r="F7" s="31" t="n">
        <v>-1</v>
      </c>
      <c r="G7" s="0" t="n">
        <v>610</v>
      </c>
      <c r="H7" s="0" t="n">
        <v>590</v>
      </c>
      <c r="I7" s="5" t="n">
        <f aca="false">(H7-G7)*(F7*E7)</f>
        <v>30800</v>
      </c>
    </row>
    <row r="8" customFormat="false" ht="12.75" hidden="false" customHeight="false" outlineLevel="0" collapsed="false">
      <c r="A8" s="32" t="s">
        <v>28</v>
      </c>
      <c r="B8" s="33"/>
      <c r="C8" s="33"/>
      <c r="D8" s="33"/>
      <c r="E8" s="33"/>
      <c r="F8" s="33"/>
      <c r="G8" s="33"/>
      <c r="H8" s="33"/>
      <c r="I8" s="34" t="n">
        <f aca="false">SUM(I3:I7)</f>
        <v>-80000</v>
      </c>
    </row>
    <row r="10" customFormat="false" ht="12.75" hidden="false" customHeight="false" outlineLevel="0" collapsed="false">
      <c r="A10" s="35" t="s">
        <v>42</v>
      </c>
      <c r="I10" s="14" t="n">
        <f aca="false">I8*DiscountRate!E2</f>
        <v>-335904.66756185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67"/>
  <sheetViews>
    <sheetView showFormulas="false" showGridLines="true" showRowColHeaders="true" showZeros="true" rightToLeft="false" tabSelected="false" showOutlineSymbols="true" defaultGridColor="true" view="normal" topLeftCell="J134" colorId="64" zoomScale="85" zoomScaleNormal="85" zoomScalePageLayoutView="100" workbookViewId="0">
      <selection pane="topLeft" activeCell="W166" activeCellId="0" sqref="W1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9.99"/>
    <col collapsed="false" customWidth="true" hidden="false" outlineLevel="0" max="3" min="3" style="0" width="11.28"/>
    <col collapsed="false" customWidth="true" hidden="false" outlineLevel="0" max="4" min="4" style="0" width="5.85"/>
    <col collapsed="false" customWidth="true" hidden="false" outlineLevel="0" max="5" min="5" style="0" width="15.41"/>
    <col collapsed="false" customWidth="true" hidden="false" outlineLevel="0" max="6" min="6" style="0" width="12.14"/>
    <col collapsed="false" customWidth="true" hidden="false" outlineLevel="0" max="7" min="7" style="0" width="10.28"/>
    <col collapsed="false" customWidth="true" hidden="false" outlineLevel="0" max="8" min="8" style="0" width="10.85"/>
    <col collapsed="false" customWidth="true" hidden="false" outlineLevel="0" max="9" min="9" style="0" width="10.41"/>
    <col collapsed="false" customWidth="true" hidden="false" outlineLevel="0" max="10" min="10" style="0" width="9.99"/>
    <col collapsed="false" customWidth="true" hidden="false" outlineLevel="0" max="11" min="11" style="0" width="6.7"/>
    <col collapsed="false" customWidth="true" hidden="false" outlineLevel="0" max="12" min="12" style="0" width="8.7"/>
    <col collapsed="false" customWidth="true" hidden="false" outlineLevel="0" max="14" min="13" style="0" width="9.28"/>
    <col collapsed="false" customWidth="true" hidden="false" outlineLevel="0" max="15" min="15" style="0" width="13.7"/>
    <col collapsed="false" customWidth="true" hidden="false" outlineLevel="0" max="16" min="16" style="0" width="6.13"/>
    <col collapsed="false" customWidth="true" hidden="false" outlineLevel="0" max="17" min="17" style="0" width="12.7"/>
    <col collapsed="false" customWidth="true" hidden="false" outlineLevel="0" max="19" min="18" style="0" width="14.7"/>
    <col collapsed="false" customWidth="true" hidden="false" outlineLevel="0" max="20" min="20" style="0" width="16.13"/>
  </cols>
  <sheetData>
    <row r="1" customFormat="false" ht="13.5" hidden="false" customHeight="false" outlineLevel="0" collapsed="false">
      <c r="A1" s="15"/>
      <c r="B1" s="16"/>
      <c r="C1" s="17"/>
      <c r="D1" s="17"/>
      <c r="E1" s="17"/>
      <c r="F1" s="17"/>
      <c r="G1" s="17"/>
      <c r="H1" s="17"/>
      <c r="I1" s="17"/>
      <c r="J1" s="18"/>
      <c r="K1" s="36"/>
      <c r="L1" s="19"/>
      <c r="M1" s="19"/>
      <c r="N1" s="19"/>
      <c r="O1" s="19" t="s">
        <v>43</v>
      </c>
      <c r="P1" s="20"/>
      <c r="Q1" s="20"/>
      <c r="R1" s="21"/>
      <c r="S1" s="21"/>
      <c r="T1" s="21" t="s">
        <v>44</v>
      </c>
    </row>
    <row r="2" customFormat="false" ht="13.5" hidden="false" customHeight="false" outlineLevel="0" collapsed="false">
      <c r="A2" s="15" t="s">
        <v>30</v>
      </c>
      <c r="B2" s="16" t="s">
        <v>0</v>
      </c>
      <c r="C2" s="17" t="s">
        <v>45</v>
      </c>
      <c r="D2" s="17" t="s">
        <v>46</v>
      </c>
      <c r="E2" s="17" t="s">
        <v>47</v>
      </c>
      <c r="F2" s="17" t="s">
        <v>48</v>
      </c>
      <c r="G2" s="17" t="s">
        <v>31</v>
      </c>
      <c r="H2" s="17" t="s">
        <v>49</v>
      </c>
      <c r="I2" s="17" t="s">
        <v>50</v>
      </c>
      <c r="J2" s="18" t="s">
        <v>32</v>
      </c>
      <c r="K2" s="36" t="s">
        <v>51</v>
      </c>
      <c r="L2" s="19" t="s">
        <v>33</v>
      </c>
      <c r="M2" s="19" t="s">
        <v>52</v>
      </c>
      <c r="N2" s="19" t="s">
        <v>53</v>
      </c>
      <c r="O2" s="19" t="s">
        <v>44</v>
      </c>
      <c r="P2" s="20" t="s">
        <v>34</v>
      </c>
      <c r="Q2" s="20" t="s">
        <v>35</v>
      </c>
      <c r="R2" s="21" t="s">
        <v>36</v>
      </c>
      <c r="S2" s="21" t="s">
        <v>36</v>
      </c>
      <c r="T2" s="21" t="s">
        <v>54</v>
      </c>
    </row>
    <row r="3" customFormat="false" ht="12.75" hidden="false" customHeight="false" outlineLevel="0" collapsed="false">
      <c r="A3" s="32" t="s">
        <v>55</v>
      </c>
    </row>
    <row r="4" customFormat="false" ht="12.75" hidden="false" customHeight="false" outlineLevel="0" collapsed="false">
      <c r="A4" s="29" t="s">
        <v>38</v>
      </c>
      <c r="B4" s="37" t="n">
        <v>36999</v>
      </c>
      <c r="C4" s="29" t="s">
        <v>56</v>
      </c>
      <c r="D4" s="38" t="s">
        <v>57</v>
      </c>
      <c r="E4" s="29" t="s">
        <v>58</v>
      </c>
      <c r="F4" s="29" t="s">
        <v>59</v>
      </c>
      <c r="G4" s="38" t="s">
        <v>39</v>
      </c>
      <c r="H4" s="38" t="n">
        <v>0</v>
      </c>
      <c r="I4" s="39"/>
      <c r="J4" s="40" t="n">
        <v>37257</v>
      </c>
      <c r="K4" s="41"/>
      <c r="L4" s="42" t="n">
        <v>-5000</v>
      </c>
      <c r="M4" s="42" t="n">
        <v>-4984.7794</v>
      </c>
      <c r="N4" s="43" t="n">
        <f aca="false">M4/L4</f>
        <v>0.99695588</v>
      </c>
      <c r="O4" s="43" t="n">
        <f aca="false">VLOOKUP(J4,DiscountRate!$A$2:$E$26,5,0)</f>
        <v>4.17432617959527</v>
      </c>
      <c r="P4" s="33" t="n">
        <v>25.67</v>
      </c>
      <c r="Q4" s="44" t="n">
        <f aca="false">(R4/M4)+P4</f>
        <v>22.500000641553</v>
      </c>
      <c r="R4" s="45" t="n">
        <v>15801.7475</v>
      </c>
      <c r="S4" s="46" t="n">
        <f aca="false">(Q4-P4)*L4</f>
        <v>15849.9967922352</v>
      </c>
      <c r="T4" s="47" t="n">
        <f aca="false">(Q4-P4)*(L4*O4)</f>
        <v>66163.0565563284</v>
      </c>
    </row>
    <row r="5" customFormat="false" ht="12.75" hidden="false" customHeight="false" outlineLevel="0" collapsed="false">
      <c r="A5" s="29" t="s">
        <v>38</v>
      </c>
      <c r="B5" s="37" t="n">
        <v>36999</v>
      </c>
      <c r="C5" s="29" t="s">
        <v>56</v>
      </c>
      <c r="D5" s="38" t="s">
        <v>57</v>
      </c>
      <c r="E5" s="29" t="s">
        <v>58</v>
      </c>
      <c r="F5" s="29" t="s">
        <v>59</v>
      </c>
      <c r="G5" s="38" t="s">
        <v>39</v>
      </c>
      <c r="H5" s="38" t="n">
        <v>0</v>
      </c>
      <c r="I5" s="39"/>
      <c r="J5" s="40" t="n">
        <v>37288</v>
      </c>
      <c r="K5" s="41"/>
      <c r="L5" s="42" t="n">
        <v>-5000</v>
      </c>
      <c r="M5" s="42" t="n">
        <v>-4976.363</v>
      </c>
      <c r="N5" s="43" t="n">
        <f aca="false">M5/L5</f>
        <v>0.9952726</v>
      </c>
      <c r="O5" s="43" t="n">
        <f aca="false">VLOOKUP(J5,DiscountRate!$A$2:$E$26,5,0)</f>
        <v>4.11413051258882</v>
      </c>
      <c r="P5" s="33" t="n">
        <v>25.67</v>
      </c>
      <c r="Q5" s="44" t="n">
        <f aca="false">(R5/M5)+P5</f>
        <v>22.461052642261</v>
      </c>
      <c r="R5" s="45" t="n">
        <v>15968.8869</v>
      </c>
      <c r="S5" s="46" t="n">
        <f aca="false">(Q5-P5)*L5</f>
        <v>16044.7367886949</v>
      </c>
      <c r="T5" s="47" t="n">
        <f aca="false">(Q5-P5)*(L5*O5)</f>
        <v>66010.141188826</v>
      </c>
    </row>
    <row r="6" customFormat="false" ht="12.75" hidden="false" customHeight="false" outlineLevel="0" collapsed="false">
      <c r="A6" s="29" t="s">
        <v>38</v>
      </c>
      <c r="B6" s="37" t="n">
        <v>36999</v>
      </c>
      <c r="C6" s="29" t="s">
        <v>56</v>
      </c>
      <c r="D6" s="38" t="s">
        <v>57</v>
      </c>
      <c r="E6" s="29" t="s">
        <v>58</v>
      </c>
      <c r="F6" s="29" t="s">
        <v>59</v>
      </c>
      <c r="G6" s="38" t="s">
        <v>39</v>
      </c>
      <c r="H6" s="38" t="n">
        <v>0</v>
      </c>
      <c r="I6" s="39"/>
      <c r="J6" s="40" t="n">
        <v>37316</v>
      </c>
      <c r="K6" s="41"/>
      <c r="L6" s="42" t="n">
        <v>-5000</v>
      </c>
      <c r="M6" s="42" t="n">
        <v>-4968.9664</v>
      </c>
      <c r="N6" s="43" t="n">
        <f aca="false">M6/L6</f>
        <v>0.99379328</v>
      </c>
      <c r="O6" s="43" t="n">
        <f aca="false">VLOOKUP(J6,DiscountRate!$A$2:$E$26,5,0)</f>
        <v>4.06697968730617</v>
      </c>
      <c r="P6" s="33" t="n">
        <v>25.67</v>
      </c>
      <c r="Q6" s="44" t="n">
        <f aca="false">(R6/M6)+P6</f>
        <v>22.398999998873</v>
      </c>
      <c r="R6" s="45" t="n">
        <v>16253.4891</v>
      </c>
      <c r="S6" s="46" t="n">
        <f aca="false">(Q6-P6)*L6</f>
        <v>16355.000005635</v>
      </c>
      <c r="T6" s="47" t="n">
        <f aca="false">(Q6-P6)*(L6*O6)</f>
        <v>66515.4528088097</v>
      </c>
    </row>
    <row r="7" customFormat="false" ht="12.75" hidden="false" customHeight="false" outlineLevel="0" collapsed="false">
      <c r="A7" s="29" t="s">
        <v>38</v>
      </c>
      <c r="B7" s="37" t="n">
        <v>36999</v>
      </c>
      <c r="C7" s="29" t="s">
        <v>56</v>
      </c>
      <c r="D7" s="38" t="s">
        <v>57</v>
      </c>
      <c r="E7" s="29" t="s">
        <v>58</v>
      </c>
      <c r="F7" s="29" t="s">
        <v>59</v>
      </c>
      <c r="G7" s="38" t="s">
        <v>39</v>
      </c>
      <c r="H7" s="38" t="n">
        <v>0</v>
      </c>
      <c r="I7" s="39"/>
      <c r="J7" s="40" t="n">
        <v>37347</v>
      </c>
      <c r="K7" s="41"/>
      <c r="L7" s="42" t="n">
        <v>-5000</v>
      </c>
      <c r="M7" s="42" t="n">
        <v>-4960.7321</v>
      </c>
      <c r="N7" s="43" t="n">
        <f aca="false">M7/L7</f>
        <v>0.99214642</v>
      </c>
      <c r="O7" s="43" t="n">
        <f aca="false">VLOOKUP(J7,DiscountRate!$A$2:$E$26,5,0)</f>
        <v>4.03110304931893</v>
      </c>
      <c r="P7" s="33" t="n">
        <v>25.67</v>
      </c>
      <c r="Q7" s="44" t="n">
        <f aca="false">(R7/M7)+P7</f>
        <v>22.3336370466367</v>
      </c>
      <c r="R7" s="45" t="n">
        <v>16550.8028</v>
      </c>
      <c r="S7" s="46" t="n">
        <f aca="false">(Q7-P7)*L7</f>
        <v>16681.8147668164</v>
      </c>
      <c r="T7" s="47" t="n">
        <f aca="false">(Q7-P7)*(L7*O7)</f>
        <v>67246.114374687</v>
      </c>
    </row>
    <row r="8" customFormat="false" ht="12.75" hidden="false" customHeight="false" outlineLevel="0" collapsed="false">
      <c r="A8" s="29" t="s">
        <v>38</v>
      </c>
      <c r="B8" s="37" t="n">
        <v>36999</v>
      </c>
      <c r="C8" s="29" t="s">
        <v>56</v>
      </c>
      <c r="D8" s="38" t="s">
        <v>57</v>
      </c>
      <c r="E8" s="29" t="s">
        <v>58</v>
      </c>
      <c r="F8" s="29" t="s">
        <v>59</v>
      </c>
      <c r="G8" s="38" t="s">
        <v>39</v>
      </c>
      <c r="H8" s="38" t="n">
        <v>0</v>
      </c>
      <c r="I8" s="39"/>
      <c r="J8" s="40" t="n">
        <v>37377</v>
      </c>
      <c r="K8" s="41"/>
      <c r="L8" s="42" t="n">
        <v>-5000</v>
      </c>
      <c r="M8" s="42" t="n">
        <v>-4952.6802</v>
      </c>
      <c r="N8" s="43" t="n">
        <f aca="false">M8/L8</f>
        <v>0.99053604</v>
      </c>
      <c r="O8" s="43" t="n">
        <f aca="false">VLOOKUP(J8,DiscountRate!$A$2:$E$26,5,0)</f>
        <v>4.00573468718984</v>
      </c>
      <c r="P8" s="33" t="n">
        <v>25.67</v>
      </c>
      <c r="Q8" s="44" t="n">
        <f aca="false">(R8/M8)+P8</f>
        <v>22.2740908718475</v>
      </c>
      <c r="R8" s="45" t="n">
        <v>16818.8519</v>
      </c>
      <c r="S8" s="46" t="n">
        <f aca="false">(Q8-P8)*L8</f>
        <v>16979.5456407624</v>
      </c>
      <c r="T8" s="47" t="n">
        <f aca="false">(Q8-P8)*(L8*O8)</f>
        <v>68015.5549459248</v>
      </c>
    </row>
    <row r="9" customFormat="false" ht="12.75" hidden="false" customHeight="false" outlineLevel="0" collapsed="false">
      <c r="A9" s="29" t="s">
        <v>38</v>
      </c>
      <c r="B9" s="37" t="n">
        <v>36999</v>
      </c>
      <c r="C9" s="29" t="s">
        <v>56</v>
      </c>
      <c r="D9" s="38" t="s">
        <v>57</v>
      </c>
      <c r="E9" s="29" t="s">
        <v>58</v>
      </c>
      <c r="F9" s="29" t="s">
        <v>59</v>
      </c>
      <c r="G9" s="38" t="s">
        <v>39</v>
      </c>
      <c r="H9" s="38" t="n">
        <v>0</v>
      </c>
      <c r="I9" s="39"/>
      <c r="J9" s="40" t="n">
        <v>37408</v>
      </c>
      <c r="K9" s="41"/>
      <c r="L9" s="42" t="n">
        <v>-5000</v>
      </c>
      <c r="M9" s="42" t="n">
        <v>-4944.4272</v>
      </c>
      <c r="N9" s="43" t="n">
        <f aca="false">M9/L9</f>
        <v>0.98888544</v>
      </c>
      <c r="O9" s="43" t="n">
        <f aca="false">VLOOKUP(J9,DiscountRate!$A$2:$E$26,5,0)</f>
        <v>3.97973043692193</v>
      </c>
      <c r="P9" s="33" t="n">
        <v>25.67</v>
      </c>
      <c r="Q9" s="44" t="n">
        <f aca="false">(R9/M9)+P9</f>
        <v>22.2279999640808</v>
      </c>
      <c r="R9" s="45" t="n">
        <v>17018.7186</v>
      </c>
      <c r="S9" s="46" t="n">
        <f aca="false">(Q9-P9)*L9</f>
        <v>17210.0001795961</v>
      </c>
      <c r="T9" s="47" t="n">
        <f aca="false">(Q9-P9)*(L9*O9)</f>
        <v>68491.1615341706</v>
      </c>
    </row>
    <row r="10" customFormat="false" ht="12.75" hidden="false" customHeight="false" outlineLevel="0" collapsed="false">
      <c r="A10" s="29" t="s">
        <v>38</v>
      </c>
      <c r="B10" s="37" t="n">
        <v>36999</v>
      </c>
      <c r="C10" s="29" t="s">
        <v>56</v>
      </c>
      <c r="D10" s="38" t="s">
        <v>57</v>
      </c>
      <c r="E10" s="29" t="s">
        <v>58</v>
      </c>
      <c r="F10" s="29" t="s">
        <v>59</v>
      </c>
      <c r="G10" s="38" t="s">
        <v>39</v>
      </c>
      <c r="H10" s="38" t="n">
        <v>0</v>
      </c>
      <c r="I10" s="39"/>
      <c r="J10" s="40" t="n">
        <v>37438</v>
      </c>
      <c r="K10" s="41"/>
      <c r="L10" s="42" t="n">
        <v>-5000</v>
      </c>
      <c r="M10" s="42" t="n">
        <v>-4936.1386</v>
      </c>
      <c r="N10" s="43" t="n">
        <f aca="false">M10/L10</f>
        <v>0.98722772</v>
      </c>
      <c r="O10" s="43" t="n">
        <f aca="false">VLOOKUP(J10,DiscountRate!$A$2:$E$26,5,0)</f>
        <v>3.96522688821174</v>
      </c>
      <c r="P10" s="33" t="n">
        <v>25.67</v>
      </c>
      <c r="Q10" s="44" t="n">
        <f aca="false">(R10/M10)+P10</f>
        <v>22.1872727119129</v>
      </c>
      <c r="R10" s="45" t="n">
        <v>17191.2246</v>
      </c>
      <c r="S10" s="46" t="n">
        <f aca="false">(Q10-P10)*L10</f>
        <v>17413.6364404355</v>
      </c>
      <c r="T10" s="47" t="n">
        <f aca="false">(Q10-P10)*(L10*O10)</f>
        <v>69049.0194351584</v>
      </c>
    </row>
    <row r="11" customFormat="false" ht="12.75" hidden="false" customHeight="false" outlineLevel="0" collapsed="false">
      <c r="A11" s="29" t="s">
        <v>38</v>
      </c>
      <c r="B11" s="37" t="n">
        <v>36999</v>
      </c>
      <c r="C11" s="29" t="s">
        <v>56</v>
      </c>
      <c r="D11" s="38" t="s">
        <v>57</v>
      </c>
      <c r="E11" s="29" t="s">
        <v>58</v>
      </c>
      <c r="F11" s="29" t="s">
        <v>59</v>
      </c>
      <c r="G11" s="38" t="s">
        <v>39</v>
      </c>
      <c r="H11" s="38" t="n">
        <v>0</v>
      </c>
      <c r="I11" s="39"/>
      <c r="J11" s="40" t="n">
        <v>37469</v>
      </c>
      <c r="K11" s="41"/>
      <c r="L11" s="42" t="n">
        <v>-5000</v>
      </c>
      <c r="M11" s="42" t="n">
        <v>-4926.8741</v>
      </c>
      <c r="N11" s="43" t="n">
        <f aca="false">M11/L11</f>
        <v>0.98537482</v>
      </c>
      <c r="O11" s="43" t="n">
        <f aca="false">VLOOKUP(J11,DiscountRate!$A$2:$E$26,5,0)</f>
        <v>3.9670772842598</v>
      </c>
      <c r="P11" s="33" t="n">
        <v>25.67</v>
      </c>
      <c r="Q11" s="44" t="n">
        <f aca="false">(R11/M11)+P11</f>
        <v>22.1490908905101</v>
      </c>
      <c r="R11" s="45" t="n">
        <v>17347.0759</v>
      </c>
      <c r="S11" s="46" t="n">
        <f aca="false">(Q11-P11)*L11</f>
        <v>17604.5455474497</v>
      </c>
      <c r="T11" s="47" t="n">
        <f aca="false">(Q11-P11)*(L11*O11)</f>
        <v>69838.5927410045</v>
      </c>
    </row>
    <row r="12" customFormat="false" ht="12.75" hidden="false" customHeight="false" outlineLevel="0" collapsed="false">
      <c r="A12" s="29" t="s">
        <v>38</v>
      </c>
      <c r="B12" s="37" t="n">
        <v>36999</v>
      </c>
      <c r="C12" s="29" t="s">
        <v>56</v>
      </c>
      <c r="D12" s="38" t="s">
        <v>57</v>
      </c>
      <c r="E12" s="29" t="s">
        <v>58</v>
      </c>
      <c r="F12" s="29" t="s">
        <v>59</v>
      </c>
      <c r="G12" s="38" t="s">
        <v>39</v>
      </c>
      <c r="H12" s="38" t="n">
        <v>0</v>
      </c>
      <c r="I12" s="39"/>
      <c r="J12" s="40" t="n">
        <v>37500</v>
      </c>
      <c r="K12" s="41"/>
      <c r="L12" s="42" t="n">
        <v>-5000</v>
      </c>
      <c r="M12" s="42" t="n">
        <v>-4917.425</v>
      </c>
      <c r="N12" s="43" t="n">
        <f aca="false">M12/L12</f>
        <v>0.983485</v>
      </c>
      <c r="O12" s="43" t="n">
        <f aca="false">VLOOKUP(J12,DiscountRate!$A$2:$E$26,5,0)</f>
        <v>3.9687660014305</v>
      </c>
      <c r="P12" s="33" t="n">
        <v>25.67</v>
      </c>
      <c r="Q12" s="44" t="n">
        <f aca="false">(R12/M12)+P12</f>
        <v>22.1209999847481</v>
      </c>
      <c r="R12" s="45" t="n">
        <v>17451.9414</v>
      </c>
      <c r="S12" s="46" t="n">
        <f aca="false">(Q12-P12)*L12</f>
        <v>17745.0000762594</v>
      </c>
      <c r="T12" s="47" t="n">
        <f aca="false">(Q12-P12)*(L12*O12)</f>
        <v>70425.75299804</v>
      </c>
    </row>
    <row r="13" customFormat="false" ht="12.75" hidden="false" customHeight="false" outlineLevel="0" collapsed="false">
      <c r="A13" s="29" t="s">
        <v>38</v>
      </c>
      <c r="B13" s="37" t="n">
        <v>36999</v>
      </c>
      <c r="C13" s="29" t="s">
        <v>56</v>
      </c>
      <c r="D13" s="38" t="s">
        <v>57</v>
      </c>
      <c r="E13" s="29" t="s">
        <v>58</v>
      </c>
      <c r="F13" s="29" t="s">
        <v>59</v>
      </c>
      <c r="G13" s="38" t="s">
        <v>39</v>
      </c>
      <c r="H13" s="38" t="n">
        <v>0</v>
      </c>
      <c r="I13" s="39"/>
      <c r="J13" s="40" t="n">
        <v>37530</v>
      </c>
      <c r="K13" s="41"/>
      <c r="L13" s="42" t="n">
        <v>-5000</v>
      </c>
      <c r="M13" s="42" t="n">
        <v>-4907.7677</v>
      </c>
      <c r="N13" s="43" t="n">
        <f aca="false">M13/L13</f>
        <v>0.98155354</v>
      </c>
      <c r="O13" s="43" t="n">
        <f aca="false">VLOOKUP(J13,DiscountRate!$A$2:$E$26,5,0)</f>
        <v>3.9771635358095</v>
      </c>
      <c r="P13" s="33" t="n">
        <v>25.67</v>
      </c>
      <c r="Q13" s="44" t="n">
        <f aca="false">(R13/M13)+P13</f>
        <v>22.0939130144648</v>
      </c>
      <c r="R13" s="45" t="n">
        <v>17550.6042</v>
      </c>
      <c r="S13" s="46" t="n">
        <f aca="false">(Q13-P13)*L13</f>
        <v>17880.434927676</v>
      </c>
      <c r="T13" s="47" t="n">
        <f aca="false">(Q13-P13)*(L13*O13)</f>
        <v>71113.4137987674</v>
      </c>
    </row>
    <row r="14" customFormat="false" ht="12.75" hidden="false" customHeight="false" outlineLevel="0" collapsed="false">
      <c r="A14" s="29" t="s">
        <v>38</v>
      </c>
      <c r="B14" s="37" t="n">
        <v>36999</v>
      </c>
      <c r="C14" s="29" t="s">
        <v>56</v>
      </c>
      <c r="D14" s="38" t="s">
        <v>57</v>
      </c>
      <c r="E14" s="29" t="s">
        <v>58</v>
      </c>
      <c r="F14" s="29" t="s">
        <v>59</v>
      </c>
      <c r="G14" s="38" t="s">
        <v>39</v>
      </c>
      <c r="H14" s="38" t="n">
        <v>0</v>
      </c>
      <c r="I14" s="39"/>
      <c r="J14" s="40" t="n">
        <v>37561</v>
      </c>
      <c r="K14" s="41"/>
      <c r="L14" s="42" t="n">
        <v>-5000</v>
      </c>
      <c r="M14" s="42" t="n">
        <v>-4897.0212</v>
      </c>
      <c r="N14" s="43" t="n">
        <f aca="false">M14/L14</f>
        <v>0.97940424</v>
      </c>
      <c r="O14" s="43" t="n">
        <f aca="false">VLOOKUP(J14,DiscountRate!$A$2:$E$26,5,0)</f>
        <v>3.99546015237315</v>
      </c>
      <c r="P14" s="33" t="n">
        <v>25.67</v>
      </c>
      <c r="Q14" s="44" t="n">
        <f aca="false">(R14/M14)+P14</f>
        <v>22.0833340080292</v>
      </c>
      <c r="R14" s="45" t="n">
        <v>17563.9794</v>
      </c>
      <c r="S14" s="46" t="n">
        <f aca="false">(Q14-P14)*L14</f>
        <v>17933.329959854</v>
      </c>
      <c r="T14" s="47" t="n">
        <f aca="false">(Q14-P14)*(L14*O14)</f>
        <v>71651.9052539562</v>
      </c>
    </row>
    <row r="15" customFormat="false" ht="12.75" hidden="false" customHeight="false" outlineLevel="0" collapsed="false">
      <c r="A15" s="29" t="s">
        <v>38</v>
      </c>
      <c r="B15" s="37" t="n">
        <v>36999</v>
      </c>
      <c r="C15" s="29" t="s">
        <v>56</v>
      </c>
      <c r="D15" s="38" t="s">
        <v>57</v>
      </c>
      <c r="E15" s="29" t="s">
        <v>58</v>
      </c>
      <c r="F15" s="29" t="s">
        <v>59</v>
      </c>
      <c r="G15" s="38" t="s">
        <v>39</v>
      </c>
      <c r="H15" s="38" t="n">
        <v>0</v>
      </c>
      <c r="I15" s="39"/>
      <c r="J15" s="40" t="n">
        <v>37591</v>
      </c>
      <c r="K15" s="41"/>
      <c r="L15" s="42" t="n">
        <v>-5000</v>
      </c>
      <c r="M15" s="42" t="n">
        <v>-4886.3035</v>
      </c>
      <c r="N15" s="43" t="n">
        <f aca="false">M15/L15</f>
        <v>0.9772607</v>
      </c>
      <c r="O15" s="43" t="n">
        <f aca="false">VLOOKUP(J15,DiscountRate!$A$2:$E$26,5,0)</f>
        <v>4.01296455148315</v>
      </c>
      <c r="P15" s="33" t="n">
        <v>25.67</v>
      </c>
      <c r="Q15" s="44" t="n">
        <f aca="false">(R15/M15)+P15</f>
        <v>22.0887885382069</v>
      </c>
      <c r="R15" s="45" t="n">
        <v>17498.8861</v>
      </c>
      <c r="S15" s="46" t="n">
        <f aca="false">(Q15-P15)*L15</f>
        <v>17906.0573089658</v>
      </c>
      <c r="T15" s="47" t="n">
        <f aca="false">(Q15-P15)*(L15*O15)</f>
        <v>71856.3732377054</v>
      </c>
    </row>
    <row r="16" customFormat="false" ht="12.75" hidden="false" customHeight="false" outlineLevel="0" collapsed="false">
      <c r="A16" s="29"/>
      <c r="B16" s="37"/>
      <c r="C16" s="29"/>
      <c r="D16" s="38"/>
      <c r="E16" s="29"/>
      <c r="F16" s="29"/>
      <c r="G16" s="38"/>
      <c r="H16" s="38"/>
      <c r="I16" s="39"/>
      <c r="J16" s="40"/>
      <c r="K16" s="41"/>
      <c r="L16" s="48" t="n">
        <f aca="false">SUM(L4:L15)</f>
        <v>-60000</v>
      </c>
      <c r="M16" s="48" t="n">
        <f aca="false">SUM(M4:M15)</f>
        <v>-59259.4784</v>
      </c>
      <c r="N16" s="43"/>
      <c r="O16" s="43" t="e">
        <f aca="false">VLOOKUP(J16,DiscountRate!$A$2:$E$26,5,0)</f>
        <v>#N/A</v>
      </c>
      <c r="P16" s="33"/>
      <c r="Q16" s="44"/>
      <c r="R16" s="48" t="n">
        <f aca="false">SUM(R4:R15)</f>
        <v>203016.2084</v>
      </c>
      <c r="S16" s="48" t="n">
        <f aca="false">SUM(S4:S15)</f>
        <v>205604.09843438</v>
      </c>
      <c r="T16" s="48" t="n">
        <f aca="false">SUM(T4:T15)</f>
        <v>826376.538873378</v>
      </c>
    </row>
    <row r="17" customFormat="false" ht="12.75" hidden="false" customHeight="false" outlineLevel="0" collapsed="false">
      <c r="A17" s="29" t="s">
        <v>40</v>
      </c>
      <c r="B17" s="37" t="n">
        <v>36999</v>
      </c>
      <c r="C17" s="29" t="s">
        <v>60</v>
      </c>
      <c r="D17" s="38" t="s">
        <v>57</v>
      </c>
      <c r="E17" s="29" t="s">
        <v>58</v>
      </c>
      <c r="F17" s="29" t="s">
        <v>59</v>
      </c>
      <c r="G17" s="38" t="s">
        <v>39</v>
      </c>
      <c r="H17" s="38" t="n">
        <v>0</v>
      </c>
      <c r="I17" s="39"/>
      <c r="J17" s="40" t="n">
        <v>37257</v>
      </c>
      <c r="K17" s="41"/>
      <c r="L17" s="42" t="n">
        <v>-20000</v>
      </c>
      <c r="M17" s="42" t="n">
        <v>-19939.1178</v>
      </c>
      <c r="N17" s="43" t="n">
        <f aca="false">M17/L17</f>
        <v>0.99695589</v>
      </c>
      <c r="O17" s="43" t="n">
        <f aca="false">VLOOKUP(J17,DiscountRate!$A$2:$E$26,5,0)</f>
        <v>4.17432617959527</v>
      </c>
      <c r="P17" s="33" t="n">
        <v>25.67</v>
      </c>
      <c r="Q17" s="44" t="n">
        <f aca="false">(R17/M17)+P17</f>
        <v>22.5000006733498</v>
      </c>
      <c r="R17" s="45" t="n">
        <v>63206.99</v>
      </c>
      <c r="S17" s="46" t="n">
        <f aca="false">(Q17-P17)*L17</f>
        <v>63399.986533005</v>
      </c>
      <c r="T17" s="47" t="n">
        <f aca="false">(Q17-P17)*(L17*O17)</f>
        <v>264652.22357071</v>
      </c>
    </row>
    <row r="18" customFormat="false" ht="12.75" hidden="false" customHeight="false" outlineLevel="0" collapsed="false">
      <c r="A18" s="29" t="s">
        <v>40</v>
      </c>
      <c r="B18" s="37" t="n">
        <v>36999</v>
      </c>
      <c r="C18" s="29" t="s">
        <v>60</v>
      </c>
      <c r="D18" s="38" t="s">
        <v>57</v>
      </c>
      <c r="E18" s="29" t="s">
        <v>58</v>
      </c>
      <c r="F18" s="29" t="s">
        <v>59</v>
      </c>
      <c r="G18" s="38" t="s">
        <v>39</v>
      </c>
      <c r="H18" s="38" t="n">
        <v>0</v>
      </c>
      <c r="I18" s="39"/>
      <c r="J18" s="40" t="n">
        <v>37288</v>
      </c>
      <c r="K18" s="41"/>
      <c r="L18" s="42" t="n">
        <v>-20000</v>
      </c>
      <c r="M18" s="42" t="n">
        <v>-19905.4519</v>
      </c>
      <c r="N18" s="43" t="n">
        <f aca="false">M18/L18</f>
        <v>0.995272595</v>
      </c>
      <c r="O18" s="43" t="n">
        <f aca="false">VLOOKUP(J18,DiscountRate!$A$2:$E$26,5,0)</f>
        <v>4.11413051258882</v>
      </c>
      <c r="P18" s="33" t="n">
        <v>25.67</v>
      </c>
      <c r="Q18" s="44" t="n">
        <f aca="false">(R18/M18)+P18</f>
        <v>22.4610526311638</v>
      </c>
      <c r="R18" s="45" t="n">
        <v>63875.5475</v>
      </c>
      <c r="S18" s="46" t="n">
        <f aca="false">(Q18-P18)*L18</f>
        <v>64178.9473767235</v>
      </c>
      <c r="T18" s="47" t="n">
        <f aca="false">(Q18-P18)*(L18*O18)</f>
        <v>264040.56566841</v>
      </c>
    </row>
    <row r="19" customFormat="false" ht="12.75" hidden="false" customHeight="false" outlineLevel="0" collapsed="false">
      <c r="A19" s="29" t="s">
        <v>40</v>
      </c>
      <c r="B19" s="37" t="n">
        <v>36999</v>
      </c>
      <c r="C19" s="29" t="s">
        <v>60</v>
      </c>
      <c r="D19" s="38" t="s">
        <v>57</v>
      </c>
      <c r="E19" s="29" t="s">
        <v>58</v>
      </c>
      <c r="F19" s="29" t="s">
        <v>59</v>
      </c>
      <c r="G19" s="38" t="s">
        <v>39</v>
      </c>
      <c r="H19" s="38" t="n">
        <v>0</v>
      </c>
      <c r="I19" s="39"/>
      <c r="J19" s="40" t="n">
        <v>37316</v>
      </c>
      <c r="K19" s="41"/>
      <c r="L19" s="42" t="n">
        <v>-20000</v>
      </c>
      <c r="M19" s="42" t="n">
        <v>-19875.8656</v>
      </c>
      <c r="N19" s="43" t="n">
        <f aca="false">M19/L19</f>
        <v>0.99379328</v>
      </c>
      <c r="O19" s="43" t="n">
        <f aca="false">VLOOKUP(J19,DiscountRate!$A$2:$E$26,5,0)</f>
        <v>4.06697968730617</v>
      </c>
      <c r="P19" s="33" t="n">
        <v>25.67</v>
      </c>
      <c r="Q19" s="44" t="n">
        <f aca="false">(R19/M19)+P19</f>
        <v>22.398999998873</v>
      </c>
      <c r="R19" s="45" t="n">
        <v>65013.9564</v>
      </c>
      <c r="S19" s="46" t="n">
        <f aca="false">(Q19-P19)*L19</f>
        <v>65420.0000225399</v>
      </c>
      <c r="T19" s="47" t="n">
        <f aca="false">(Q19-P19)*(L19*O19)</f>
        <v>266061.811235239</v>
      </c>
    </row>
    <row r="20" customFormat="false" ht="12.75" hidden="false" customHeight="false" outlineLevel="0" collapsed="false">
      <c r="A20" s="29" t="s">
        <v>40</v>
      </c>
      <c r="B20" s="37" t="n">
        <v>36999</v>
      </c>
      <c r="C20" s="29" t="s">
        <v>60</v>
      </c>
      <c r="D20" s="38" t="s">
        <v>57</v>
      </c>
      <c r="E20" s="29" t="s">
        <v>58</v>
      </c>
      <c r="F20" s="29" t="s">
        <v>59</v>
      </c>
      <c r="G20" s="38" t="s">
        <v>39</v>
      </c>
      <c r="H20" s="38" t="n">
        <v>0</v>
      </c>
      <c r="I20" s="39"/>
      <c r="J20" s="40" t="n">
        <v>37347</v>
      </c>
      <c r="K20" s="41"/>
      <c r="L20" s="42" t="n">
        <v>-20000</v>
      </c>
      <c r="M20" s="42" t="n">
        <v>-19842.9282</v>
      </c>
      <c r="N20" s="43" t="n">
        <f aca="false">M20/L20</f>
        <v>0.99214641</v>
      </c>
      <c r="O20" s="43" t="n">
        <f aca="false">VLOOKUP(J20,DiscountRate!$A$2:$E$26,5,0)</f>
        <v>4.03110304931893</v>
      </c>
      <c r="P20" s="33" t="n">
        <v>25.67</v>
      </c>
      <c r="Q20" s="44" t="n">
        <f aca="false">(R20/M20)+P20</f>
        <v>22.3336370230882</v>
      </c>
      <c r="R20" s="45" t="n">
        <v>66203.211</v>
      </c>
      <c r="S20" s="46" t="n">
        <f aca="false">(Q20-P20)*L20</f>
        <v>66727.2595382369</v>
      </c>
      <c r="T20" s="47" t="n">
        <f aca="false">(Q20-P20)*(L20*O20)</f>
        <v>268984.459397282</v>
      </c>
    </row>
    <row r="21" customFormat="false" ht="12.75" hidden="false" customHeight="false" outlineLevel="0" collapsed="false">
      <c r="A21" s="29" t="s">
        <v>40</v>
      </c>
      <c r="B21" s="37" t="n">
        <v>36999</v>
      </c>
      <c r="C21" s="29" t="s">
        <v>60</v>
      </c>
      <c r="D21" s="38" t="s">
        <v>57</v>
      </c>
      <c r="E21" s="29" t="s">
        <v>58</v>
      </c>
      <c r="F21" s="29" t="s">
        <v>59</v>
      </c>
      <c r="G21" s="38" t="s">
        <v>39</v>
      </c>
      <c r="H21" s="38" t="n">
        <v>0</v>
      </c>
      <c r="I21" s="39"/>
      <c r="J21" s="40" t="n">
        <v>37377</v>
      </c>
      <c r="K21" s="41"/>
      <c r="L21" s="42" t="n">
        <v>-20000</v>
      </c>
      <c r="M21" s="42" t="n">
        <v>-19810.721</v>
      </c>
      <c r="N21" s="43" t="n">
        <f aca="false">M21/L21</f>
        <v>0.99053605</v>
      </c>
      <c r="O21" s="43" t="n">
        <f aca="false">VLOOKUP(J21,DiscountRate!$A$2:$E$26,5,0)</f>
        <v>4.00573468718984</v>
      </c>
      <c r="P21" s="33" t="n">
        <v>25.67</v>
      </c>
      <c r="Q21" s="44" t="n">
        <f aca="false">(R21/M21)+P21</f>
        <v>22.2740909111789</v>
      </c>
      <c r="R21" s="45" t="n">
        <v>67275.4075</v>
      </c>
      <c r="S21" s="46" t="n">
        <f aca="false">(Q21-P21)*L21</f>
        <v>67918.181776423</v>
      </c>
      <c r="T21" s="47" t="n">
        <f aca="false">(Q21-P21)*(L21*O21)</f>
        <v>272062.216632682</v>
      </c>
    </row>
    <row r="22" customFormat="false" ht="12.75" hidden="false" customHeight="false" outlineLevel="0" collapsed="false">
      <c r="A22" s="29" t="s">
        <v>40</v>
      </c>
      <c r="B22" s="37" t="n">
        <v>36999</v>
      </c>
      <c r="C22" s="29" t="s">
        <v>60</v>
      </c>
      <c r="D22" s="38" t="s">
        <v>57</v>
      </c>
      <c r="E22" s="29" t="s">
        <v>58</v>
      </c>
      <c r="F22" s="29" t="s">
        <v>59</v>
      </c>
      <c r="G22" s="38" t="s">
        <v>39</v>
      </c>
      <c r="H22" s="38" t="n">
        <v>0</v>
      </c>
      <c r="I22" s="39"/>
      <c r="J22" s="40" t="n">
        <v>37408</v>
      </c>
      <c r="K22" s="41"/>
      <c r="L22" s="42" t="n">
        <v>-20000</v>
      </c>
      <c r="M22" s="42" t="n">
        <v>-19777.7089</v>
      </c>
      <c r="N22" s="43" t="n">
        <f aca="false">M22/L22</f>
        <v>0.988885445</v>
      </c>
      <c r="O22" s="43" t="n">
        <f aca="false">VLOOKUP(J22,DiscountRate!$A$2:$E$26,5,0)</f>
        <v>3.97973043692193</v>
      </c>
      <c r="P22" s="33" t="n">
        <v>25.67</v>
      </c>
      <c r="Q22" s="44" t="n">
        <f aca="false">(R22/M22)+P22</f>
        <v>22.2279999915966</v>
      </c>
      <c r="R22" s="45" t="n">
        <v>68074.8742</v>
      </c>
      <c r="S22" s="46" t="n">
        <f aca="false">(Q22-P22)*L22</f>
        <v>68840.000168068</v>
      </c>
      <c r="T22" s="47" t="n">
        <f aca="false">(Q22-P22)*(L22*O22)</f>
        <v>273964.643946571</v>
      </c>
    </row>
    <row r="23" customFormat="false" ht="12.75" hidden="false" customHeight="false" outlineLevel="0" collapsed="false">
      <c r="A23" s="29" t="s">
        <v>40</v>
      </c>
      <c r="B23" s="37" t="n">
        <v>36999</v>
      </c>
      <c r="C23" s="29" t="s">
        <v>60</v>
      </c>
      <c r="D23" s="38" t="s">
        <v>57</v>
      </c>
      <c r="E23" s="29" t="s">
        <v>58</v>
      </c>
      <c r="F23" s="29" t="s">
        <v>59</v>
      </c>
      <c r="G23" s="38" t="s">
        <v>39</v>
      </c>
      <c r="H23" s="38" t="n">
        <v>0</v>
      </c>
      <c r="I23" s="39"/>
      <c r="J23" s="40" t="n">
        <v>37438</v>
      </c>
      <c r="K23" s="41"/>
      <c r="L23" s="42" t="n">
        <v>-20000</v>
      </c>
      <c r="M23" s="42" t="n">
        <v>-19744.5545</v>
      </c>
      <c r="N23" s="43" t="n">
        <f aca="false">M23/L23</f>
        <v>0.987227725</v>
      </c>
      <c r="O23" s="43" t="n">
        <f aca="false">VLOOKUP(J23,DiscountRate!$A$2:$E$26,5,0)</f>
        <v>3.96522688821174</v>
      </c>
      <c r="P23" s="33" t="n">
        <v>25.67</v>
      </c>
      <c r="Q23" s="44" t="n">
        <f aca="false">(R23/M23)+P23</f>
        <v>22.1872727346165</v>
      </c>
      <c r="R23" s="45" t="n">
        <v>68764.8983</v>
      </c>
      <c r="S23" s="46" t="n">
        <f aca="false">(Q23-P23)*L23</f>
        <v>69654.5453076696</v>
      </c>
      <c r="T23" s="47" t="n">
        <f aca="false">(Q23-P23)*(L23*O23)</f>
        <v>276196.075940134</v>
      </c>
    </row>
    <row r="24" customFormat="false" ht="12.75" hidden="false" customHeight="false" outlineLevel="0" collapsed="false">
      <c r="A24" s="29" t="s">
        <v>40</v>
      </c>
      <c r="B24" s="37" t="n">
        <v>36999</v>
      </c>
      <c r="C24" s="29" t="s">
        <v>60</v>
      </c>
      <c r="D24" s="38" t="s">
        <v>57</v>
      </c>
      <c r="E24" s="29" t="s">
        <v>58</v>
      </c>
      <c r="F24" s="29" t="s">
        <v>59</v>
      </c>
      <c r="G24" s="38" t="s">
        <v>39</v>
      </c>
      <c r="H24" s="38" t="n">
        <v>0</v>
      </c>
      <c r="I24" s="39"/>
      <c r="J24" s="40" t="n">
        <v>37469</v>
      </c>
      <c r="K24" s="41"/>
      <c r="L24" s="42" t="n">
        <v>-20000</v>
      </c>
      <c r="M24" s="42" t="n">
        <v>-19707.4965</v>
      </c>
      <c r="N24" s="43" t="n">
        <f aca="false">M24/L24</f>
        <v>0.985374825</v>
      </c>
      <c r="O24" s="43" t="n">
        <f aca="false">VLOOKUP(J24,DiscountRate!$A$2:$E$26,5,0)</f>
        <v>3.9670772842598</v>
      </c>
      <c r="P24" s="33" t="n">
        <v>25.67</v>
      </c>
      <c r="Q24" s="44" t="n">
        <f aca="false">(R24/M24)+P24</f>
        <v>22.1490909083759</v>
      </c>
      <c r="R24" s="45" t="n">
        <v>69388.3036</v>
      </c>
      <c r="S24" s="46" t="n">
        <f aca="false">(Q24-P24)*L24</f>
        <v>70418.1818324819</v>
      </c>
      <c r="T24" s="47" t="n">
        <f aca="false">(Q24-P24)*(L24*O24)</f>
        <v>279354.369546515</v>
      </c>
    </row>
    <row r="25" customFormat="false" ht="12.75" hidden="false" customHeight="false" outlineLevel="0" collapsed="false">
      <c r="A25" s="29" t="s">
        <v>40</v>
      </c>
      <c r="B25" s="37" t="n">
        <v>36999</v>
      </c>
      <c r="C25" s="29" t="s">
        <v>60</v>
      </c>
      <c r="D25" s="38" t="s">
        <v>57</v>
      </c>
      <c r="E25" s="29" t="s">
        <v>58</v>
      </c>
      <c r="F25" s="29" t="s">
        <v>59</v>
      </c>
      <c r="G25" s="38" t="s">
        <v>39</v>
      </c>
      <c r="H25" s="38" t="n">
        <v>0</v>
      </c>
      <c r="I25" s="39"/>
      <c r="J25" s="40" t="n">
        <v>37500</v>
      </c>
      <c r="K25" s="41"/>
      <c r="L25" s="42" t="n">
        <v>-20000</v>
      </c>
      <c r="M25" s="42" t="n">
        <v>-19669.7001</v>
      </c>
      <c r="N25" s="43" t="n">
        <f aca="false">M25/L25</f>
        <v>0.983485005</v>
      </c>
      <c r="O25" s="43" t="n">
        <f aca="false">VLOOKUP(J25,DiscountRate!$A$2:$E$26,5,0)</f>
        <v>3.9687660014305</v>
      </c>
      <c r="P25" s="33" t="n">
        <v>25.67</v>
      </c>
      <c r="Q25" s="44" t="n">
        <f aca="false">(R25/M25)+P25</f>
        <v>22.1210000078751</v>
      </c>
      <c r="R25" s="45" t="n">
        <v>69807.7655</v>
      </c>
      <c r="S25" s="46" t="n">
        <f aca="false">(Q25-P25)*L25</f>
        <v>70979.9998424989</v>
      </c>
      <c r="T25" s="47" t="n">
        <f aca="false">(Q25-P25)*(L25*O25)</f>
        <v>281703.010156452</v>
      </c>
    </row>
    <row r="26" customFormat="false" ht="12.75" hidden="false" customHeight="false" outlineLevel="0" collapsed="false">
      <c r="A26" s="29" t="s">
        <v>40</v>
      </c>
      <c r="B26" s="37" t="n">
        <v>36999</v>
      </c>
      <c r="C26" s="29" t="s">
        <v>60</v>
      </c>
      <c r="D26" s="38" t="s">
        <v>57</v>
      </c>
      <c r="E26" s="29" t="s">
        <v>58</v>
      </c>
      <c r="F26" s="29" t="s">
        <v>59</v>
      </c>
      <c r="G26" s="38" t="s">
        <v>39</v>
      </c>
      <c r="H26" s="38" t="n">
        <v>0</v>
      </c>
      <c r="I26" s="39"/>
      <c r="J26" s="40" t="n">
        <v>37530</v>
      </c>
      <c r="K26" s="41"/>
      <c r="L26" s="42" t="n">
        <v>-20000</v>
      </c>
      <c r="M26" s="42" t="n">
        <v>-19631.0709</v>
      </c>
      <c r="N26" s="43" t="n">
        <f aca="false">M26/L26</f>
        <v>0.981553545</v>
      </c>
      <c r="O26" s="43" t="n">
        <f aca="false">VLOOKUP(J26,DiscountRate!$A$2:$E$26,5,0)</f>
        <v>3.9771635358095</v>
      </c>
      <c r="P26" s="33" t="n">
        <v>25.67</v>
      </c>
      <c r="Q26" s="44" t="n">
        <f aca="false">(R26/M26)+P26</f>
        <v>22.0939130377752</v>
      </c>
      <c r="R26" s="45" t="n">
        <v>70202.4167</v>
      </c>
      <c r="S26" s="46" t="n">
        <f aca="false">(Q26-P26)*L26</f>
        <v>71521.7392444953</v>
      </c>
      <c r="T26" s="47" t="n">
        <f aca="false">(Q26-P26)*(L26*O26)</f>
        <v>284453.653340882</v>
      </c>
    </row>
    <row r="27" customFormat="false" ht="12.75" hidden="false" customHeight="false" outlineLevel="0" collapsed="false">
      <c r="A27" s="29" t="s">
        <v>40</v>
      </c>
      <c r="B27" s="37" t="n">
        <v>36999</v>
      </c>
      <c r="C27" s="29" t="s">
        <v>60</v>
      </c>
      <c r="D27" s="38" t="s">
        <v>57</v>
      </c>
      <c r="E27" s="29" t="s">
        <v>58</v>
      </c>
      <c r="F27" s="29" t="s">
        <v>59</v>
      </c>
      <c r="G27" s="38" t="s">
        <v>39</v>
      </c>
      <c r="H27" s="38" t="n">
        <v>0</v>
      </c>
      <c r="I27" s="39"/>
      <c r="J27" s="40" t="n">
        <v>37561</v>
      </c>
      <c r="K27" s="41"/>
      <c r="L27" s="42" t="n">
        <v>-20000</v>
      </c>
      <c r="M27" s="42" t="n">
        <v>-19588.0847</v>
      </c>
      <c r="N27" s="43" t="n">
        <f aca="false">M27/L27</f>
        <v>0.979404235</v>
      </c>
      <c r="O27" s="43" t="n">
        <f aca="false">VLOOKUP(J27,DiscountRate!$A$2:$E$26,5,0)</f>
        <v>3.99546015237315</v>
      </c>
      <c r="P27" s="33" t="n">
        <v>25.67</v>
      </c>
      <c r="Q27" s="44" t="n">
        <f aca="false">(R27/M27)+P27</f>
        <v>22.0833339897188</v>
      </c>
      <c r="R27" s="45" t="n">
        <v>70255.9176</v>
      </c>
      <c r="S27" s="46" t="n">
        <f aca="false">(Q27-P27)*L27</f>
        <v>71733.3202056248</v>
      </c>
      <c r="T27" s="47" t="n">
        <f aca="false">(Q27-P27)*(L27*O27)</f>
        <v>286607.622478998</v>
      </c>
    </row>
    <row r="28" customFormat="false" ht="12.75" hidden="false" customHeight="false" outlineLevel="0" collapsed="false">
      <c r="A28" s="29" t="s">
        <v>40</v>
      </c>
      <c r="B28" s="37" t="n">
        <v>36999</v>
      </c>
      <c r="C28" s="29" t="s">
        <v>60</v>
      </c>
      <c r="D28" s="38" t="s">
        <v>57</v>
      </c>
      <c r="E28" s="29" t="s">
        <v>58</v>
      </c>
      <c r="F28" s="29" t="s">
        <v>59</v>
      </c>
      <c r="G28" s="38" t="s">
        <v>39</v>
      </c>
      <c r="H28" s="38" t="n">
        <v>0</v>
      </c>
      <c r="I28" s="39"/>
      <c r="J28" s="40" t="n">
        <v>37591</v>
      </c>
      <c r="K28" s="41"/>
      <c r="L28" s="42" t="n">
        <v>-20000</v>
      </c>
      <c r="M28" s="42" t="n">
        <v>-19545.2139</v>
      </c>
      <c r="N28" s="43" t="n">
        <f aca="false">M28/L28</f>
        <v>0.977260695</v>
      </c>
      <c r="O28" s="43" t="n">
        <f aca="false">VLOOKUP(J28,DiscountRate!$A$2:$E$26,5,0)</f>
        <v>4.01296455148315</v>
      </c>
      <c r="P28" s="33" t="n">
        <v>25.67</v>
      </c>
      <c r="Q28" s="44" t="n">
        <f aca="false">(R28/M28)+P28</f>
        <v>22.0887885301168</v>
      </c>
      <c r="R28" s="45" t="n">
        <v>69995.5442</v>
      </c>
      <c r="S28" s="46" t="n">
        <f aca="false">(Q28-P28)*L28</f>
        <v>71624.2293976634</v>
      </c>
      <c r="T28" s="47" t="n">
        <f aca="false">(Q28-P28)*(L28*O28)</f>
        <v>287425.493600121</v>
      </c>
    </row>
    <row r="29" customFormat="false" ht="12.75" hidden="false" customHeight="false" outlineLevel="0" collapsed="false">
      <c r="A29" s="32" t="s">
        <v>55</v>
      </c>
      <c r="B29" s="37"/>
      <c r="C29" s="29"/>
      <c r="D29" s="38"/>
      <c r="E29" s="29"/>
      <c r="F29" s="29"/>
      <c r="G29" s="38"/>
      <c r="H29" s="38"/>
      <c r="I29" s="39"/>
      <c r="J29" s="40"/>
      <c r="K29" s="41"/>
      <c r="L29" s="48" t="n">
        <f aca="false">SUM(L17:L28)</f>
        <v>-240000</v>
      </c>
      <c r="M29" s="48" t="n">
        <f aca="false">SUM(M17:M28)</f>
        <v>-237037.914</v>
      </c>
      <c r="N29" s="43"/>
      <c r="O29" s="43" t="e">
        <f aca="false">VLOOKUP(J29,DiscountRate!$A$2:$E$26,5,0)</f>
        <v>#N/A</v>
      </c>
      <c r="P29" s="33"/>
      <c r="Q29" s="44"/>
      <c r="R29" s="48" t="n">
        <f aca="false">SUM(R17:R28)</f>
        <v>812064.8325</v>
      </c>
      <c r="S29" s="48" t="n">
        <f aca="false">SUM(S17:S28)</f>
        <v>822416.39124543</v>
      </c>
      <c r="T29" s="48" t="n">
        <f aca="false">SUM(T17:T28)</f>
        <v>3305506.145514</v>
      </c>
    </row>
    <row r="30" customFormat="false" ht="12.75" hidden="false" customHeight="false" outlineLevel="0" collapsed="false">
      <c r="A30" s="29" t="s">
        <v>40</v>
      </c>
      <c r="B30" s="37" t="n">
        <v>37041</v>
      </c>
      <c r="C30" s="29" t="s">
        <v>61</v>
      </c>
      <c r="D30" s="38" t="s">
        <v>57</v>
      </c>
      <c r="E30" s="29" t="s">
        <v>58</v>
      </c>
      <c r="F30" s="29" t="s">
        <v>59</v>
      </c>
      <c r="G30" s="38" t="s">
        <v>39</v>
      </c>
      <c r="H30" s="38" t="n">
        <v>0</v>
      </c>
      <c r="I30" s="39"/>
      <c r="J30" s="40" t="n">
        <v>37257</v>
      </c>
      <c r="K30" s="41"/>
      <c r="L30" s="42" t="n">
        <v>-20000</v>
      </c>
      <c r="M30" s="42" t="n">
        <v>-19939.1178</v>
      </c>
      <c r="N30" s="43" t="n">
        <f aca="false">M30/L30</f>
        <v>0.99695589</v>
      </c>
      <c r="O30" s="43" t="n">
        <f aca="false">VLOOKUP(J30,DiscountRate!$A$2:$E$26,5,0)</f>
        <v>4.17432617959527</v>
      </c>
      <c r="P30" s="33" t="n">
        <v>25.6</v>
      </c>
      <c r="Q30" s="44" t="n">
        <f aca="false">(R30/M30)+P30</f>
        <v>22.500000676058</v>
      </c>
      <c r="R30" s="45" t="n">
        <v>61811.2517</v>
      </c>
      <c r="S30" s="46" t="n">
        <f aca="false">(Q30-P30)*L30</f>
        <v>61999.9864788401</v>
      </c>
      <c r="T30" s="47" t="n">
        <f aca="false">(Q30-P30)*(L30*O30)</f>
        <v>258808.166693175</v>
      </c>
    </row>
    <row r="31" customFormat="false" ht="12.75" hidden="false" customHeight="false" outlineLevel="0" collapsed="false">
      <c r="A31" s="29" t="s">
        <v>40</v>
      </c>
      <c r="B31" s="37" t="n">
        <v>37041</v>
      </c>
      <c r="C31" s="29" t="s">
        <v>61</v>
      </c>
      <c r="D31" s="38" t="s">
        <v>57</v>
      </c>
      <c r="E31" s="29" t="s">
        <v>58</v>
      </c>
      <c r="F31" s="29" t="s">
        <v>59</v>
      </c>
      <c r="G31" s="38" t="s">
        <v>39</v>
      </c>
      <c r="H31" s="38" t="n">
        <v>0</v>
      </c>
      <c r="I31" s="39"/>
      <c r="J31" s="40" t="n">
        <v>37288</v>
      </c>
      <c r="K31" s="41"/>
      <c r="L31" s="42" t="n">
        <v>-20000</v>
      </c>
      <c r="M31" s="42" t="n">
        <v>-19905.4519</v>
      </c>
      <c r="N31" s="43" t="n">
        <f aca="false">M31/L31</f>
        <v>0.995272595</v>
      </c>
      <c r="O31" s="43" t="n">
        <f aca="false">VLOOKUP(J31,DiscountRate!$A$2:$E$26,5,0)</f>
        <v>4.11413051258882</v>
      </c>
      <c r="P31" s="33" t="n">
        <v>25.6</v>
      </c>
      <c r="Q31" s="44" t="n">
        <f aca="false">(R31/M31)+P31</f>
        <v>22.461052629506</v>
      </c>
      <c r="R31" s="45" t="n">
        <v>62482.1659</v>
      </c>
      <c r="S31" s="46" t="n">
        <f aca="false">(Q31-P31)*L31</f>
        <v>62778.9474098802</v>
      </c>
      <c r="T31" s="47" t="n">
        <f aca="false">(Q31-P31)*(L31*O31)</f>
        <v>258280.783087197</v>
      </c>
    </row>
    <row r="32" customFormat="false" ht="12.75" hidden="false" customHeight="false" outlineLevel="0" collapsed="false">
      <c r="A32" s="29" t="s">
        <v>40</v>
      </c>
      <c r="B32" s="37" t="n">
        <v>37041</v>
      </c>
      <c r="C32" s="29" t="s">
        <v>61</v>
      </c>
      <c r="D32" s="38" t="s">
        <v>57</v>
      </c>
      <c r="E32" s="29" t="s">
        <v>58</v>
      </c>
      <c r="F32" s="29" t="s">
        <v>59</v>
      </c>
      <c r="G32" s="38" t="s">
        <v>39</v>
      </c>
      <c r="H32" s="38" t="n">
        <v>0</v>
      </c>
      <c r="I32" s="39"/>
      <c r="J32" s="40" t="n">
        <v>37316</v>
      </c>
      <c r="K32" s="41"/>
      <c r="L32" s="42" t="n">
        <v>-20000</v>
      </c>
      <c r="M32" s="42" t="n">
        <v>-19875.8656</v>
      </c>
      <c r="N32" s="43" t="n">
        <f aca="false">M32/L32</f>
        <v>0.99379328</v>
      </c>
      <c r="O32" s="43" t="n">
        <f aca="false">VLOOKUP(J32,DiscountRate!$A$2:$E$26,5,0)</f>
        <v>4.06697968730617</v>
      </c>
      <c r="P32" s="33" t="n">
        <v>25.6</v>
      </c>
      <c r="Q32" s="44" t="n">
        <f aca="false">(R32/M32)+P32</f>
        <v>22.3989999942443</v>
      </c>
      <c r="R32" s="45" t="n">
        <v>63622.6459</v>
      </c>
      <c r="S32" s="46" t="n">
        <f aca="false">(Q32-P32)*L32</f>
        <v>64020.0001151145</v>
      </c>
      <c r="T32" s="47" t="n">
        <f aca="false">(Q32-P32)*(L32*O32)</f>
        <v>260368.040049509</v>
      </c>
    </row>
    <row r="33" customFormat="false" ht="12.75" hidden="false" customHeight="false" outlineLevel="0" collapsed="false">
      <c r="A33" s="29" t="s">
        <v>40</v>
      </c>
      <c r="B33" s="37" t="n">
        <v>37041</v>
      </c>
      <c r="C33" s="29" t="s">
        <v>61</v>
      </c>
      <c r="D33" s="38" t="s">
        <v>57</v>
      </c>
      <c r="E33" s="29" t="s">
        <v>58</v>
      </c>
      <c r="F33" s="29" t="s">
        <v>59</v>
      </c>
      <c r="G33" s="38" t="s">
        <v>39</v>
      </c>
      <c r="H33" s="38" t="n">
        <v>0</v>
      </c>
      <c r="I33" s="39"/>
      <c r="J33" s="40" t="n">
        <v>37347</v>
      </c>
      <c r="K33" s="41"/>
      <c r="L33" s="42" t="n">
        <v>-20000</v>
      </c>
      <c r="M33" s="42" t="n">
        <v>-19842.9282</v>
      </c>
      <c r="N33" s="43" t="n">
        <f aca="false">M33/L33</f>
        <v>0.99214641</v>
      </c>
      <c r="O33" s="43" t="n">
        <f aca="false">VLOOKUP(J33,DiscountRate!$A$2:$E$26,5,0)</f>
        <v>4.03110304931893</v>
      </c>
      <c r="P33" s="33" t="n">
        <v>25.6</v>
      </c>
      <c r="Q33" s="44" t="n">
        <f aca="false">(R33/M33)+P33</f>
        <v>22.3336370193589</v>
      </c>
      <c r="R33" s="45" t="n">
        <v>64814.2061</v>
      </c>
      <c r="S33" s="46" t="n">
        <f aca="false">(Q33-P33)*L33</f>
        <v>65327.2596128227</v>
      </c>
      <c r="T33" s="47" t="n">
        <f aca="false">(Q33-P33)*(L33*O33)</f>
        <v>263340.915428899</v>
      </c>
    </row>
    <row r="34" customFormat="false" ht="12.75" hidden="false" customHeight="false" outlineLevel="0" collapsed="false">
      <c r="A34" s="29" t="s">
        <v>40</v>
      </c>
      <c r="B34" s="37" t="n">
        <v>37041</v>
      </c>
      <c r="C34" s="29" t="s">
        <v>61</v>
      </c>
      <c r="D34" s="38" t="s">
        <v>57</v>
      </c>
      <c r="E34" s="29" t="s">
        <v>58</v>
      </c>
      <c r="F34" s="29" t="s">
        <v>59</v>
      </c>
      <c r="G34" s="38" t="s">
        <v>39</v>
      </c>
      <c r="H34" s="38" t="n">
        <v>0</v>
      </c>
      <c r="I34" s="39"/>
      <c r="J34" s="40" t="n">
        <v>37377</v>
      </c>
      <c r="K34" s="41"/>
      <c r="L34" s="42" t="n">
        <v>-20000</v>
      </c>
      <c r="M34" s="42" t="n">
        <v>-19810.721</v>
      </c>
      <c r="N34" s="43" t="n">
        <f aca="false">M34/L34</f>
        <v>0.99053605</v>
      </c>
      <c r="O34" s="43" t="n">
        <f aca="false">VLOOKUP(J34,DiscountRate!$A$2:$E$26,5,0)</f>
        <v>4.00573468718984</v>
      </c>
      <c r="P34" s="33" t="n">
        <v>25.6</v>
      </c>
      <c r="Q34" s="44" t="n">
        <f aca="false">(R34/M34)+P34</f>
        <v>22.2740909126932</v>
      </c>
      <c r="R34" s="45" t="n">
        <v>65888.657</v>
      </c>
      <c r="S34" s="46" t="n">
        <f aca="false">(Q34-P34)*L34</f>
        <v>66518.1817461364</v>
      </c>
      <c r="T34" s="47" t="n">
        <f aca="false">(Q34-P34)*(L34*O34)</f>
        <v>266454.187949297</v>
      </c>
    </row>
    <row r="35" customFormat="false" ht="12.75" hidden="false" customHeight="false" outlineLevel="0" collapsed="false">
      <c r="A35" s="29" t="s">
        <v>40</v>
      </c>
      <c r="B35" s="37" t="n">
        <v>37041</v>
      </c>
      <c r="C35" s="29" t="s">
        <v>61</v>
      </c>
      <c r="D35" s="38" t="s">
        <v>57</v>
      </c>
      <c r="E35" s="29" t="s">
        <v>58</v>
      </c>
      <c r="F35" s="29" t="s">
        <v>59</v>
      </c>
      <c r="G35" s="38" t="s">
        <v>39</v>
      </c>
      <c r="H35" s="38" t="n">
        <v>0</v>
      </c>
      <c r="I35" s="39"/>
      <c r="J35" s="40" t="n">
        <v>37408</v>
      </c>
      <c r="K35" s="41"/>
      <c r="L35" s="42" t="n">
        <v>-20000</v>
      </c>
      <c r="M35" s="42" t="n">
        <v>-19777.7089</v>
      </c>
      <c r="N35" s="43" t="n">
        <f aca="false">M35/L35</f>
        <v>0.988885445</v>
      </c>
      <c r="O35" s="43" t="n">
        <f aca="false">VLOOKUP(J35,DiscountRate!$A$2:$E$26,5,0)</f>
        <v>3.97973043692193</v>
      </c>
      <c r="P35" s="33" t="n">
        <v>25.6</v>
      </c>
      <c r="Q35" s="44" t="n">
        <f aca="false">(R35/M35)+P35</f>
        <v>22.2279999904337</v>
      </c>
      <c r="R35" s="45" t="n">
        <v>66690.4346</v>
      </c>
      <c r="S35" s="46" t="n">
        <f aca="false">(Q35-P35)*L35</f>
        <v>67440.0001913265</v>
      </c>
      <c r="T35" s="47" t="n">
        <f aca="false">(Q35-P35)*(L35*O35)</f>
        <v>268393.021427443</v>
      </c>
    </row>
    <row r="36" customFormat="false" ht="12.75" hidden="false" customHeight="false" outlineLevel="0" collapsed="false">
      <c r="A36" s="29" t="s">
        <v>40</v>
      </c>
      <c r="B36" s="37" t="n">
        <v>37041</v>
      </c>
      <c r="C36" s="29" t="s">
        <v>61</v>
      </c>
      <c r="D36" s="38" t="s">
        <v>57</v>
      </c>
      <c r="E36" s="29" t="s">
        <v>58</v>
      </c>
      <c r="F36" s="29" t="s">
        <v>59</v>
      </c>
      <c r="G36" s="38" t="s">
        <v>39</v>
      </c>
      <c r="H36" s="38" t="n">
        <v>0</v>
      </c>
      <c r="I36" s="39"/>
      <c r="J36" s="40" t="n">
        <v>37438</v>
      </c>
      <c r="K36" s="41"/>
      <c r="L36" s="42" t="n">
        <v>-20000</v>
      </c>
      <c r="M36" s="42" t="n">
        <v>-19744.5545</v>
      </c>
      <c r="N36" s="43" t="n">
        <f aca="false">M36/L36</f>
        <v>0.987227725</v>
      </c>
      <c r="O36" s="43" t="n">
        <f aca="false">VLOOKUP(J36,DiscountRate!$A$2:$E$26,5,0)</f>
        <v>3.96522688821174</v>
      </c>
      <c r="P36" s="33" t="n">
        <v>25.6</v>
      </c>
      <c r="Q36" s="44" t="n">
        <f aca="false">(R36/M36)+P36</f>
        <v>22.1872727338568</v>
      </c>
      <c r="R36" s="45" t="n">
        <v>67382.7795</v>
      </c>
      <c r="S36" s="46" t="n">
        <f aca="false">(Q36-P36)*L36</f>
        <v>68254.5453228636</v>
      </c>
      <c r="T36" s="47" t="n">
        <f aca="false">(Q36-P36)*(L36*O36)</f>
        <v>270644.758356885</v>
      </c>
    </row>
    <row r="37" customFormat="false" ht="12.75" hidden="false" customHeight="false" outlineLevel="0" collapsed="false">
      <c r="A37" s="29" t="s">
        <v>40</v>
      </c>
      <c r="B37" s="37" t="n">
        <v>37041</v>
      </c>
      <c r="C37" s="29" t="s">
        <v>61</v>
      </c>
      <c r="D37" s="38" t="s">
        <v>57</v>
      </c>
      <c r="E37" s="29" t="s">
        <v>58</v>
      </c>
      <c r="F37" s="29" t="s">
        <v>59</v>
      </c>
      <c r="G37" s="38" t="s">
        <v>39</v>
      </c>
      <c r="H37" s="38" t="n">
        <v>0</v>
      </c>
      <c r="I37" s="39"/>
      <c r="J37" s="40" t="n">
        <v>37469</v>
      </c>
      <c r="K37" s="41"/>
      <c r="L37" s="42" t="n">
        <v>-20000</v>
      </c>
      <c r="M37" s="42" t="n">
        <v>-19707.4965</v>
      </c>
      <c r="N37" s="43" t="n">
        <f aca="false">M37/L37</f>
        <v>0.985374825</v>
      </c>
      <c r="O37" s="43" t="n">
        <f aca="false">VLOOKUP(J37,DiscountRate!$A$2:$E$26,5,0)</f>
        <v>3.9670772842598</v>
      </c>
      <c r="P37" s="33" t="n">
        <v>25.6</v>
      </c>
      <c r="Q37" s="44" t="n">
        <f aca="false">(R37/M37)+P37</f>
        <v>22.1490909055851</v>
      </c>
      <c r="R37" s="45" t="n">
        <v>68008.7789</v>
      </c>
      <c r="S37" s="46" t="n">
        <f aca="false">(Q37-P37)*L37</f>
        <v>69018.1818882982</v>
      </c>
      <c r="T37" s="47" t="n">
        <f aca="false">(Q37-P37)*(L37*O37)</f>
        <v>273800.461569979</v>
      </c>
    </row>
    <row r="38" customFormat="false" ht="12.75" hidden="false" customHeight="false" outlineLevel="0" collapsed="false">
      <c r="A38" s="29" t="s">
        <v>40</v>
      </c>
      <c r="B38" s="37" t="n">
        <v>37041</v>
      </c>
      <c r="C38" s="29" t="s">
        <v>61</v>
      </c>
      <c r="D38" s="38" t="s">
        <v>57</v>
      </c>
      <c r="E38" s="29" t="s">
        <v>58</v>
      </c>
      <c r="F38" s="29" t="s">
        <v>59</v>
      </c>
      <c r="G38" s="38" t="s">
        <v>39</v>
      </c>
      <c r="H38" s="38" t="n">
        <v>0</v>
      </c>
      <c r="I38" s="39"/>
      <c r="J38" s="40" t="n">
        <v>37500</v>
      </c>
      <c r="K38" s="41"/>
      <c r="L38" s="42" t="n">
        <v>-20000</v>
      </c>
      <c r="M38" s="42" t="n">
        <v>-19669.7001</v>
      </c>
      <c r="N38" s="43" t="n">
        <f aca="false">M38/L38</f>
        <v>0.983485005</v>
      </c>
      <c r="O38" s="43" t="n">
        <f aca="false">VLOOKUP(J38,DiscountRate!$A$2:$E$26,5,0)</f>
        <v>3.9687660014305</v>
      </c>
      <c r="P38" s="33" t="n">
        <v>25.6</v>
      </c>
      <c r="Q38" s="44" t="n">
        <f aca="false">(R38/M38)+P38</f>
        <v>22.1210000075192</v>
      </c>
      <c r="R38" s="45" t="n">
        <v>68430.8865</v>
      </c>
      <c r="S38" s="46" t="n">
        <f aca="false">(Q38-P38)*L38</f>
        <v>69579.9998496164</v>
      </c>
      <c r="T38" s="47" t="n">
        <f aca="false">(Q38-P38)*(L38*O38)</f>
        <v>276146.737782697</v>
      </c>
    </row>
    <row r="39" customFormat="false" ht="12.75" hidden="false" customHeight="false" outlineLevel="0" collapsed="false">
      <c r="A39" s="29" t="s">
        <v>40</v>
      </c>
      <c r="B39" s="37" t="n">
        <v>37041</v>
      </c>
      <c r="C39" s="29" t="s">
        <v>61</v>
      </c>
      <c r="D39" s="38" t="s">
        <v>57</v>
      </c>
      <c r="E39" s="29" t="s">
        <v>58</v>
      </c>
      <c r="F39" s="29" t="s">
        <v>59</v>
      </c>
      <c r="G39" s="38" t="s">
        <v>39</v>
      </c>
      <c r="H39" s="38" t="n">
        <v>0</v>
      </c>
      <c r="I39" s="39"/>
      <c r="J39" s="40" t="n">
        <v>37530</v>
      </c>
      <c r="K39" s="41"/>
      <c r="L39" s="42" t="n">
        <v>-20000</v>
      </c>
      <c r="M39" s="42" t="n">
        <v>-19631.0709</v>
      </c>
      <c r="N39" s="43" t="n">
        <f aca="false">M39/L39</f>
        <v>0.981553545</v>
      </c>
      <c r="O39" s="43" t="n">
        <f aca="false">VLOOKUP(J39,DiscountRate!$A$2:$E$26,5,0)</f>
        <v>3.9771635358095</v>
      </c>
      <c r="P39" s="33" t="n">
        <v>25.6</v>
      </c>
      <c r="Q39" s="44" t="n">
        <f aca="false">(R39/M39)+P39</f>
        <v>22.09391303966</v>
      </c>
      <c r="R39" s="45" t="n">
        <v>68828.2417</v>
      </c>
      <c r="S39" s="46" t="n">
        <f aca="false">(Q39-P39)*L39</f>
        <v>70121.7392068</v>
      </c>
      <c r="T39" s="47" t="n">
        <f aca="false">(Q39-P39)*(L39*O39)</f>
        <v>278885.624240828</v>
      </c>
    </row>
    <row r="40" customFormat="false" ht="12.75" hidden="false" customHeight="false" outlineLevel="0" collapsed="false">
      <c r="A40" s="29" t="s">
        <v>40</v>
      </c>
      <c r="B40" s="37" t="n">
        <v>37041</v>
      </c>
      <c r="C40" s="29" t="s">
        <v>61</v>
      </c>
      <c r="D40" s="38" t="s">
        <v>57</v>
      </c>
      <c r="E40" s="29" t="s">
        <v>58</v>
      </c>
      <c r="F40" s="29" t="s">
        <v>59</v>
      </c>
      <c r="G40" s="38" t="s">
        <v>39</v>
      </c>
      <c r="H40" s="38" t="n">
        <v>0</v>
      </c>
      <c r="I40" s="39"/>
      <c r="J40" s="40" t="n">
        <v>37561</v>
      </c>
      <c r="K40" s="41"/>
      <c r="L40" s="42" t="n">
        <v>-20000</v>
      </c>
      <c r="M40" s="42" t="n">
        <v>-19588.0847</v>
      </c>
      <c r="N40" s="43" t="n">
        <f aca="false">M40/L40</f>
        <v>0.979404235</v>
      </c>
      <c r="O40" s="43" t="n">
        <f aca="false">VLOOKUP(J40,DiscountRate!$A$2:$E$26,5,0)</f>
        <v>3.99546015237315</v>
      </c>
      <c r="P40" s="33" t="n">
        <v>25.6</v>
      </c>
      <c r="Q40" s="44" t="n">
        <f aca="false">(R40/M40)+P40</f>
        <v>22.0833339882383</v>
      </c>
      <c r="R40" s="45" t="n">
        <v>68884.7517</v>
      </c>
      <c r="S40" s="46" t="n">
        <f aca="false">(Q40-P40)*L40</f>
        <v>70333.3202352346</v>
      </c>
      <c r="T40" s="47" t="n">
        <f aca="false">(Q40-P40)*(L40*O40)</f>
        <v>281013.97838398</v>
      </c>
    </row>
    <row r="41" customFormat="false" ht="12.75" hidden="false" customHeight="false" outlineLevel="0" collapsed="false">
      <c r="A41" s="29" t="s">
        <v>40</v>
      </c>
      <c r="B41" s="37" t="n">
        <v>37041</v>
      </c>
      <c r="C41" s="29" t="s">
        <v>61</v>
      </c>
      <c r="D41" s="38" t="s">
        <v>57</v>
      </c>
      <c r="E41" s="29" t="s">
        <v>58</v>
      </c>
      <c r="F41" s="29" t="s">
        <v>59</v>
      </c>
      <c r="G41" s="38" t="s">
        <v>39</v>
      </c>
      <c r="H41" s="38" t="n">
        <v>0</v>
      </c>
      <c r="I41" s="39"/>
      <c r="J41" s="40" t="n">
        <v>37591</v>
      </c>
      <c r="K41" s="41"/>
      <c r="L41" s="42" t="n">
        <v>-20000</v>
      </c>
      <c r="M41" s="42" t="n">
        <v>-19545.2139</v>
      </c>
      <c r="N41" s="43" t="n">
        <f aca="false">M41/L41</f>
        <v>0.977260695</v>
      </c>
      <c r="O41" s="43" t="n">
        <f aca="false">VLOOKUP(J41,DiscountRate!$A$2:$E$26,5,0)</f>
        <v>4.01296455148315</v>
      </c>
      <c r="P41" s="33" t="n">
        <v>25.6</v>
      </c>
      <c r="Q41" s="44" t="n">
        <f aca="false">(R41/M41)+P41</f>
        <v>22.0887885314982</v>
      </c>
      <c r="R41" s="45" t="n">
        <v>68627.3792</v>
      </c>
      <c r="S41" s="46" t="n">
        <f aca="false">(Q41-P41)*L41</f>
        <v>70224.2293700352</v>
      </c>
      <c r="T41" s="47" t="n">
        <f aca="false">(Q41-P41)*(L41*O41)</f>
        <v>281807.343117173</v>
      </c>
    </row>
    <row r="42" customFormat="false" ht="12.75" hidden="false" customHeight="false" outlineLevel="0" collapsed="false">
      <c r="A42" s="29"/>
      <c r="B42" s="37"/>
      <c r="C42" s="29"/>
      <c r="D42" s="38"/>
      <c r="E42" s="29"/>
      <c r="F42" s="29"/>
      <c r="G42" s="38"/>
      <c r="H42" s="38"/>
      <c r="I42" s="39"/>
      <c r="J42" s="40"/>
      <c r="K42" s="41"/>
      <c r="L42" s="48" t="n">
        <f aca="false">SUM(L30:L41)</f>
        <v>-240000</v>
      </c>
      <c r="M42" s="48" t="n">
        <f aca="false">SUM(M30:M41)</f>
        <v>-237037.914</v>
      </c>
      <c r="N42" s="43"/>
      <c r="O42" s="43" t="e">
        <f aca="false">VLOOKUP(J42,DiscountRate!$A$2:$E$26,5,0)</f>
        <v>#N/A</v>
      </c>
      <c r="P42" s="33"/>
      <c r="Q42" s="44"/>
      <c r="R42" s="48" t="n">
        <f aca="false">SUM(R30:R41)</f>
        <v>795472.1787</v>
      </c>
      <c r="S42" s="48" t="n">
        <f aca="false">SUM(S30:S41)</f>
        <v>805616.391426968</v>
      </c>
      <c r="T42" s="48" t="n">
        <f aca="false">SUM(T30:T41)</f>
        <v>3237944.01808706</v>
      </c>
    </row>
    <row r="43" customFormat="false" ht="12.75" hidden="false" customHeight="false" outlineLevel="0" collapsed="false">
      <c r="A43" s="29" t="s">
        <v>38</v>
      </c>
      <c r="B43" s="37" t="n">
        <v>37041</v>
      </c>
      <c r="C43" s="29" t="s">
        <v>62</v>
      </c>
      <c r="D43" s="38" t="s">
        <v>57</v>
      </c>
      <c r="E43" s="29" t="s">
        <v>58</v>
      </c>
      <c r="F43" s="29" t="s">
        <v>59</v>
      </c>
      <c r="G43" s="38" t="s">
        <v>39</v>
      </c>
      <c r="H43" s="38" t="n">
        <v>0</v>
      </c>
      <c r="I43" s="39"/>
      <c r="J43" s="40" t="n">
        <v>37257</v>
      </c>
      <c r="K43" s="41"/>
      <c r="L43" s="42" t="n">
        <v>-5000</v>
      </c>
      <c r="M43" s="42" t="n">
        <v>-4984.7794</v>
      </c>
      <c r="N43" s="43" t="n">
        <f aca="false">M43/L43</f>
        <v>0.99695588</v>
      </c>
      <c r="O43" s="43" t="n">
        <f aca="false">VLOOKUP(J43,DiscountRate!$A$2:$E$26,5,0)</f>
        <v>4.17432617959527</v>
      </c>
      <c r="P43" s="33" t="n">
        <v>25.6</v>
      </c>
      <c r="Q43" s="44" t="n">
        <f aca="false">(R43/M43)+P43</f>
        <v>22.5000006499786</v>
      </c>
      <c r="R43" s="45" t="n">
        <v>15452.8129</v>
      </c>
      <c r="S43" s="46" t="n">
        <f aca="false">(Q43-P43)*L43</f>
        <v>15499.9967501069</v>
      </c>
      <c r="T43" s="47" t="n">
        <f aca="false">(Q43-P43)*(L43*O43)</f>
        <v>64702.042217613</v>
      </c>
    </row>
    <row r="44" customFormat="false" ht="12.75" hidden="false" customHeight="false" outlineLevel="0" collapsed="false">
      <c r="A44" s="29" t="s">
        <v>38</v>
      </c>
      <c r="B44" s="37" t="n">
        <v>37041</v>
      </c>
      <c r="C44" s="29" t="s">
        <v>62</v>
      </c>
      <c r="D44" s="38" t="s">
        <v>57</v>
      </c>
      <c r="E44" s="29" t="s">
        <v>58</v>
      </c>
      <c r="F44" s="29" t="s">
        <v>59</v>
      </c>
      <c r="G44" s="38" t="s">
        <v>39</v>
      </c>
      <c r="H44" s="38" t="n">
        <v>0</v>
      </c>
      <c r="I44" s="39"/>
      <c r="J44" s="40" t="n">
        <v>37288</v>
      </c>
      <c r="K44" s="41"/>
      <c r="L44" s="42" t="n">
        <v>-5000</v>
      </c>
      <c r="M44" s="42" t="n">
        <v>-4976.363</v>
      </c>
      <c r="N44" s="43" t="n">
        <f aca="false">M44/L44</f>
        <v>0.9952726</v>
      </c>
      <c r="O44" s="43" t="n">
        <f aca="false">VLOOKUP(J44,DiscountRate!$A$2:$E$26,5,0)</f>
        <v>4.11413051258882</v>
      </c>
      <c r="P44" s="33" t="n">
        <v>25.6</v>
      </c>
      <c r="Q44" s="44" t="n">
        <f aca="false">(R44/M44)+P44</f>
        <v>22.4610526402515</v>
      </c>
      <c r="R44" s="45" t="n">
        <v>15620.5415</v>
      </c>
      <c r="S44" s="46" t="n">
        <f aca="false">(Q44-P44)*L44</f>
        <v>15694.7367987424</v>
      </c>
      <c r="T44" s="47" t="n">
        <f aca="false">(Q44-P44)*(L44*O44)</f>
        <v>64570.1955507566</v>
      </c>
    </row>
    <row r="45" customFormat="false" ht="12.75" hidden="false" customHeight="false" outlineLevel="0" collapsed="false">
      <c r="A45" s="29" t="s">
        <v>38</v>
      </c>
      <c r="B45" s="37" t="n">
        <v>37041</v>
      </c>
      <c r="C45" s="29" t="s">
        <v>62</v>
      </c>
      <c r="D45" s="38" t="s">
        <v>57</v>
      </c>
      <c r="E45" s="29" t="s">
        <v>58</v>
      </c>
      <c r="F45" s="29" t="s">
        <v>59</v>
      </c>
      <c r="G45" s="38" t="s">
        <v>39</v>
      </c>
      <c r="H45" s="38" t="n">
        <v>0</v>
      </c>
      <c r="I45" s="39"/>
      <c r="J45" s="40" t="n">
        <v>37316</v>
      </c>
      <c r="K45" s="41"/>
      <c r="L45" s="42" t="n">
        <v>-5000</v>
      </c>
      <c r="M45" s="42" t="n">
        <v>-4968.9664</v>
      </c>
      <c r="N45" s="43" t="n">
        <f aca="false">M45/L45</f>
        <v>0.99379328</v>
      </c>
      <c r="O45" s="43" t="n">
        <f aca="false">VLOOKUP(J45,DiscountRate!$A$2:$E$26,5,0)</f>
        <v>4.06697968730617</v>
      </c>
      <c r="P45" s="33" t="n">
        <v>25.6</v>
      </c>
      <c r="Q45" s="44" t="n">
        <f aca="false">(R45/M45)+P45</f>
        <v>22.3989999892131</v>
      </c>
      <c r="R45" s="45" t="n">
        <v>15905.6615</v>
      </c>
      <c r="S45" s="46" t="n">
        <f aca="false">(Q45-P45)*L45</f>
        <v>16005.0000539348</v>
      </c>
      <c r="T45" s="47" t="n">
        <f aca="false">(Q45-P45)*(L45*O45)</f>
        <v>65092.0101146868</v>
      </c>
    </row>
    <row r="46" customFormat="false" ht="12.75" hidden="false" customHeight="false" outlineLevel="0" collapsed="false">
      <c r="A46" s="29" t="s">
        <v>38</v>
      </c>
      <c r="B46" s="37" t="n">
        <v>37041</v>
      </c>
      <c r="C46" s="29" t="s">
        <v>62</v>
      </c>
      <c r="D46" s="38" t="s">
        <v>57</v>
      </c>
      <c r="E46" s="29" t="s">
        <v>58</v>
      </c>
      <c r="F46" s="29" t="s">
        <v>59</v>
      </c>
      <c r="G46" s="38" t="s">
        <v>39</v>
      </c>
      <c r="H46" s="38" t="n">
        <v>0</v>
      </c>
      <c r="I46" s="39"/>
      <c r="J46" s="40" t="n">
        <v>37347</v>
      </c>
      <c r="K46" s="41"/>
      <c r="L46" s="42" t="n">
        <v>-5000</v>
      </c>
      <c r="M46" s="42" t="n">
        <v>-4960.7321</v>
      </c>
      <c r="N46" s="43" t="n">
        <f aca="false">M46/L46</f>
        <v>0.99214642</v>
      </c>
      <c r="O46" s="43" t="n">
        <f aca="false">VLOOKUP(J46,DiscountRate!$A$2:$E$26,5,0)</f>
        <v>4.03110304931893</v>
      </c>
      <c r="P46" s="33" t="n">
        <v>25.6</v>
      </c>
      <c r="Q46" s="44" t="n">
        <f aca="false">(R46/M46)+P46</f>
        <v>22.3336370573206</v>
      </c>
      <c r="R46" s="45" t="n">
        <v>16203.5515</v>
      </c>
      <c r="S46" s="46" t="n">
        <f aca="false">(Q46-P46)*L46</f>
        <v>16331.8147133968</v>
      </c>
      <c r="T46" s="47" t="n">
        <f aca="false">(Q46-P46)*(L46*O46)</f>
        <v>65835.2280920857</v>
      </c>
    </row>
    <row r="47" customFormat="false" ht="12.75" hidden="false" customHeight="false" outlineLevel="0" collapsed="false">
      <c r="A47" s="29" t="s">
        <v>38</v>
      </c>
      <c r="B47" s="37" t="n">
        <v>37041</v>
      </c>
      <c r="C47" s="29" t="s">
        <v>62</v>
      </c>
      <c r="D47" s="38" t="s">
        <v>57</v>
      </c>
      <c r="E47" s="29" t="s">
        <v>58</v>
      </c>
      <c r="F47" s="29" t="s">
        <v>59</v>
      </c>
      <c r="G47" s="38" t="s">
        <v>39</v>
      </c>
      <c r="H47" s="38" t="n">
        <v>0</v>
      </c>
      <c r="I47" s="39"/>
      <c r="J47" s="40" t="n">
        <v>37377</v>
      </c>
      <c r="K47" s="41"/>
      <c r="L47" s="42" t="n">
        <v>-5000</v>
      </c>
      <c r="M47" s="42" t="n">
        <v>-4952.6802</v>
      </c>
      <c r="N47" s="43" t="n">
        <f aca="false">M47/L47</f>
        <v>0.99053604</v>
      </c>
      <c r="O47" s="43" t="n">
        <f aca="false">VLOOKUP(J47,DiscountRate!$A$2:$E$26,5,0)</f>
        <v>4.00573468718984</v>
      </c>
      <c r="P47" s="33" t="n">
        <v>25.6</v>
      </c>
      <c r="Q47" s="44" t="n">
        <f aca="false">(R47/M47)+P47</f>
        <v>22.2740908892119</v>
      </c>
      <c r="R47" s="45" t="n">
        <v>16472.1642</v>
      </c>
      <c r="S47" s="46" t="n">
        <f aca="false">(Q47-P47)*L47</f>
        <v>16629.5455539407</v>
      </c>
      <c r="T47" s="47" t="n">
        <f aca="false">(Q47-P47)*(L47*O47)</f>
        <v>66613.5474576238</v>
      </c>
    </row>
    <row r="48" customFormat="false" ht="12.75" hidden="false" customHeight="false" outlineLevel="0" collapsed="false">
      <c r="A48" s="29" t="s">
        <v>38</v>
      </c>
      <c r="B48" s="37" t="n">
        <v>37041</v>
      </c>
      <c r="C48" s="29" t="s">
        <v>62</v>
      </c>
      <c r="D48" s="38" t="s">
        <v>57</v>
      </c>
      <c r="E48" s="29" t="s">
        <v>58</v>
      </c>
      <c r="F48" s="29" t="s">
        <v>59</v>
      </c>
      <c r="G48" s="38" t="s">
        <v>39</v>
      </c>
      <c r="H48" s="38" t="n">
        <v>0</v>
      </c>
      <c r="I48" s="39"/>
      <c r="J48" s="40" t="n">
        <v>37408</v>
      </c>
      <c r="K48" s="41"/>
      <c r="L48" s="42" t="n">
        <v>-5000</v>
      </c>
      <c r="M48" s="42" t="n">
        <v>-4944.4272</v>
      </c>
      <c r="N48" s="43" t="n">
        <f aca="false">M48/L48</f>
        <v>0.98888544</v>
      </c>
      <c r="O48" s="43" t="n">
        <f aca="false">VLOOKUP(J48,DiscountRate!$A$2:$E$26,5,0)</f>
        <v>3.97973043692193</v>
      </c>
      <c r="P48" s="33" t="n">
        <v>25.6</v>
      </c>
      <c r="Q48" s="44" t="n">
        <f aca="false">(R48/M48)+P48</f>
        <v>22.2279999834966</v>
      </c>
      <c r="R48" s="45" t="n">
        <v>16672.6086</v>
      </c>
      <c r="S48" s="46" t="n">
        <f aca="false">(Q48-P48)*L48</f>
        <v>16860.0000825171</v>
      </c>
      <c r="T48" s="47" t="n">
        <f aca="false">(Q48-P48)*(L48*O48)</f>
        <v>67098.2554948997</v>
      </c>
    </row>
    <row r="49" customFormat="false" ht="12.75" hidden="false" customHeight="false" outlineLevel="0" collapsed="false">
      <c r="A49" s="29" t="s">
        <v>38</v>
      </c>
      <c r="B49" s="37" t="n">
        <v>37041</v>
      </c>
      <c r="C49" s="29" t="s">
        <v>62</v>
      </c>
      <c r="D49" s="38" t="s">
        <v>57</v>
      </c>
      <c r="E49" s="29" t="s">
        <v>58</v>
      </c>
      <c r="F49" s="29" t="s">
        <v>59</v>
      </c>
      <c r="G49" s="38" t="s">
        <v>39</v>
      </c>
      <c r="H49" s="38" t="n">
        <v>0</v>
      </c>
      <c r="I49" s="39"/>
      <c r="J49" s="40" t="n">
        <v>37438</v>
      </c>
      <c r="K49" s="41"/>
      <c r="L49" s="42" t="n">
        <v>-5000</v>
      </c>
      <c r="M49" s="42" t="n">
        <v>-4936.1386</v>
      </c>
      <c r="N49" s="43" t="n">
        <f aca="false">M49/L49</f>
        <v>0.98722772</v>
      </c>
      <c r="O49" s="43" t="n">
        <f aca="false">VLOOKUP(J49,DiscountRate!$A$2:$E$26,5,0)</f>
        <v>3.96522688821174</v>
      </c>
      <c r="P49" s="33" t="n">
        <v>25.6</v>
      </c>
      <c r="Q49" s="44" t="n">
        <f aca="false">(R49/M49)+P49</f>
        <v>22.1872727115077</v>
      </c>
      <c r="R49" s="45" t="n">
        <v>16845.6949</v>
      </c>
      <c r="S49" s="46" t="n">
        <f aca="false">(Q49-P49)*L49</f>
        <v>17063.6364424613</v>
      </c>
      <c r="T49" s="47" t="n">
        <f aca="false">(Q49-P49)*(L49*O49)</f>
        <v>67661.1900323172</v>
      </c>
    </row>
    <row r="50" customFormat="false" ht="12.75" hidden="false" customHeight="false" outlineLevel="0" collapsed="false">
      <c r="A50" s="29" t="s">
        <v>38</v>
      </c>
      <c r="B50" s="37" t="n">
        <v>37041</v>
      </c>
      <c r="C50" s="29" t="s">
        <v>62</v>
      </c>
      <c r="D50" s="38" t="s">
        <v>57</v>
      </c>
      <c r="E50" s="29" t="s">
        <v>58</v>
      </c>
      <c r="F50" s="29" t="s">
        <v>59</v>
      </c>
      <c r="G50" s="38" t="s">
        <v>39</v>
      </c>
      <c r="H50" s="38" t="n">
        <v>0</v>
      </c>
      <c r="I50" s="39"/>
      <c r="J50" s="40" t="n">
        <v>37469</v>
      </c>
      <c r="K50" s="41"/>
      <c r="L50" s="42" t="n">
        <v>-5000</v>
      </c>
      <c r="M50" s="42" t="n">
        <v>-4926.8741</v>
      </c>
      <c r="N50" s="43" t="n">
        <f aca="false">M50/L50</f>
        <v>0.98537482</v>
      </c>
      <c r="O50" s="43" t="n">
        <f aca="false">VLOOKUP(J50,DiscountRate!$A$2:$E$26,5,0)</f>
        <v>3.9670772842598</v>
      </c>
      <c r="P50" s="33" t="n">
        <v>25.6</v>
      </c>
      <c r="Q50" s="44" t="n">
        <f aca="false">(R50/M50)+P50</f>
        <v>22.1490908931487</v>
      </c>
      <c r="R50" s="45" t="n">
        <v>17002.1947</v>
      </c>
      <c r="S50" s="46" t="n">
        <f aca="false">(Q50-P50)*L50</f>
        <v>17254.5455342567</v>
      </c>
      <c r="T50" s="47" t="n">
        <f aca="false">(Q50-P50)*(L50*O50)</f>
        <v>68450.1156391762</v>
      </c>
    </row>
    <row r="51" customFormat="false" ht="12.75" hidden="false" customHeight="false" outlineLevel="0" collapsed="false">
      <c r="A51" s="29" t="s">
        <v>38</v>
      </c>
      <c r="B51" s="37" t="n">
        <v>37041</v>
      </c>
      <c r="C51" s="29" t="s">
        <v>62</v>
      </c>
      <c r="D51" s="38" t="s">
        <v>57</v>
      </c>
      <c r="E51" s="29" t="s">
        <v>58</v>
      </c>
      <c r="F51" s="29" t="s">
        <v>59</v>
      </c>
      <c r="G51" s="38" t="s">
        <v>39</v>
      </c>
      <c r="H51" s="38" t="n">
        <v>0</v>
      </c>
      <c r="I51" s="39"/>
      <c r="J51" s="40" t="n">
        <v>37500</v>
      </c>
      <c r="K51" s="41"/>
      <c r="L51" s="42" t="n">
        <v>-5000</v>
      </c>
      <c r="M51" s="42" t="n">
        <v>-4917.425</v>
      </c>
      <c r="N51" s="43" t="n">
        <f aca="false">M51/L51</f>
        <v>0.983485</v>
      </c>
      <c r="O51" s="43" t="n">
        <f aca="false">VLOOKUP(J51,DiscountRate!$A$2:$E$26,5,0)</f>
        <v>3.9687660014305</v>
      </c>
      <c r="P51" s="33" t="n">
        <v>25.6</v>
      </c>
      <c r="Q51" s="44" t="n">
        <f aca="false">(R51/M51)+P51</f>
        <v>22.120999994916</v>
      </c>
      <c r="R51" s="45" t="n">
        <v>17107.7216</v>
      </c>
      <c r="S51" s="46" t="n">
        <f aca="false">(Q51-P51)*L51</f>
        <v>17395.0000254198</v>
      </c>
      <c r="T51" s="47" t="n">
        <f aca="false">(Q51-P51)*(L51*O51)</f>
        <v>69036.6846957688</v>
      </c>
    </row>
    <row r="52" customFormat="false" ht="12.75" hidden="false" customHeight="false" outlineLevel="0" collapsed="false">
      <c r="A52" s="29" t="s">
        <v>38</v>
      </c>
      <c r="B52" s="37" t="n">
        <v>37041</v>
      </c>
      <c r="C52" s="29" t="s">
        <v>62</v>
      </c>
      <c r="D52" s="38" t="s">
        <v>57</v>
      </c>
      <c r="E52" s="29" t="s">
        <v>58</v>
      </c>
      <c r="F52" s="29" t="s">
        <v>59</v>
      </c>
      <c r="G52" s="38" t="s">
        <v>39</v>
      </c>
      <c r="H52" s="38" t="n">
        <v>0</v>
      </c>
      <c r="I52" s="39"/>
      <c r="J52" s="40" t="n">
        <v>37530</v>
      </c>
      <c r="K52" s="41"/>
      <c r="L52" s="42" t="n">
        <v>-5000</v>
      </c>
      <c r="M52" s="42" t="n">
        <v>-4907.7677</v>
      </c>
      <c r="N52" s="43" t="n">
        <f aca="false">M52/L52</f>
        <v>0.98155354</v>
      </c>
      <c r="O52" s="43" t="n">
        <f aca="false">VLOOKUP(J52,DiscountRate!$A$2:$E$26,5,0)</f>
        <v>3.9771635358095</v>
      </c>
      <c r="P52" s="33" t="n">
        <v>25.6</v>
      </c>
      <c r="Q52" s="44" t="n">
        <f aca="false">(R52/M52)+P52</f>
        <v>22.0939130268941</v>
      </c>
      <c r="R52" s="45" t="n">
        <v>17207.0604</v>
      </c>
      <c r="S52" s="46" t="n">
        <f aca="false">(Q52-P52)*L52</f>
        <v>17530.4348655296</v>
      </c>
      <c r="T52" s="47" t="n">
        <f aca="false">(Q52-P52)*(L52*O52)</f>
        <v>69721.4063140678</v>
      </c>
    </row>
    <row r="53" customFormat="false" ht="12.75" hidden="false" customHeight="false" outlineLevel="0" collapsed="false">
      <c r="A53" s="29" t="s">
        <v>38</v>
      </c>
      <c r="B53" s="37" t="n">
        <v>37041</v>
      </c>
      <c r="C53" s="29" t="s">
        <v>62</v>
      </c>
      <c r="D53" s="38" t="s">
        <v>57</v>
      </c>
      <c r="E53" s="29" t="s">
        <v>58</v>
      </c>
      <c r="F53" s="29" t="s">
        <v>59</v>
      </c>
      <c r="G53" s="38" t="s">
        <v>39</v>
      </c>
      <c r="H53" s="38" t="n">
        <v>0</v>
      </c>
      <c r="I53" s="39"/>
      <c r="J53" s="40" t="n">
        <v>37561</v>
      </c>
      <c r="K53" s="41"/>
      <c r="L53" s="42" t="n">
        <v>-5000</v>
      </c>
      <c r="M53" s="42" t="n">
        <v>-4897.0212</v>
      </c>
      <c r="N53" s="43" t="n">
        <f aca="false">M53/L53</f>
        <v>0.97940424</v>
      </c>
      <c r="O53" s="43" t="n">
        <f aca="false">VLOOKUP(J53,DiscountRate!$A$2:$E$26,5,0)</f>
        <v>3.99546015237315</v>
      </c>
      <c r="P53" s="33" t="n">
        <v>25.6</v>
      </c>
      <c r="Q53" s="44" t="n">
        <f aca="false">(R53/M53)+P53</f>
        <v>22.0833340112965</v>
      </c>
      <c r="R53" s="45" t="n">
        <v>17221.1879</v>
      </c>
      <c r="S53" s="46" t="n">
        <f aca="false">(Q53-P53)*L53</f>
        <v>17583.3299435175</v>
      </c>
      <c r="T53" s="47" t="n">
        <f aca="false">(Q53-P53)*(L53*O53)</f>
        <v>70253.4941353539</v>
      </c>
    </row>
    <row r="54" customFormat="false" ht="12.75" hidden="false" customHeight="false" outlineLevel="0" collapsed="false">
      <c r="A54" s="29" t="s">
        <v>38</v>
      </c>
      <c r="B54" s="37" t="n">
        <v>37041</v>
      </c>
      <c r="C54" s="29" t="s">
        <v>62</v>
      </c>
      <c r="D54" s="38" t="s">
        <v>57</v>
      </c>
      <c r="E54" s="29" t="s">
        <v>58</v>
      </c>
      <c r="F54" s="29" t="s">
        <v>59</v>
      </c>
      <c r="G54" s="38" t="s">
        <v>39</v>
      </c>
      <c r="H54" s="38" t="n">
        <v>0</v>
      </c>
      <c r="I54" s="39"/>
      <c r="J54" s="40" t="n">
        <v>37591</v>
      </c>
      <c r="K54" s="41"/>
      <c r="L54" s="42" t="n">
        <v>-5000</v>
      </c>
      <c r="M54" s="42" t="n">
        <v>-4886.3035</v>
      </c>
      <c r="N54" s="43" t="n">
        <f aca="false">M54/L54</f>
        <v>0.9772607</v>
      </c>
      <c r="O54" s="43" t="n">
        <f aca="false">VLOOKUP(J54,DiscountRate!$A$2:$E$26,5,0)</f>
        <v>4.01296455148315</v>
      </c>
      <c r="P54" s="33" t="n">
        <v>25.6</v>
      </c>
      <c r="Q54" s="44" t="n">
        <f aca="false">(R54/M54)+P54</f>
        <v>22.0887885494628</v>
      </c>
      <c r="R54" s="45" t="n">
        <v>17156.8448</v>
      </c>
      <c r="S54" s="46" t="n">
        <f aca="false">(Q54-P54)*L54</f>
        <v>17556.057252686</v>
      </c>
      <c r="T54" s="47" t="n">
        <f aca="false">(Q54-P54)*(L54*O54)</f>
        <v>70451.8354188376</v>
      </c>
    </row>
    <row r="55" customFormat="false" ht="12.75" hidden="false" customHeight="false" outlineLevel="0" collapsed="false">
      <c r="A55" s="32" t="s">
        <v>63</v>
      </c>
      <c r="B55" s="37"/>
      <c r="C55" s="29"/>
      <c r="D55" s="38"/>
      <c r="E55" s="29"/>
      <c r="F55" s="29"/>
      <c r="G55" s="38"/>
      <c r="H55" s="38"/>
      <c r="I55" s="39"/>
      <c r="J55" s="40"/>
      <c r="K55" s="41"/>
      <c r="L55" s="48" t="n">
        <f aca="false">SUM(L43:L54)</f>
        <v>-60000</v>
      </c>
      <c r="M55" s="48" t="n">
        <f aca="false">SUM(M43:M54)</f>
        <v>-59259.4784</v>
      </c>
      <c r="N55" s="43"/>
      <c r="O55" s="43" t="e">
        <f aca="false">VLOOKUP(J55,DiscountRate!$A$2:$E$26,5,0)</f>
        <v>#N/A</v>
      </c>
      <c r="P55" s="32"/>
      <c r="Q55" s="49"/>
      <c r="R55" s="48" t="n">
        <f aca="false">SUM(R43:R54)</f>
        <v>198868.0445</v>
      </c>
      <c r="S55" s="48" t="n">
        <f aca="false">SUM(S43:S54)</f>
        <v>201404.09801651</v>
      </c>
      <c r="T55" s="48" t="n">
        <f aca="false">SUM(T43:T54)</f>
        <v>809486.005163187</v>
      </c>
    </row>
    <row r="56" customFormat="false" ht="12.75" hidden="false" customHeight="false" outlineLevel="0" collapsed="false">
      <c r="A56" s="29" t="s">
        <v>38</v>
      </c>
      <c r="B56" s="37" t="n">
        <v>37202</v>
      </c>
      <c r="C56" s="29" t="s">
        <v>64</v>
      </c>
      <c r="D56" s="38" t="s">
        <v>57</v>
      </c>
      <c r="E56" s="29" t="s">
        <v>58</v>
      </c>
      <c r="F56" s="29" t="s">
        <v>59</v>
      </c>
      <c r="G56" s="38" t="s">
        <v>39</v>
      </c>
      <c r="H56" s="38" t="n">
        <v>0</v>
      </c>
      <c r="I56" s="39"/>
      <c r="J56" s="40" t="n">
        <v>37257</v>
      </c>
      <c r="K56" s="41"/>
      <c r="L56" s="42" t="n">
        <v>10000</v>
      </c>
      <c r="M56" s="42" t="n">
        <v>9969.5589</v>
      </c>
      <c r="N56" s="43" t="n">
        <f aca="false">M56/L56</f>
        <v>0.99695589</v>
      </c>
      <c r="O56" s="43" t="n">
        <f aca="false">VLOOKUP(J56,DiscountRate!$A$2:$E$26,5,0)</f>
        <v>4.17432617959527</v>
      </c>
      <c r="P56" s="33" t="n">
        <v>20.7</v>
      </c>
      <c r="Q56" s="44" t="n">
        <f aca="false">(R56/M56)+P56</f>
        <v>22.5000006700397</v>
      </c>
      <c r="R56" s="45" t="n">
        <v>17945.2127</v>
      </c>
      <c r="S56" s="46" t="n">
        <f aca="false">(Q56-P56)*L56</f>
        <v>18000.0067003968</v>
      </c>
      <c r="T56" s="47" t="n">
        <f aca="false">(Q56-P56)*(L56*O56)</f>
        <v>75137.8992023565</v>
      </c>
    </row>
    <row r="57" customFormat="false" ht="12.75" hidden="false" customHeight="false" outlineLevel="0" collapsed="false">
      <c r="A57" s="29" t="s">
        <v>38</v>
      </c>
      <c r="B57" s="37" t="n">
        <v>37202</v>
      </c>
      <c r="C57" s="29" t="s">
        <v>64</v>
      </c>
      <c r="D57" s="38" t="s">
        <v>57</v>
      </c>
      <c r="E57" s="29" t="s">
        <v>58</v>
      </c>
      <c r="F57" s="29" t="s">
        <v>59</v>
      </c>
      <c r="G57" s="38" t="s">
        <v>39</v>
      </c>
      <c r="H57" s="38" t="n">
        <v>0</v>
      </c>
      <c r="I57" s="39"/>
      <c r="J57" s="40" t="n">
        <v>37288</v>
      </c>
      <c r="K57" s="41"/>
      <c r="L57" s="42" t="n">
        <v>10000</v>
      </c>
      <c r="M57" s="42" t="n">
        <v>9952.726</v>
      </c>
      <c r="N57" s="43" t="n">
        <f aca="false">M57/L57</f>
        <v>0.9952726</v>
      </c>
      <c r="O57" s="43" t="n">
        <f aca="false">VLOOKUP(J57,DiscountRate!$A$2:$E$26,5,0)</f>
        <v>4.11413051258882</v>
      </c>
      <c r="P57" s="33" t="n">
        <v>20.7</v>
      </c>
      <c r="Q57" s="44" t="n">
        <f aca="false">(R57/M57)+P57</f>
        <v>22.461052630204</v>
      </c>
      <c r="R57" s="45" t="n">
        <v>17527.2743</v>
      </c>
      <c r="S57" s="46" t="n">
        <f aca="false">(Q57-P57)*L57</f>
        <v>17610.5263020403</v>
      </c>
      <c r="T57" s="47" t="n">
        <f aca="false">(Q57-P57)*(L57*O57)</f>
        <v>72452.0036019718</v>
      </c>
    </row>
    <row r="58" customFormat="false" ht="12.75" hidden="false" customHeight="false" outlineLevel="0" collapsed="false">
      <c r="A58" s="29" t="s">
        <v>38</v>
      </c>
      <c r="B58" s="37" t="n">
        <v>37202</v>
      </c>
      <c r="C58" s="29" t="s">
        <v>64</v>
      </c>
      <c r="D58" s="38" t="s">
        <v>57</v>
      </c>
      <c r="E58" s="29" t="s">
        <v>58</v>
      </c>
      <c r="F58" s="29" t="s">
        <v>59</v>
      </c>
      <c r="G58" s="38" t="s">
        <v>39</v>
      </c>
      <c r="H58" s="38" t="n">
        <v>0</v>
      </c>
      <c r="I58" s="39"/>
      <c r="J58" s="40" t="n">
        <v>37316</v>
      </c>
      <c r="K58" s="41"/>
      <c r="L58" s="42" t="n">
        <v>10000</v>
      </c>
      <c r="M58" s="42" t="n">
        <v>9937.9328</v>
      </c>
      <c r="N58" s="43" t="n">
        <f aca="false">M58/L58</f>
        <v>0.99379328</v>
      </c>
      <c r="O58" s="43" t="n">
        <f aca="false">VLOOKUP(J58,DiscountRate!$A$2:$E$26,5,0)</f>
        <v>4.06697968730617</v>
      </c>
      <c r="P58" s="33" t="n">
        <v>20.7</v>
      </c>
      <c r="Q58" s="44" t="n">
        <f aca="false">(R58/M58)+P58</f>
        <v>22.398999997263</v>
      </c>
      <c r="R58" s="45" t="n">
        <v>16884.5478</v>
      </c>
      <c r="S58" s="46" t="n">
        <f aca="false">(Q58-P58)*L58</f>
        <v>16989.9999726301</v>
      </c>
      <c r="T58" s="47" t="n">
        <f aca="false">(Q58-P58)*(L58*O58)</f>
        <v>69097.9847760191</v>
      </c>
    </row>
    <row r="59" customFormat="false" ht="12.75" hidden="false" customHeight="false" outlineLevel="0" collapsed="false">
      <c r="A59" s="29" t="s">
        <v>38</v>
      </c>
      <c r="B59" s="37" t="n">
        <v>37202</v>
      </c>
      <c r="C59" s="29" t="s">
        <v>64</v>
      </c>
      <c r="D59" s="38" t="s">
        <v>57</v>
      </c>
      <c r="E59" s="29" t="s">
        <v>58</v>
      </c>
      <c r="F59" s="29" t="s">
        <v>59</v>
      </c>
      <c r="G59" s="38" t="s">
        <v>39</v>
      </c>
      <c r="H59" s="38" t="n">
        <v>0</v>
      </c>
      <c r="I59" s="39"/>
      <c r="J59" s="40" t="n">
        <v>37347</v>
      </c>
      <c r="K59" s="41"/>
      <c r="L59" s="42" t="n">
        <v>10000</v>
      </c>
      <c r="M59" s="42" t="n">
        <v>9921.4641</v>
      </c>
      <c r="N59" s="43" t="n">
        <f aca="false">M59/L59</f>
        <v>0.99214641</v>
      </c>
      <c r="O59" s="43" t="n">
        <f aca="false">VLOOKUP(J59,DiscountRate!$A$2:$E$26,5,0)</f>
        <v>4.03110304931893</v>
      </c>
      <c r="P59" s="33" t="n">
        <v>20.7</v>
      </c>
      <c r="Q59" s="44" t="n">
        <f aca="false">(R59/M59)+P59</f>
        <v>22.3336370354855</v>
      </c>
      <c r="R59" s="45" t="n">
        <v>16208.0712</v>
      </c>
      <c r="S59" s="46" t="n">
        <f aca="false">(Q59-P59)*L59</f>
        <v>16336.3703548552</v>
      </c>
      <c r="T59" s="47" t="n">
        <f aca="false">(Q59-P59)*(L59*O59)</f>
        <v>65853.5923522601</v>
      </c>
    </row>
    <row r="60" customFormat="false" ht="12.75" hidden="false" customHeight="false" outlineLevel="0" collapsed="false">
      <c r="A60" s="29" t="s">
        <v>38</v>
      </c>
      <c r="B60" s="37" t="n">
        <v>37202</v>
      </c>
      <c r="C60" s="29" t="s">
        <v>64</v>
      </c>
      <c r="D60" s="38" t="s">
        <v>57</v>
      </c>
      <c r="E60" s="29" t="s">
        <v>58</v>
      </c>
      <c r="F60" s="29" t="s">
        <v>59</v>
      </c>
      <c r="G60" s="38" t="s">
        <v>39</v>
      </c>
      <c r="H60" s="38" t="n">
        <v>0</v>
      </c>
      <c r="I60" s="39"/>
      <c r="J60" s="40" t="n">
        <v>37377</v>
      </c>
      <c r="K60" s="41"/>
      <c r="L60" s="42" t="n">
        <v>10000</v>
      </c>
      <c r="M60" s="42" t="n">
        <v>9905.3605</v>
      </c>
      <c r="N60" s="43" t="n">
        <f aca="false">M60/L60</f>
        <v>0.99053605</v>
      </c>
      <c r="O60" s="43" t="n">
        <f aca="false">VLOOKUP(J60,DiscountRate!$A$2:$E$26,5,0)</f>
        <v>4.00573468718984</v>
      </c>
      <c r="P60" s="33" t="n">
        <v>20.7</v>
      </c>
      <c r="Q60" s="44" t="n">
        <f aca="false">(R60/M60)+P60</f>
        <v>22.2740909076454</v>
      </c>
      <c r="R60" s="45" t="n">
        <v>15591.9379</v>
      </c>
      <c r="S60" s="46" t="n">
        <f aca="false">(Q60-P60)*L60</f>
        <v>15740.9090764541</v>
      </c>
      <c r="T60" s="47" t="n">
        <f aca="false">(Q60-P60)*(L60*O60)</f>
        <v>63053.9054954535</v>
      </c>
    </row>
    <row r="61" customFormat="false" ht="12.75" hidden="false" customHeight="false" outlineLevel="0" collapsed="false">
      <c r="A61" s="29" t="s">
        <v>38</v>
      </c>
      <c r="B61" s="37" t="n">
        <v>37202</v>
      </c>
      <c r="C61" s="29" t="s">
        <v>64</v>
      </c>
      <c r="D61" s="38" t="s">
        <v>57</v>
      </c>
      <c r="E61" s="29" t="s">
        <v>58</v>
      </c>
      <c r="F61" s="29" t="s">
        <v>59</v>
      </c>
      <c r="G61" s="38" t="s">
        <v>39</v>
      </c>
      <c r="H61" s="38" t="n">
        <v>0</v>
      </c>
      <c r="I61" s="39"/>
      <c r="J61" s="40" t="n">
        <v>37408</v>
      </c>
      <c r="K61" s="41"/>
      <c r="L61" s="42" t="n">
        <v>10000</v>
      </c>
      <c r="M61" s="42" t="n">
        <v>9888.8545</v>
      </c>
      <c r="N61" s="43" t="n">
        <f aca="false">M61/L61</f>
        <v>0.98888545</v>
      </c>
      <c r="O61" s="43" t="n">
        <f aca="false">VLOOKUP(J61,DiscountRate!$A$2:$E$26,5,0)</f>
        <v>3.97973043692193</v>
      </c>
      <c r="P61" s="33" t="n">
        <v>20.7</v>
      </c>
      <c r="Q61" s="44" t="n">
        <f aca="false">(R61/M61)+P61</f>
        <v>22.2279999923146</v>
      </c>
      <c r="R61" s="45" t="n">
        <v>15110.1696</v>
      </c>
      <c r="S61" s="46" t="n">
        <f aca="false">(Q61-P61)*L61</f>
        <v>15279.9999231458</v>
      </c>
      <c r="T61" s="47" t="n">
        <f aca="false">(Q61-P61)*(L61*O61)</f>
        <v>60810.2807703081</v>
      </c>
    </row>
    <row r="62" customFormat="false" ht="12.75" hidden="false" customHeight="false" outlineLevel="0" collapsed="false">
      <c r="A62" s="29" t="s">
        <v>38</v>
      </c>
      <c r="B62" s="37" t="n">
        <v>37202</v>
      </c>
      <c r="C62" s="29" t="s">
        <v>64</v>
      </c>
      <c r="D62" s="38" t="s">
        <v>57</v>
      </c>
      <c r="E62" s="29" t="s">
        <v>58</v>
      </c>
      <c r="F62" s="29" t="s">
        <v>59</v>
      </c>
      <c r="G62" s="38" t="s">
        <v>39</v>
      </c>
      <c r="H62" s="38" t="n">
        <v>0</v>
      </c>
      <c r="I62" s="39"/>
      <c r="J62" s="40" t="n">
        <v>37438</v>
      </c>
      <c r="K62" s="41"/>
      <c r="L62" s="42" t="n">
        <v>10000</v>
      </c>
      <c r="M62" s="42" t="n">
        <v>9872.2772</v>
      </c>
      <c r="N62" s="43" t="n">
        <f aca="false">M62/L62</f>
        <v>0.98722772</v>
      </c>
      <c r="O62" s="43" t="n">
        <f aca="false">VLOOKUP(J62,DiscountRate!$A$2:$E$26,5,0)</f>
        <v>3.96522688821174</v>
      </c>
      <c r="P62" s="33" t="n">
        <v>20.7</v>
      </c>
      <c r="Q62" s="44" t="n">
        <f aca="false">(R62/M62)+P62</f>
        <v>22.1872727337924</v>
      </c>
      <c r="R62" s="45" t="n">
        <v>14682.7687</v>
      </c>
      <c r="S62" s="46" t="n">
        <f aca="false">(Q62-P62)*L62</f>
        <v>14872.7273379236</v>
      </c>
      <c r="T62" s="47" t="n">
        <f aca="false">(Q62-P62)*(L62*O62)</f>
        <v>58973.7383413765</v>
      </c>
    </row>
    <row r="63" customFormat="false" ht="12.75" hidden="false" customHeight="false" outlineLevel="0" collapsed="false">
      <c r="A63" s="29" t="s">
        <v>38</v>
      </c>
      <c r="B63" s="37" t="n">
        <v>37202</v>
      </c>
      <c r="C63" s="29" t="s">
        <v>64</v>
      </c>
      <c r="D63" s="38" t="s">
        <v>57</v>
      </c>
      <c r="E63" s="29" t="s">
        <v>58</v>
      </c>
      <c r="F63" s="29" t="s">
        <v>59</v>
      </c>
      <c r="G63" s="38" t="s">
        <v>39</v>
      </c>
      <c r="H63" s="38" t="n">
        <v>0</v>
      </c>
      <c r="I63" s="39"/>
      <c r="J63" s="40" t="n">
        <v>37469</v>
      </c>
      <c r="K63" s="41"/>
      <c r="L63" s="42" t="n">
        <v>10000</v>
      </c>
      <c r="M63" s="42" t="n">
        <v>9853.7483</v>
      </c>
      <c r="N63" s="43" t="n">
        <f aca="false">M63/L63</f>
        <v>0.98537483</v>
      </c>
      <c r="O63" s="43" t="n">
        <f aca="false">VLOOKUP(J63,DiscountRate!$A$2:$E$26,5,0)</f>
        <v>3.9670772842598</v>
      </c>
      <c r="P63" s="33" t="n">
        <v>20.7</v>
      </c>
      <c r="Q63" s="44" t="n">
        <f aca="false">(R63/M63)+P63</f>
        <v>22.1490909007692</v>
      </c>
      <c r="R63" s="45" t="n">
        <v>14278.977</v>
      </c>
      <c r="S63" s="46" t="n">
        <f aca="false">(Q63-P63)*L63</f>
        <v>14490.909007692</v>
      </c>
      <c r="T63" s="47" t="n">
        <f aca="false">(Q63-P63)*(L63*O63)</f>
        <v>57486.5559526908</v>
      </c>
    </row>
    <row r="64" customFormat="false" ht="12.75" hidden="false" customHeight="false" outlineLevel="0" collapsed="false">
      <c r="A64" s="29" t="s">
        <v>38</v>
      </c>
      <c r="B64" s="37" t="n">
        <v>37202</v>
      </c>
      <c r="C64" s="29" t="s">
        <v>64</v>
      </c>
      <c r="D64" s="38" t="s">
        <v>57</v>
      </c>
      <c r="E64" s="29" t="s">
        <v>58</v>
      </c>
      <c r="F64" s="29" t="s">
        <v>59</v>
      </c>
      <c r="G64" s="38" t="s">
        <v>39</v>
      </c>
      <c r="H64" s="38" t="n">
        <v>0</v>
      </c>
      <c r="I64" s="39"/>
      <c r="J64" s="40" t="n">
        <v>37500</v>
      </c>
      <c r="K64" s="41"/>
      <c r="L64" s="42" t="n">
        <v>10000</v>
      </c>
      <c r="M64" s="42" t="n">
        <v>9834.85</v>
      </c>
      <c r="N64" s="43" t="n">
        <f aca="false">M64/L64</f>
        <v>0.983485</v>
      </c>
      <c r="O64" s="43" t="n">
        <f aca="false">VLOOKUP(J64,DiscountRate!$A$2:$E$26,5,0)</f>
        <v>3.9687660014305</v>
      </c>
      <c r="P64" s="33" t="n">
        <v>20.7</v>
      </c>
      <c r="Q64" s="44" t="n">
        <f aca="false">(R64/M64)+P64</f>
        <v>22.121000005084</v>
      </c>
      <c r="R64" s="45" t="n">
        <v>13975.3219</v>
      </c>
      <c r="S64" s="46" t="n">
        <f aca="false">(Q64-P64)*L64</f>
        <v>14210.0000508396</v>
      </c>
      <c r="T64" s="47" t="n">
        <f aca="false">(Q64-P64)*(L64*O64)</f>
        <v>56396.1650820979</v>
      </c>
    </row>
    <row r="65" customFormat="false" ht="12.75" hidden="false" customHeight="false" outlineLevel="0" collapsed="false">
      <c r="A65" s="29" t="s">
        <v>38</v>
      </c>
      <c r="B65" s="37" t="n">
        <v>37202</v>
      </c>
      <c r="C65" s="29" t="s">
        <v>64</v>
      </c>
      <c r="D65" s="38" t="s">
        <v>57</v>
      </c>
      <c r="E65" s="29" t="s">
        <v>58</v>
      </c>
      <c r="F65" s="29" t="s">
        <v>59</v>
      </c>
      <c r="G65" s="38" t="s">
        <v>39</v>
      </c>
      <c r="H65" s="38" t="n">
        <v>0</v>
      </c>
      <c r="I65" s="39"/>
      <c r="J65" s="40" t="n">
        <v>37530</v>
      </c>
      <c r="K65" s="41"/>
      <c r="L65" s="42" t="n">
        <v>10000</v>
      </c>
      <c r="M65" s="42" t="n">
        <v>9815.5355</v>
      </c>
      <c r="N65" s="43" t="n">
        <f aca="false">M65/L65</f>
        <v>0.98155355</v>
      </c>
      <c r="O65" s="43" t="n">
        <f aca="false">VLOOKUP(J65,DiscountRate!$A$2:$E$26,5,0)</f>
        <v>3.9771635358095</v>
      </c>
      <c r="P65" s="33" t="n">
        <v>20.7</v>
      </c>
      <c r="Q65" s="44" t="n">
        <f aca="false">(R65/M65)+P65</f>
        <v>22.093913037144</v>
      </c>
      <c r="R65" s="45" t="n">
        <v>13682.0029</v>
      </c>
      <c r="S65" s="46" t="n">
        <f aca="false">(Q65-P65)*L65</f>
        <v>13939.1303714402</v>
      </c>
      <c r="T65" s="47" t="n">
        <f aca="false">(Q65-P65)*(L65*O65)</f>
        <v>55438.2010341868</v>
      </c>
    </row>
    <row r="66" customFormat="false" ht="12.75" hidden="false" customHeight="false" outlineLevel="0" collapsed="false">
      <c r="A66" s="29" t="s">
        <v>38</v>
      </c>
      <c r="B66" s="37" t="n">
        <v>37202</v>
      </c>
      <c r="C66" s="29" t="s">
        <v>64</v>
      </c>
      <c r="D66" s="38" t="s">
        <v>57</v>
      </c>
      <c r="E66" s="29" t="s">
        <v>58</v>
      </c>
      <c r="F66" s="29" t="s">
        <v>59</v>
      </c>
      <c r="G66" s="38" t="s">
        <v>39</v>
      </c>
      <c r="H66" s="38" t="n">
        <v>0</v>
      </c>
      <c r="I66" s="39"/>
      <c r="J66" s="40" t="n">
        <v>37561</v>
      </c>
      <c r="K66" s="41"/>
      <c r="L66" s="42" t="n">
        <v>10000</v>
      </c>
      <c r="M66" s="42" t="n">
        <v>9794.0424</v>
      </c>
      <c r="N66" s="43" t="n">
        <f aca="false">M66/L66</f>
        <v>0.97940424</v>
      </c>
      <c r="O66" s="43" t="n">
        <f aca="false">VLOOKUP(J66,DiscountRate!$A$2:$E$26,5,0)</f>
        <v>3.99546015237315</v>
      </c>
      <c r="P66" s="33" t="n">
        <v>20.7</v>
      </c>
      <c r="Q66" s="44" t="n">
        <f aca="false">(R66/M66)+P66</f>
        <v>22.0833339847498</v>
      </c>
      <c r="R66" s="45" t="n">
        <v>13548.4317</v>
      </c>
      <c r="S66" s="46" t="n">
        <f aca="false">(Q66-P66)*L66</f>
        <v>13833.3398474975</v>
      </c>
      <c r="T66" s="47" t="n">
        <f aca="false">(Q66-P66)*(L66*O66)</f>
        <v>55270.558134912</v>
      </c>
    </row>
    <row r="67" customFormat="false" ht="12.75" hidden="false" customHeight="false" outlineLevel="0" collapsed="false">
      <c r="A67" s="29" t="s">
        <v>38</v>
      </c>
      <c r="B67" s="37" t="n">
        <v>37202</v>
      </c>
      <c r="C67" s="29" t="s">
        <v>64</v>
      </c>
      <c r="D67" s="38" t="s">
        <v>57</v>
      </c>
      <c r="E67" s="29" t="s">
        <v>58</v>
      </c>
      <c r="F67" s="29" t="s">
        <v>59</v>
      </c>
      <c r="G67" s="38" t="s">
        <v>39</v>
      </c>
      <c r="H67" s="38" t="n">
        <v>0</v>
      </c>
      <c r="I67" s="39"/>
      <c r="J67" s="40" t="n">
        <v>37591</v>
      </c>
      <c r="K67" s="41"/>
      <c r="L67" s="42" t="n">
        <v>10000</v>
      </c>
      <c r="M67" s="42" t="n">
        <v>9772.607</v>
      </c>
      <c r="N67" s="43" t="n">
        <f aca="false">M67/L67</f>
        <v>0.9772607</v>
      </c>
      <c r="O67" s="43" t="n">
        <f aca="false">VLOOKUP(J67,DiscountRate!$A$2:$E$26,5,0)</f>
        <v>4.01296455148315</v>
      </c>
      <c r="P67" s="33" t="n">
        <v>20.7</v>
      </c>
      <c r="Q67" s="44" t="n">
        <f aca="false">(R67/M67)+P67</f>
        <v>22.0887885289974</v>
      </c>
      <c r="R67" s="45" t="n">
        <v>13572.0845</v>
      </c>
      <c r="S67" s="46" t="n">
        <f aca="false">(Q67-P67)*L67</f>
        <v>13887.8852899743</v>
      </c>
      <c r="T67" s="47" t="n">
        <f aca="false">(Q67-P67)*(L67*O67)</f>
        <v>55731.5913637312</v>
      </c>
    </row>
    <row r="68" customFormat="false" ht="12.75" hidden="false" customHeight="false" outlineLevel="0" collapsed="false">
      <c r="A68" s="32" t="s">
        <v>63</v>
      </c>
      <c r="B68" s="37"/>
      <c r="C68" s="29"/>
      <c r="D68" s="38"/>
      <c r="E68" s="29"/>
      <c r="F68" s="29"/>
      <c r="G68" s="38"/>
      <c r="H68" s="38"/>
      <c r="I68" s="39"/>
      <c r="J68" s="40"/>
      <c r="K68" s="41"/>
      <c r="L68" s="48" t="n">
        <f aca="false">SUM(L56:L67)</f>
        <v>120000</v>
      </c>
      <c r="M68" s="48" t="n">
        <f aca="false">SUM(M56:M67)</f>
        <v>118518.9572</v>
      </c>
      <c r="N68" s="43"/>
      <c r="O68" s="43" t="e">
        <f aca="false">VLOOKUP(J68,DiscountRate!$A$2:$E$26,5,0)</f>
        <v>#N/A</v>
      </c>
      <c r="P68" s="32"/>
      <c r="Q68" s="49"/>
      <c r="R68" s="50" t="n">
        <f aca="false">SUM(R56:R67)</f>
        <v>183006.8002</v>
      </c>
      <c r="S68" s="50" t="n">
        <f aca="false">SUM(S56:S67)</f>
        <v>185191.80423489</v>
      </c>
      <c r="T68" s="50" t="n">
        <f aca="false">SUM(T56:T67)</f>
        <v>745702.476107364</v>
      </c>
    </row>
    <row r="69" customFormat="false" ht="12.75" hidden="false" customHeight="false" outlineLevel="0" collapsed="false">
      <c r="A69" s="29" t="s">
        <v>40</v>
      </c>
      <c r="B69" s="37" t="n">
        <v>37202</v>
      </c>
      <c r="C69" s="29" t="s">
        <v>65</v>
      </c>
      <c r="D69" s="38" t="s">
        <v>57</v>
      </c>
      <c r="E69" s="29" t="s">
        <v>58</v>
      </c>
      <c r="F69" s="29" t="s">
        <v>59</v>
      </c>
      <c r="G69" s="38" t="s">
        <v>39</v>
      </c>
      <c r="H69" s="38" t="n">
        <v>0</v>
      </c>
      <c r="I69" s="39"/>
      <c r="J69" s="40" t="n">
        <v>37257</v>
      </c>
      <c r="K69" s="41"/>
      <c r="L69" s="42" t="n">
        <v>40000</v>
      </c>
      <c r="M69" s="42" t="n">
        <v>39878.2356</v>
      </c>
      <c r="N69" s="43" t="n">
        <f aca="false">M69/L69</f>
        <v>0.99695589</v>
      </c>
      <c r="O69" s="43" t="n">
        <f aca="false">VLOOKUP(J69,DiscountRate!$A$2:$E$26,5,0)</f>
        <v>4.17432617959527</v>
      </c>
      <c r="P69" s="33" t="n">
        <v>20.7</v>
      </c>
      <c r="Q69" s="44" t="n">
        <f aca="false">(R69/M69)+P69</f>
        <v>22.500000667532</v>
      </c>
      <c r="R69" s="45" t="n">
        <v>71780.8507</v>
      </c>
      <c r="S69" s="46" t="n">
        <f aca="false">(Q69-P69)*L69</f>
        <v>72000.0267012816</v>
      </c>
      <c r="T69" s="47" t="n">
        <f aca="false">(Q69-P69)*(L69*O69)</f>
        <v>300551.596390718</v>
      </c>
    </row>
    <row r="70" customFormat="false" ht="12.75" hidden="false" customHeight="false" outlineLevel="0" collapsed="false">
      <c r="A70" s="29" t="s">
        <v>40</v>
      </c>
      <c r="B70" s="37" t="n">
        <v>37202</v>
      </c>
      <c r="C70" s="29" t="s">
        <v>65</v>
      </c>
      <c r="D70" s="38" t="s">
        <v>57</v>
      </c>
      <c r="E70" s="29" t="s">
        <v>58</v>
      </c>
      <c r="F70" s="29" t="s">
        <v>59</v>
      </c>
      <c r="G70" s="38" t="s">
        <v>39</v>
      </c>
      <c r="H70" s="38" t="n">
        <v>0</v>
      </c>
      <c r="I70" s="39"/>
      <c r="J70" s="40" t="n">
        <v>37288</v>
      </c>
      <c r="K70" s="41"/>
      <c r="L70" s="42" t="n">
        <v>40000</v>
      </c>
      <c r="M70" s="42" t="n">
        <v>39810.9038</v>
      </c>
      <c r="N70" s="43" t="n">
        <f aca="false">M70/L70</f>
        <v>0.995272595</v>
      </c>
      <c r="O70" s="43" t="n">
        <f aca="false">VLOOKUP(J70,DiscountRate!$A$2:$E$26,5,0)</f>
        <v>4.11413051258882</v>
      </c>
      <c r="P70" s="33" t="n">
        <v>20.7</v>
      </c>
      <c r="Q70" s="44" t="n">
        <f aca="false">(R70/M70)+P70</f>
        <v>22.4610526340274</v>
      </c>
      <c r="R70" s="45" t="n">
        <v>70109.097</v>
      </c>
      <c r="S70" s="46" t="n">
        <f aca="false">(Q70-P70)*L70</f>
        <v>70442.1053610946</v>
      </c>
      <c r="T70" s="47" t="n">
        <f aca="false">(Q70-P70)*(L70*O70)</f>
        <v>289808.015037076</v>
      </c>
    </row>
    <row r="71" customFormat="false" ht="12.75" hidden="false" customHeight="false" outlineLevel="0" collapsed="false">
      <c r="A71" s="29" t="s">
        <v>40</v>
      </c>
      <c r="B71" s="37" t="n">
        <v>37202</v>
      </c>
      <c r="C71" s="29" t="s">
        <v>65</v>
      </c>
      <c r="D71" s="38" t="s">
        <v>57</v>
      </c>
      <c r="E71" s="29" t="s">
        <v>58</v>
      </c>
      <c r="F71" s="29" t="s">
        <v>59</v>
      </c>
      <c r="G71" s="38" t="s">
        <v>39</v>
      </c>
      <c r="H71" s="38" t="n">
        <v>0</v>
      </c>
      <c r="I71" s="39"/>
      <c r="J71" s="40" t="n">
        <v>37316</v>
      </c>
      <c r="K71" s="41"/>
      <c r="L71" s="42" t="n">
        <v>40000</v>
      </c>
      <c r="M71" s="42" t="n">
        <v>39751.7312</v>
      </c>
      <c r="N71" s="43" t="n">
        <f aca="false">M71/L71</f>
        <v>0.99379328</v>
      </c>
      <c r="O71" s="43" t="n">
        <f aca="false">VLOOKUP(J71,DiscountRate!$A$2:$E$26,5,0)</f>
        <v>4.06697968730617</v>
      </c>
      <c r="P71" s="33" t="n">
        <v>20.7</v>
      </c>
      <c r="Q71" s="44" t="n">
        <f aca="false">(R71/M71)+P71</f>
        <v>22.3989999997786</v>
      </c>
      <c r="R71" s="45" t="n">
        <v>67538.1913</v>
      </c>
      <c r="S71" s="46" t="n">
        <f aca="false">(Q71-P71)*L71</f>
        <v>67959.999991145</v>
      </c>
      <c r="T71" s="47" t="n">
        <f aca="false">(Q71-P71)*(L71*O71)</f>
        <v>276391.939513314</v>
      </c>
    </row>
    <row r="72" customFormat="false" ht="12.75" hidden="false" customHeight="false" outlineLevel="0" collapsed="false">
      <c r="A72" s="29" t="s">
        <v>40</v>
      </c>
      <c r="B72" s="37" t="n">
        <v>37202</v>
      </c>
      <c r="C72" s="29" t="s">
        <v>65</v>
      </c>
      <c r="D72" s="38" t="s">
        <v>57</v>
      </c>
      <c r="E72" s="29" t="s">
        <v>58</v>
      </c>
      <c r="F72" s="29" t="s">
        <v>59</v>
      </c>
      <c r="G72" s="38" t="s">
        <v>39</v>
      </c>
      <c r="H72" s="38" t="n">
        <v>0</v>
      </c>
      <c r="I72" s="39"/>
      <c r="J72" s="40" t="n">
        <v>37347</v>
      </c>
      <c r="K72" s="41"/>
      <c r="L72" s="42" t="n">
        <v>40000</v>
      </c>
      <c r="M72" s="42" t="n">
        <v>39685.8565</v>
      </c>
      <c r="N72" s="43" t="n">
        <f aca="false">M72/L72</f>
        <v>0.9921464125</v>
      </c>
      <c r="O72" s="43" t="n">
        <f aca="false">VLOOKUP(J72,DiscountRate!$A$2:$E$26,5,0)</f>
        <v>4.03110304931893</v>
      </c>
      <c r="P72" s="33" t="n">
        <v>20.7</v>
      </c>
      <c r="Q72" s="44" t="n">
        <f aca="false">(R72/M72)+P72</f>
        <v>22.3336370288493</v>
      </c>
      <c r="R72" s="45" t="n">
        <v>64832.2847</v>
      </c>
      <c r="S72" s="46" t="n">
        <f aca="false">(Q72-P72)*L72</f>
        <v>65345.4811539723</v>
      </c>
      <c r="T72" s="47" t="n">
        <f aca="false">(Q72-P72)*(L72*O72)</f>
        <v>263414.36833899</v>
      </c>
    </row>
    <row r="73" customFormat="false" ht="12.75" hidden="false" customHeight="false" outlineLevel="0" collapsed="false">
      <c r="A73" s="29" t="s">
        <v>40</v>
      </c>
      <c r="B73" s="37" t="n">
        <v>37202</v>
      </c>
      <c r="C73" s="29" t="s">
        <v>65</v>
      </c>
      <c r="D73" s="38" t="s">
        <v>57</v>
      </c>
      <c r="E73" s="29" t="s">
        <v>58</v>
      </c>
      <c r="F73" s="29" t="s">
        <v>59</v>
      </c>
      <c r="G73" s="38" t="s">
        <v>39</v>
      </c>
      <c r="H73" s="38" t="n">
        <v>0</v>
      </c>
      <c r="I73" s="39"/>
      <c r="J73" s="40" t="n">
        <v>37377</v>
      </c>
      <c r="K73" s="41"/>
      <c r="L73" s="42" t="n">
        <v>40000</v>
      </c>
      <c r="M73" s="42" t="n">
        <v>39621.442</v>
      </c>
      <c r="N73" s="43" t="n">
        <f aca="false">M73/L73</f>
        <v>0.99053605</v>
      </c>
      <c r="O73" s="43" t="n">
        <f aca="false">VLOOKUP(J73,DiscountRate!$A$2:$E$26,5,0)</f>
        <v>4.00573468718984</v>
      </c>
      <c r="P73" s="33" t="n">
        <v>20.7</v>
      </c>
      <c r="Q73" s="44" t="n">
        <f aca="false">(R73/M73)+P73</f>
        <v>22.2740909076454</v>
      </c>
      <c r="R73" s="45" t="n">
        <v>62367.7516</v>
      </c>
      <c r="S73" s="46" t="n">
        <f aca="false">(Q73-P73)*L73</f>
        <v>62963.6363058164</v>
      </c>
      <c r="T73" s="47" t="n">
        <f aca="false">(Q73-P73)*(L73*O73)</f>
        <v>252215.621981814</v>
      </c>
    </row>
    <row r="74" customFormat="false" ht="12.75" hidden="false" customHeight="false" outlineLevel="0" collapsed="false">
      <c r="A74" s="29" t="s">
        <v>40</v>
      </c>
      <c r="B74" s="37" t="n">
        <v>37202</v>
      </c>
      <c r="C74" s="29" t="s">
        <v>65</v>
      </c>
      <c r="D74" s="38" t="s">
        <v>57</v>
      </c>
      <c r="E74" s="29" t="s">
        <v>58</v>
      </c>
      <c r="F74" s="29" t="s">
        <v>59</v>
      </c>
      <c r="G74" s="38" t="s">
        <v>39</v>
      </c>
      <c r="H74" s="38" t="n">
        <v>0</v>
      </c>
      <c r="I74" s="39"/>
      <c r="J74" s="40" t="n">
        <v>37408</v>
      </c>
      <c r="K74" s="41"/>
      <c r="L74" s="42" t="n">
        <v>40000</v>
      </c>
      <c r="M74" s="42" t="n">
        <v>39555.4179</v>
      </c>
      <c r="N74" s="43" t="n">
        <f aca="false">M74/L74</f>
        <v>0.9888854475</v>
      </c>
      <c r="O74" s="43" t="n">
        <f aca="false">VLOOKUP(J74,DiscountRate!$A$2:$E$26,5,0)</f>
        <v>3.97973043692193</v>
      </c>
      <c r="P74" s="33" t="n">
        <v>20.7</v>
      </c>
      <c r="Q74" s="44" t="n">
        <f aca="false">(R74/M74)+P74</f>
        <v>22.2279999987056</v>
      </c>
      <c r="R74" s="45" t="n">
        <v>60440.6785</v>
      </c>
      <c r="S74" s="46" t="n">
        <f aca="false">(Q74-P74)*L74</f>
        <v>61119.9999482246</v>
      </c>
      <c r="T74" s="47" t="n">
        <f aca="false">(Q74-P74)*(L74*O74)</f>
        <v>243241.124098616</v>
      </c>
    </row>
    <row r="75" customFormat="false" ht="12.75" hidden="false" customHeight="false" outlineLevel="0" collapsed="false">
      <c r="A75" s="29" t="s">
        <v>40</v>
      </c>
      <c r="B75" s="37" t="n">
        <v>37202</v>
      </c>
      <c r="C75" s="29" t="s">
        <v>65</v>
      </c>
      <c r="D75" s="38" t="s">
        <v>57</v>
      </c>
      <c r="E75" s="29" t="s">
        <v>58</v>
      </c>
      <c r="F75" s="29" t="s">
        <v>59</v>
      </c>
      <c r="G75" s="38" t="s">
        <v>39</v>
      </c>
      <c r="H75" s="38" t="n">
        <v>0</v>
      </c>
      <c r="I75" s="39"/>
      <c r="J75" s="40" t="n">
        <v>37438</v>
      </c>
      <c r="K75" s="41"/>
      <c r="L75" s="42" t="n">
        <v>40000</v>
      </c>
      <c r="M75" s="42" t="n">
        <v>39489.1089</v>
      </c>
      <c r="N75" s="43" t="n">
        <f aca="false">M75/L75</f>
        <v>0.9872277225</v>
      </c>
      <c r="O75" s="43" t="n">
        <f aca="false">VLOOKUP(J75,DiscountRate!$A$2:$E$26,5,0)</f>
        <v>3.96522688821174</v>
      </c>
      <c r="P75" s="33" t="n">
        <v>20.7</v>
      </c>
      <c r="Q75" s="44" t="n">
        <f aca="false">(R75/M75)+P75</f>
        <v>22.1872727300261</v>
      </c>
      <c r="R75" s="45" t="n">
        <v>58731.0748</v>
      </c>
      <c r="S75" s="46" t="n">
        <f aca="false">(Q75-P75)*L75</f>
        <v>59490.909201043</v>
      </c>
      <c r="T75" s="47" t="n">
        <f aca="false">(Q75-P75)*(L75*O75)</f>
        <v>235894.952768139</v>
      </c>
    </row>
    <row r="76" customFormat="false" ht="12.75" hidden="false" customHeight="false" outlineLevel="0" collapsed="false">
      <c r="A76" s="29" t="s">
        <v>40</v>
      </c>
      <c r="B76" s="37" t="n">
        <v>37202</v>
      </c>
      <c r="C76" s="29" t="s">
        <v>65</v>
      </c>
      <c r="D76" s="38" t="s">
        <v>57</v>
      </c>
      <c r="E76" s="29" t="s">
        <v>58</v>
      </c>
      <c r="F76" s="29" t="s">
        <v>59</v>
      </c>
      <c r="G76" s="38" t="s">
        <v>39</v>
      </c>
      <c r="H76" s="38" t="n">
        <v>0</v>
      </c>
      <c r="I76" s="39"/>
      <c r="J76" s="40" t="n">
        <v>37469</v>
      </c>
      <c r="K76" s="41"/>
      <c r="L76" s="42" t="n">
        <v>40000</v>
      </c>
      <c r="M76" s="42" t="n">
        <v>39414.993</v>
      </c>
      <c r="N76" s="43" t="n">
        <f aca="false">M76/L76</f>
        <v>0.985374825</v>
      </c>
      <c r="O76" s="43" t="n">
        <f aca="false">VLOOKUP(J76,DiscountRate!$A$2:$E$26,5,0)</f>
        <v>3.9670772842598</v>
      </c>
      <c r="P76" s="33" t="n">
        <v>20.7</v>
      </c>
      <c r="Q76" s="44" t="n">
        <f aca="false">(R76/M76)+P76</f>
        <v>22.1490909081222</v>
      </c>
      <c r="R76" s="45" t="n">
        <v>57115.908</v>
      </c>
      <c r="S76" s="46" t="n">
        <f aca="false">(Q76-P76)*L76</f>
        <v>57963.6363248879</v>
      </c>
      <c r="T76" s="47" t="n">
        <f aca="false">(Q76-P76)*(L76*O76)</f>
        <v>229946.224977559</v>
      </c>
    </row>
    <row r="77" customFormat="false" ht="12.75" hidden="false" customHeight="false" outlineLevel="0" collapsed="false">
      <c r="A77" s="29" t="s">
        <v>40</v>
      </c>
      <c r="B77" s="37" t="n">
        <v>37202</v>
      </c>
      <c r="C77" s="29" t="s">
        <v>65</v>
      </c>
      <c r="D77" s="38" t="s">
        <v>57</v>
      </c>
      <c r="E77" s="29" t="s">
        <v>58</v>
      </c>
      <c r="F77" s="29" t="s">
        <v>59</v>
      </c>
      <c r="G77" s="38" t="s">
        <v>39</v>
      </c>
      <c r="H77" s="38" t="n">
        <v>0</v>
      </c>
      <c r="I77" s="39"/>
      <c r="J77" s="40" t="n">
        <v>37500</v>
      </c>
      <c r="K77" s="41"/>
      <c r="L77" s="42" t="n">
        <v>40000</v>
      </c>
      <c r="M77" s="42" t="n">
        <v>39339.4001</v>
      </c>
      <c r="N77" s="43" t="n">
        <f aca="false">M77/L77</f>
        <v>0.9834850025</v>
      </c>
      <c r="O77" s="43" t="n">
        <f aca="false">VLOOKUP(J77,DiscountRate!$A$2:$E$26,5,0)</f>
        <v>3.9687660014305</v>
      </c>
      <c r="P77" s="33" t="n">
        <v>20.7</v>
      </c>
      <c r="Q77" s="44" t="n">
        <f aca="false">(R77/M77)+P77</f>
        <v>22.1210000014718</v>
      </c>
      <c r="R77" s="45" t="n">
        <v>55901.2876</v>
      </c>
      <c r="S77" s="46" t="n">
        <f aca="false">(Q77-P77)*L77</f>
        <v>56840.0000588723</v>
      </c>
      <c r="T77" s="47" t="n">
        <f aca="false">(Q77-P77)*(L77*O77)</f>
        <v>225584.65975496</v>
      </c>
    </row>
    <row r="78" customFormat="false" ht="12.75" hidden="false" customHeight="false" outlineLevel="0" collapsed="false">
      <c r="A78" s="29" t="s">
        <v>40</v>
      </c>
      <c r="B78" s="37" t="n">
        <v>37202</v>
      </c>
      <c r="C78" s="29" t="s">
        <v>65</v>
      </c>
      <c r="D78" s="38" t="s">
        <v>57</v>
      </c>
      <c r="E78" s="29" t="s">
        <v>58</v>
      </c>
      <c r="F78" s="29" t="s">
        <v>59</v>
      </c>
      <c r="G78" s="38" t="s">
        <v>39</v>
      </c>
      <c r="H78" s="38" t="n">
        <v>0</v>
      </c>
      <c r="I78" s="39"/>
      <c r="J78" s="40" t="n">
        <v>37530</v>
      </c>
      <c r="K78" s="41"/>
      <c r="L78" s="42" t="n">
        <v>40000</v>
      </c>
      <c r="M78" s="42" t="n">
        <v>39262.1419</v>
      </c>
      <c r="N78" s="43" t="n">
        <f aca="false">M78/L78</f>
        <v>0.9815535475</v>
      </c>
      <c r="O78" s="43" t="n">
        <f aca="false">VLOOKUP(J78,DiscountRate!$A$2:$E$26,5,0)</f>
        <v>3.9771635358095</v>
      </c>
      <c r="P78" s="33" t="n">
        <v>20.7</v>
      </c>
      <c r="Q78" s="44" t="n">
        <f aca="false">(R78/M78)+P78</f>
        <v>22.0939130432413</v>
      </c>
      <c r="R78" s="45" t="n">
        <v>54728.0117</v>
      </c>
      <c r="S78" s="46" t="n">
        <f aca="false">(Q78-P78)*L78</f>
        <v>55756.5217296512</v>
      </c>
      <c r="T78" s="47" t="n">
        <f aca="false">(Q78-P78)*(L78*O78)</f>
        <v>221752.805106739</v>
      </c>
    </row>
    <row r="79" customFormat="false" ht="12.75" hidden="false" customHeight="false" outlineLevel="0" collapsed="false">
      <c r="A79" s="29" t="s">
        <v>40</v>
      </c>
      <c r="B79" s="37" t="n">
        <v>37202</v>
      </c>
      <c r="C79" s="29" t="s">
        <v>65</v>
      </c>
      <c r="D79" s="38" t="s">
        <v>57</v>
      </c>
      <c r="E79" s="29" t="s">
        <v>58</v>
      </c>
      <c r="F79" s="29" t="s">
        <v>59</v>
      </c>
      <c r="G79" s="38" t="s">
        <v>39</v>
      </c>
      <c r="H79" s="38" t="n">
        <v>0</v>
      </c>
      <c r="I79" s="39"/>
      <c r="J79" s="40" t="n">
        <v>37561</v>
      </c>
      <c r="K79" s="41"/>
      <c r="L79" s="42" t="n">
        <v>40000</v>
      </c>
      <c r="M79" s="42" t="n">
        <v>39176.1694</v>
      </c>
      <c r="N79" s="43" t="n">
        <f aca="false">M79/L79</f>
        <v>0.979404235</v>
      </c>
      <c r="O79" s="43" t="n">
        <f aca="false">VLOOKUP(J79,DiscountRate!$A$2:$E$26,5,0)</f>
        <v>3.99546015237315</v>
      </c>
      <c r="P79" s="33" t="n">
        <v>20.7</v>
      </c>
      <c r="Q79" s="44" t="n">
        <f aca="false">(R79/M79)+P79</f>
        <v>22.0833339918119</v>
      </c>
      <c r="R79" s="45" t="n">
        <v>54193.7268</v>
      </c>
      <c r="S79" s="46" t="n">
        <f aca="false">(Q79-P79)*L79</f>
        <v>55333.3596724748</v>
      </c>
      <c r="T79" s="47" t="n">
        <f aca="false">(Q79-P79)*(L79*O79)</f>
        <v>221082.233668305</v>
      </c>
    </row>
    <row r="80" customFormat="false" ht="12.75" hidden="false" customHeight="false" outlineLevel="0" collapsed="false">
      <c r="A80" s="29" t="s">
        <v>40</v>
      </c>
      <c r="B80" s="37" t="n">
        <v>37202</v>
      </c>
      <c r="C80" s="29" t="s">
        <v>65</v>
      </c>
      <c r="D80" s="38" t="s">
        <v>57</v>
      </c>
      <c r="E80" s="29" t="s">
        <v>58</v>
      </c>
      <c r="F80" s="29" t="s">
        <v>59</v>
      </c>
      <c r="G80" s="38" t="s">
        <v>39</v>
      </c>
      <c r="H80" s="38" t="n">
        <v>0</v>
      </c>
      <c r="I80" s="39"/>
      <c r="J80" s="40" t="n">
        <v>37591</v>
      </c>
      <c r="K80" s="41"/>
      <c r="L80" s="42" t="n">
        <v>40000</v>
      </c>
      <c r="M80" s="42" t="n">
        <v>39090.4279</v>
      </c>
      <c r="N80" s="43" t="n">
        <f aca="false">M80/L80</f>
        <v>0.9772606975</v>
      </c>
      <c r="O80" s="43" t="n">
        <f aca="false">VLOOKUP(J80,DiscountRate!$A$2:$E$26,5,0)</f>
        <v>4.01296455148315</v>
      </c>
      <c r="P80" s="33" t="n">
        <v>20.7</v>
      </c>
      <c r="Q80" s="44" t="n">
        <f aca="false">(R80/M80)+P80</f>
        <v>22.0887885376665</v>
      </c>
      <c r="R80" s="45" t="n">
        <v>54288.3382</v>
      </c>
      <c r="S80" s="46" t="n">
        <f aca="false">(Q80-P80)*L80</f>
        <v>55551.5415066613</v>
      </c>
      <c r="T80" s="47" t="n">
        <f aca="false">(Q80-P80)*(L80*O80)</f>
        <v>222926.366846476</v>
      </c>
    </row>
    <row r="81" customFormat="false" ht="12.75" hidden="false" customHeight="false" outlineLevel="0" collapsed="false">
      <c r="A81" s="51" t="s">
        <v>66</v>
      </c>
      <c r="B81" s="37"/>
      <c r="C81" s="29"/>
      <c r="D81" s="38"/>
      <c r="E81" s="29"/>
      <c r="F81" s="29"/>
      <c r="G81" s="38"/>
      <c r="H81" s="38"/>
      <c r="I81" s="39"/>
      <c r="J81" s="40"/>
      <c r="K81" s="41"/>
      <c r="L81" s="48" t="n">
        <f aca="false">SUM(L69:L80)</f>
        <v>480000</v>
      </c>
      <c r="M81" s="48" t="n">
        <f aca="false">SUM(M69:M80)</f>
        <v>474075.8282</v>
      </c>
      <c r="N81" s="43"/>
      <c r="O81" s="43" t="e">
        <f aca="false">VLOOKUP(J81,DiscountRate!$A$2:$E$26,5,0)</f>
        <v>#N/A</v>
      </c>
      <c r="P81" s="32"/>
      <c r="Q81" s="49"/>
      <c r="R81" s="50" t="n">
        <f aca="false">SUM(R69:R80)</f>
        <v>732027.2009</v>
      </c>
      <c r="S81" s="50" t="n">
        <f aca="false">SUM(S69:S80)</f>
        <v>740767.217955125</v>
      </c>
      <c r="T81" s="50" t="n">
        <f aca="false">SUM(T69:T80)</f>
        <v>2982809.90848271</v>
      </c>
    </row>
    <row r="82" customFormat="false" ht="12.75" hidden="false" customHeight="false" outlineLevel="0" collapsed="false">
      <c r="A82" s="29" t="s">
        <v>40</v>
      </c>
      <c r="B82" s="37" t="n">
        <v>36999</v>
      </c>
      <c r="C82" s="29" t="s">
        <v>67</v>
      </c>
      <c r="D82" s="38" t="s">
        <v>57</v>
      </c>
      <c r="E82" s="29" t="s">
        <v>68</v>
      </c>
      <c r="F82" s="29" t="s">
        <v>69</v>
      </c>
      <c r="G82" s="38" t="s">
        <v>39</v>
      </c>
      <c r="H82" s="38" t="n">
        <v>0</v>
      </c>
      <c r="I82" s="39"/>
      <c r="J82" s="40" t="n">
        <v>37257</v>
      </c>
      <c r="K82" s="41"/>
      <c r="L82" s="42" t="n">
        <v>20000</v>
      </c>
      <c r="M82" s="42" t="n">
        <v>19939.1178</v>
      </c>
      <c r="N82" s="43" t="n">
        <f aca="false">M82/L82</f>
        <v>0.99695589</v>
      </c>
      <c r="O82" s="43" t="n">
        <f aca="false">VLOOKUP(J82,DiscountRate!$A$2:$E$26,5,0)</f>
        <v>4.17432617959527</v>
      </c>
      <c r="P82" s="33" t="n">
        <v>22.57</v>
      </c>
      <c r="Q82" s="44" t="n">
        <f aca="false">(R82/M82)+P82</f>
        <v>18.1500000038116</v>
      </c>
      <c r="R82" s="45" t="n">
        <v>-88130.9006</v>
      </c>
      <c r="S82" s="46" t="n">
        <f aca="false">(Q82-P82)*L82</f>
        <v>-88399.9999237679</v>
      </c>
      <c r="T82" s="47" t="n">
        <f aca="false">(Q82-P82)*(L82*O82)</f>
        <v>-369010.433958004</v>
      </c>
    </row>
    <row r="83" customFormat="false" ht="12.75" hidden="false" customHeight="false" outlineLevel="0" collapsed="false">
      <c r="A83" s="29" t="s">
        <v>40</v>
      </c>
      <c r="B83" s="37" t="n">
        <v>36999</v>
      </c>
      <c r="C83" s="29" t="s">
        <v>67</v>
      </c>
      <c r="D83" s="38" t="s">
        <v>57</v>
      </c>
      <c r="E83" s="29" t="s">
        <v>68</v>
      </c>
      <c r="F83" s="29" t="s">
        <v>69</v>
      </c>
      <c r="G83" s="38" t="s">
        <v>39</v>
      </c>
      <c r="H83" s="38" t="n">
        <v>0</v>
      </c>
      <c r="I83" s="39"/>
      <c r="J83" s="40" t="n">
        <v>37288</v>
      </c>
      <c r="K83" s="41"/>
      <c r="L83" s="42" t="n">
        <v>20000</v>
      </c>
      <c r="M83" s="42" t="n">
        <v>19905.4519</v>
      </c>
      <c r="N83" s="43" t="n">
        <f aca="false">M83/L83</f>
        <v>0.995272595</v>
      </c>
      <c r="O83" s="43" t="n">
        <f aca="false">VLOOKUP(J83,DiscountRate!$A$2:$E$26,5,0)</f>
        <v>4.11413051258882</v>
      </c>
      <c r="P83" s="33" t="n">
        <v>22.57</v>
      </c>
      <c r="Q83" s="44" t="n">
        <f aca="false">(R83/M83)+P83</f>
        <v>18.0999999946246</v>
      </c>
      <c r="R83" s="45" t="n">
        <v>-88977.3701</v>
      </c>
      <c r="S83" s="46" t="n">
        <f aca="false">(Q83-P83)*L83</f>
        <v>-89400.0001075082</v>
      </c>
      <c r="T83" s="47" t="n">
        <f aca="false">(Q83-P83)*(L83*O83)</f>
        <v>-367803.268267743</v>
      </c>
    </row>
    <row r="84" customFormat="false" ht="12.75" hidden="false" customHeight="false" outlineLevel="0" collapsed="false">
      <c r="A84" s="29" t="s">
        <v>40</v>
      </c>
      <c r="B84" s="37" t="n">
        <v>36999</v>
      </c>
      <c r="C84" s="29" t="s">
        <v>67</v>
      </c>
      <c r="D84" s="38" t="s">
        <v>57</v>
      </c>
      <c r="E84" s="29" t="s">
        <v>68</v>
      </c>
      <c r="F84" s="29" t="s">
        <v>69</v>
      </c>
      <c r="G84" s="38" t="s">
        <v>39</v>
      </c>
      <c r="H84" s="38" t="n">
        <v>0</v>
      </c>
      <c r="I84" s="39"/>
      <c r="J84" s="40" t="n">
        <v>37316</v>
      </c>
      <c r="K84" s="41"/>
      <c r="L84" s="42" t="n">
        <v>20000</v>
      </c>
      <c r="M84" s="42" t="n">
        <v>19875.8656</v>
      </c>
      <c r="N84" s="43" t="n">
        <f aca="false">M84/L84</f>
        <v>0.99379328</v>
      </c>
      <c r="O84" s="43" t="n">
        <f aca="false">VLOOKUP(J84,DiscountRate!$A$2:$E$26,5,0)</f>
        <v>4.06697968730617</v>
      </c>
      <c r="P84" s="33" t="n">
        <v>22.57</v>
      </c>
      <c r="Q84" s="44" t="n">
        <f aca="false">(R84/M84)+P84</f>
        <v>17.899999997585</v>
      </c>
      <c r="R84" s="45" t="n">
        <v>-92820.2924</v>
      </c>
      <c r="S84" s="46" t="n">
        <f aca="false">(Q84-P84)*L84</f>
        <v>-93400.0000482997</v>
      </c>
      <c r="T84" s="47" t="n">
        <f aca="false">(Q84-P84)*(L84*O84)</f>
        <v>-379855.90299083</v>
      </c>
    </row>
    <row r="85" customFormat="false" ht="12.75" hidden="false" customHeight="false" outlineLevel="0" collapsed="false">
      <c r="A85" s="29" t="s">
        <v>40</v>
      </c>
      <c r="B85" s="37" t="n">
        <v>36999</v>
      </c>
      <c r="C85" s="29" t="s">
        <v>67</v>
      </c>
      <c r="D85" s="38" t="s">
        <v>57</v>
      </c>
      <c r="E85" s="29" t="s">
        <v>68</v>
      </c>
      <c r="F85" s="29" t="s">
        <v>69</v>
      </c>
      <c r="G85" s="38" t="s">
        <v>39</v>
      </c>
      <c r="H85" s="38" t="n">
        <v>0</v>
      </c>
      <c r="I85" s="39"/>
      <c r="J85" s="40" t="n">
        <v>37347</v>
      </c>
      <c r="K85" s="41"/>
      <c r="L85" s="42" t="n">
        <v>20000</v>
      </c>
      <c r="M85" s="42" t="n">
        <v>19842.9282</v>
      </c>
      <c r="N85" s="43" t="n">
        <f aca="false">M85/L85</f>
        <v>0.99214641</v>
      </c>
      <c r="O85" s="43" t="n">
        <f aca="false">VLOOKUP(J85,DiscountRate!$A$2:$E$26,5,0)</f>
        <v>4.03110304931893</v>
      </c>
      <c r="P85" s="33" t="n">
        <v>22.57</v>
      </c>
      <c r="Q85" s="44" t="n">
        <f aca="false">(R85/M85)+P85</f>
        <v>17.6999999865947</v>
      </c>
      <c r="R85" s="45" t="n">
        <v>-96635.0606</v>
      </c>
      <c r="S85" s="46" t="n">
        <f aca="false">(Q85-P85)*L85</f>
        <v>-97400.0002681056</v>
      </c>
      <c r="T85" s="47" t="n">
        <f aca="false">(Q85-P85)*(L85*O85)</f>
        <v>-392629.438084425</v>
      </c>
    </row>
    <row r="86" customFormat="false" ht="12.75" hidden="false" customHeight="false" outlineLevel="0" collapsed="false">
      <c r="A86" s="29" t="s">
        <v>40</v>
      </c>
      <c r="B86" s="37" t="n">
        <v>36999</v>
      </c>
      <c r="C86" s="29" t="s">
        <v>67</v>
      </c>
      <c r="D86" s="38" t="s">
        <v>57</v>
      </c>
      <c r="E86" s="29" t="s">
        <v>68</v>
      </c>
      <c r="F86" s="29" t="s">
        <v>69</v>
      </c>
      <c r="G86" s="38" t="s">
        <v>39</v>
      </c>
      <c r="H86" s="38" t="n">
        <v>0</v>
      </c>
      <c r="I86" s="39"/>
      <c r="J86" s="40" t="n">
        <v>37377</v>
      </c>
      <c r="K86" s="41"/>
      <c r="L86" s="42" t="n">
        <v>20000</v>
      </c>
      <c r="M86" s="42" t="n">
        <v>19810.721</v>
      </c>
      <c r="N86" s="43" t="n">
        <f aca="false">M86/L86</f>
        <v>0.99053605</v>
      </c>
      <c r="O86" s="43" t="n">
        <f aca="false">VLOOKUP(J86,DiscountRate!$A$2:$E$26,5,0)</f>
        <v>4.00573468718984</v>
      </c>
      <c r="P86" s="33" t="n">
        <v>22.57</v>
      </c>
      <c r="Q86" s="44" t="n">
        <f aca="false">(R86/M86)+P86</f>
        <v>17.5500000060573</v>
      </c>
      <c r="R86" s="45" t="n">
        <v>-99449.8193</v>
      </c>
      <c r="S86" s="46" t="n">
        <f aca="false">(Q86-P86)*L86</f>
        <v>-100399.999878853</v>
      </c>
      <c r="T86" s="47" t="n">
        <f aca="false">(Q86-P86)*(L86*O86)</f>
        <v>-402175.762108579</v>
      </c>
    </row>
    <row r="87" customFormat="false" ht="12.75" hidden="false" customHeight="false" outlineLevel="0" collapsed="false">
      <c r="A87" s="29" t="s">
        <v>40</v>
      </c>
      <c r="B87" s="37" t="n">
        <v>36999</v>
      </c>
      <c r="C87" s="29" t="s">
        <v>67</v>
      </c>
      <c r="D87" s="38" t="s">
        <v>57</v>
      </c>
      <c r="E87" s="29" t="s">
        <v>68</v>
      </c>
      <c r="F87" s="29" t="s">
        <v>69</v>
      </c>
      <c r="G87" s="38" t="s">
        <v>39</v>
      </c>
      <c r="H87" s="38" t="n">
        <v>0</v>
      </c>
      <c r="I87" s="39"/>
      <c r="J87" s="40" t="n">
        <v>37408</v>
      </c>
      <c r="K87" s="41"/>
      <c r="L87" s="42" t="n">
        <v>20000</v>
      </c>
      <c r="M87" s="42" t="n">
        <v>19777.7089</v>
      </c>
      <c r="N87" s="43" t="n">
        <f aca="false">M87/L87</f>
        <v>0.988885445</v>
      </c>
      <c r="O87" s="43" t="n">
        <f aca="false">VLOOKUP(J87,DiscountRate!$A$2:$E$26,5,0)</f>
        <v>3.97973043692193</v>
      </c>
      <c r="P87" s="33" t="n">
        <v>22.57</v>
      </c>
      <c r="Q87" s="44" t="n">
        <f aca="false">(R87/M87)+P87</f>
        <v>17.5499999887752</v>
      </c>
      <c r="R87" s="45" t="n">
        <v>-99284.0989</v>
      </c>
      <c r="S87" s="46" t="n">
        <f aca="false">(Q87-P87)*L87</f>
        <v>-100400.000224495</v>
      </c>
      <c r="T87" s="47" t="n">
        <f aca="false">(Q87-P87)*(L87*O87)</f>
        <v>-399564.936760392</v>
      </c>
    </row>
    <row r="88" customFormat="false" ht="12.75" hidden="false" customHeight="false" outlineLevel="0" collapsed="false">
      <c r="A88" s="29" t="s">
        <v>40</v>
      </c>
      <c r="B88" s="37" t="n">
        <v>36999</v>
      </c>
      <c r="C88" s="29" t="s">
        <v>67</v>
      </c>
      <c r="D88" s="38" t="s">
        <v>57</v>
      </c>
      <c r="E88" s="29" t="s">
        <v>68</v>
      </c>
      <c r="F88" s="29" t="s">
        <v>69</v>
      </c>
      <c r="G88" s="38" t="s">
        <v>39</v>
      </c>
      <c r="H88" s="38" t="n">
        <v>0</v>
      </c>
      <c r="I88" s="39"/>
      <c r="J88" s="40" t="n">
        <v>37438</v>
      </c>
      <c r="K88" s="41"/>
      <c r="L88" s="42" t="n">
        <v>20000</v>
      </c>
      <c r="M88" s="42" t="n">
        <v>19744.5545</v>
      </c>
      <c r="N88" s="43" t="n">
        <f aca="false">M88/L88</f>
        <v>0.987227725</v>
      </c>
      <c r="O88" s="43" t="n">
        <f aca="false">VLOOKUP(J88,DiscountRate!$A$2:$E$26,5,0)</f>
        <v>3.96522688821174</v>
      </c>
      <c r="P88" s="33" t="n">
        <v>22.57</v>
      </c>
      <c r="Q88" s="44" t="n">
        <f aca="false">(R88/M88)+P88</f>
        <v>17.8000000083567</v>
      </c>
      <c r="R88" s="45" t="n">
        <v>-94181.5248</v>
      </c>
      <c r="S88" s="46" t="n">
        <f aca="false">(Q88-P88)*L88</f>
        <v>-95399.9998328654</v>
      </c>
      <c r="T88" s="47" t="n">
        <f aca="false">(Q88-P88)*(L88*O88)</f>
        <v>-378282.644472673</v>
      </c>
    </row>
    <row r="89" customFormat="false" ht="12.75" hidden="false" customHeight="false" outlineLevel="0" collapsed="false">
      <c r="A89" s="29" t="s">
        <v>40</v>
      </c>
      <c r="B89" s="37" t="n">
        <v>36999</v>
      </c>
      <c r="C89" s="29" t="s">
        <v>67</v>
      </c>
      <c r="D89" s="38" t="s">
        <v>57</v>
      </c>
      <c r="E89" s="29" t="s">
        <v>68</v>
      </c>
      <c r="F89" s="29" t="s">
        <v>69</v>
      </c>
      <c r="G89" s="38" t="s">
        <v>39</v>
      </c>
      <c r="H89" s="38" t="n">
        <v>0</v>
      </c>
      <c r="I89" s="39"/>
      <c r="J89" s="40" t="n">
        <v>37469</v>
      </c>
      <c r="K89" s="41"/>
      <c r="L89" s="42" t="n">
        <v>20000</v>
      </c>
      <c r="M89" s="42" t="n">
        <v>19707.4965</v>
      </c>
      <c r="N89" s="43" t="n">
        <f aca="false">M89/L89</f>
        <v>0.985374825</v>
      </c>
      <c r="O89" s="43" t="n">
        <f aca="false">VLOOKUP(J89,DiscountRate!$A$2:$E$26,5,0)</f>
        <v>3.9670772842598</v>
      </c>
      <c r="P89" s="33" t="n">
        <v>22.57</v>
      </c>
      <c r="Q89" s="44" t="n">
        <f aca="false">(R89/M89)+P89</f>
        <v>18.0000000002537</v>
      </c>
      <c r="R89" s="45" t="n">
        <v>-90063.259</v>
      </c>
      <c r="S89" s="46" t="n">
        <f aca="false">(Q89-P89)*L89</f>
        <v>-91399.9999949258</v>
      </c>
      <c r="T89" s="47" t="n">
        <f aca="false">(Q89-P89)*(L89*O89)</f>
        <v>-362590.863761216</v>
      </c>
    </row>
    <row r="90" customFormat="false" ht="12.75" hidden="false" customHeight="false" outlineLevel="0" collapsed="false">
      <c r="A90" s="29" t="s">
        <v>40</v>
      </c>
      <c r="B90" s="37" t="n">
        <v>36999</v>
      </c>
      <c r="C90" s="29" t="s">
        <v>67</v>
      </c>
      <c r="D90" s="38" t="s">
        <v>57</v>
      </c>
      <c r="E90" s="29" t="s">
        <v>68</v>
      </c>
      <c r="F90" s="29" t="s">
        <v>69</v>
      </c>
      <c r="G90" s="38" t="s">
        <v>39</v>
      </c>
      <c r="H90" s="38" t="n">
        <v>0</v>
      </c>
      <c r="I90" s="39"/>
      <c r="J90" s="40" t="n">
        <v>37500</v>
      </c>
      <c r="K90" s="41"/>
      <c r="L90" s="42" t="n">
        <v>20000</v>
      </c>
      <c r="M90" s="42" t="n">
        <v>19669.7001</v>
      </c>
      <c r="N90" s="43" t="n">
        <f aca="false">M90/L90</f>
        <v>0.983485005</v>
      </c>
      <c r="O90" s="43" t="n">
        <f aca="false">VLOOKUP(J90,DiscountRate!$A$2:$E$26,5,0)</f>
        <v>3.9687660014305</v>
      </c>
      <c r="P90" s="33" t="n">
        <v>22.57</v>
      </c>
      <c r="Q90" s="44" t="n">
        <f aca="false">(R90/M90)+P90</f>
        <v>18.2710000066041</v>
      </c>
      <c r="R90" s="45" t="n">
        <v>-84560.0406</v>
      </c>
      <c r="S90" s="46" t="n">
        <f aca="false">(Q90-P90)*L90</f>
        <v>-85979.9998679187</v>
      </c>
      <c r="T90" s="47" t="n">
        <f aca="false">(Q90-P90)*(L90*O90)</f>
        <v>-341234.500278795</v>
      </c>
    </row>
    <row r="91" customFormat="false" ht="12.75" hidden="false" customHeight="false" outlineLevel="0" collapsed="false">
      <c r="A91" s="29" t="s">
        <v>40</v>
      </c>
      <c r="B91" s="37" t="n">
        <v>36999</v>
      </c>
      <c r="C91" s="29" t="s">
        <v>67</v>
      </c>
      <c r="D91" s="38" t="s">
        <v>57</v>
      </c>
      <c r="E91" s="29" t="s">
        <v>68</v>
      </c>
      <c r="F91" s="29" t="s">
        <v>69</v>
      </c>
      <c r="G91" s="38" t="s">
        <v>39</v>
      </c>
      <c r="H91" s="38" t="n">
        <v>0</v>
      </c>
      <c r="I91" s="39"/>
      <c r="J91" s="40" t="n">
        <v>37530</v>
      </c>
      <c r="K91" s="41"/>
      <c r="L91" s="42" t="n">
        <v>20000</v>
      </c>
      <c r="M91" s="42" t="n">
        <v>19631.0709</v>
      </c>
      <c r="N91" s="43" t="n">
        <f aca="false">M91/L91</f>
        <v>0.981553545</v>
      </c>
      <c r="O91" s="43" t="n">
        <f aca="false">VLOOKUP(J91,DiscountRate!$A$2:$E$26,5,0)</f>
        <v>3.9771635358095</v>
      </c>
      <c r="P91" s="33" t="n">
        <v>22.57</v>
      </c>
      <c r="Q91" s="44" t="n">
        <f aca="false">(R91/M91)+P91</f>
        <v>18.2439999955886</v>
      </c>
      <c r="R91" s="45" t="n">
        <v>-84924.0128</v>
      </c>
      <c r="S91" s="46" t="n">
        <f aca="false">(Q91-P91)*L91</f>
        <v>-86520.0000882275</v>
      </c>
      <c r="T91" s="47" t="n">
        <f aca="false">(Q91-P91)*(L91*O91)</f>
        <v>-344104.189469133</v>
      </c>
    </row>
    <row r="92" customFormat="false" ht="12.75" hidden="false" customHeight="false" outlineLevel="0" collapsed="false">
      <c r="A92" s="29" t="s">
        <v>40</v>
      </c>
      <c r="B92" s="37" t="n">
        <v>36999</v>
      </c>
      <c r="C92" s="29" t="s">
        <v>67</v>
      </c>
      <c r="D92" s="38" t="s">
        <v>57</v>
      </c>
      <c r="E92" s="29" t="s">
        <v>68</v>
      </c>
      <c r="F92" s="29" t="s">
        <v>69</v>
      </c>
      <c r="G92" s="38" t="s">
        <v>39</v>
      </c>
      <c r="H92" s="38" t="n">
        <v>0</v>
      </c>
      <c r="I92" s="39"/>
      <c r="J92" s="40" t="n">
        <v>37561</v>
      </c>
      <c r="K92" s="41"/>
      <c r="L92" s="42" t="n">
        <v>20000</v>
      </c>
      <c r="M92" s="42" t="n">
        <v>19588.0847</v>
      </c>
      <c r="N92" s="43" t="n">
        <f aca="false">M92/L92</f>
        <v>0.979404235</v>
      </c>
      <c r="O92" s="43" t="n">
        <f aca="false">VLOOKUP(J92,DiscountRate!$A$2:$E$26,5,0)</f>
        <v>3.99546015237315</v>
      </c>
      <c r="P92" s="33" t="n">
        <v>22.57</v>
      </c>
      <c r="Q92" s="44" t="n">
        <f aca="false">(R92/M92)+P92</f>
        <v>18.232999997136</v>
      </c>
      <c r="R92" s="45" t="n">
        <v>-84953.5234</v>
      </c>
      <c r="S92" s="46" t="n">
        <f aca="false">(Q92-P92)*L92</f>
        <v>-86740.0000572798</v>
      </c>
      <c r="T92" s="47" t="n">
        <f aca="false">(Q92-P92)*(L92*O92)</f>
        <v>-346566.213845706</v>
      </c>
    </row>
    <row r="93" customFormat="false" ht="12.75" hidden="false" customHeight="false" outlineLevel="0" collapsed="false">
      <c r="A93" s="29" t="s">
        <v>40</v>
      </c>
      <c r="B93" s="37" t="n">
        <v>36999</v>
      </c>
      <c r="C93" s="29" t="s">
        <v>67</v>
      </c>
      <c r="D93" s="38" t="s">
        <v>57</v>
      </c>
      <c r="E93" s="29" t="s">
        <v>68</v>
      </c>
      <c r="F93" s="29" t="s">
        <v>69</v>
      </c>
      <c r="G93" s="38" t="s">
        <v>39</v>
      </c>
      <c r="H93" s="38" t="n">
        <v>0</v>
      </c>
      <c r="I93" s="39"/>
      <c r="J93" s="40" t="n">
        <v>37591</v>
      </c>
      <c r="K93" s="41"/>
      <c r="L93" s="42" t="n">
        <v>20000</v>
      </c>
      <c r="M93" s="42" t="n">
        <v>19545.2139</v>
      </c>
      <c r="N93" s="43" t="n">
        <f aca="false">M93/L93</f>
        <v>0.977260695</v>
      </c>
      <c r="O93" s="43" t="n">
        <f aca="false">VLOOKUP(J93,DiscountRate!$A$2:$E$26,5,0)</f>
        <v>4.01296455148315</v>
      </c>
      <c r="P93" s="33" t="n">
        <v>22.57</v>
      </c>
      <c r="Q93" s="44" t="n">
        <f aca="false">(R93/M93)+P93</f>
        <v>18.2389999898134</v>
      </c>
      <c r="R93" s="45" t="n">
        <v>-84650.3216</v>
      </c>
      <c r="S93" s="46" t="n">
        <f aca="false">(Q93-P93)*L93</f>
        <v>-86620.0002037327</v>
      </c>
      <c r="T93" s="47" t="n">
        <f aca="false">(Q93-P93)*(L93*O93)</f>
        <v>-347602.990267042</v>
      </c>
    </row>
    <row r="94" customFormat="false" ht="12.75" hidden="false" customHeight="false" outlineLevel="0" collapsed="false">
      <c r="A94" s="51" t="s">
        <v>66</v>
      </c>
      <c r="B94" s="37"/>
      <c r="C94" s="29"/>
      <c r="D94" s="38"/>
      <c r="E94" s="29"/>
      <c r="F94" s="29"/>
      <c r="G94" s="38"/>
      <c r="H94" s="38"/>
      <c r="I94" s="39"/>
      <c r="J94" s="40"/>
      <c r="K94" s="41"/>
      <c r="L94" s="48" t="n">
        <f aca="false">SUM(L82:L93)</f>
        <v>240000</v>
      </c>
      <c r="M94" s="48" t="n">
        <f aca="false">SUM(M82:M93)</f>
        <v>237037.914</v>
      </c>
      <c r="N94" s="43"/>
      <c r="O94" s="43" t="e">
        <f aca="false">VLOOKUP(J94,DiscountRate!$A$2:$E$26,5,0)</f>
        <v>#N/A</v>
      </c>
      <c r="P94" s="32"/>
      <c r="Q94" s="49"/>
      <c r="R94" s="50" t="n">
        <f aca="false">SUM(R82:R93)</f>
        <v>-1088630.2241</v>
      </c>
      <c r="S94" s="50" t="n">
        <f aca="false">SUM(S82:S93)</f>
        <v>-1102060.00049598</v>
      </c>
      <c r="T94" s="50" t="n">
        <f aca="false">SUM(T82:T93)</f>
        <v>-4431421.14426454</v>
      </c>
    </row>
    <row r="95" customFormat="false" ht="12.75" hidden="false" customHeight="false" outlineLevel="0" collapsed="false">
      <c r="A95" s="29" t="s">
        <v>38</v>
      </c>
      <c r="B95" s="37" t="n">
        <v>36999</v>
      </c>
      <c r="C95" s="29" t="s">
        <v>70</v>
      </c>
      <c r="D95" s="38" t="s">
        <v>57</v>
      </c>
      <c r="E95" s="29" t="s">
        <v>68</v>
      </c>
      <c r="F95" s="29" t="s">
        <v>69</v>
      </c>
      <c r="G95" s="38" t="s">
        <v>39</v>
      </c>
      <c r="H95" s="38" t="n">
        <v>0</v>
      </c>
      <c r="I95" s="39"/>
      <c r="J95" s="40" t="n">
        <v>37257</v>
      </c>
      <c r="K95" s="41"/>
      <c r="L95" s="42" t="n">
        <v>5000</v>
      </c>
      <c r="M95" s="42" t="n">
        <v>4984.7794</v>
      </c>
      <c r="N95" s="43" t="n">
        <f aca="false">M95/L95</f>
        <v>0.99695588</v>
      </c>
      <c r="O95" s="43" t="n">
        <f aca="false">VLOOKUP(J95,DiscountRate!$A$2:$E$26,5,0)</f>
        <v>4.17432617959527</v>
      </c>
      <c r="P95" s="33" t="n">
        <v>22.57</v>
      </c>
      <c r="Q95" s="44" t="n">
        <f aca="false">(R95/M95)+P95</f>
        <v>18.1499999695072</v>
      </c>
      <c r="R95" s="45" t="n">
        <v>-22032.7251</v>
      </c>
      <c r="S95" s="46" t="n">
        <f aca="false">(Q95-P95)*L95</f>
        <v>-22100.0001524641</v>
      </c>
      <c r="T95" s="47" t="n">
        <f aca="false">(Q95-P95)*(L95*O95)</f>
        <v>-92252.6092054904</v>
      </c>
    </row>
    <row r="96" customFormat="false" ht="12.75" hidden="false" customHeight="false" outlineLevel="0" collapsed="false">
      <c r="A96" s="29" t="s">
        <v>38</v>
      </c>
      <c r="B96" s="37" t="n">
        <v>36999</v>
      </c>
      <c r="C96" s="29" t="s">
        <v>70</v>
      </c>
      <c r="D96" s="38" t="s">
        <v>57</v>
      </c>
      <c r="E96" s="29" t="s">
        <v>68</v>
      </c>
      <c r="F96" s="29" t="s">
        <v>69</v>
      </c>
      <c r="G96" s="38" t="s">
        <v>39</v>
      </c>
      <c r="H96" s="38" t="n">
        <v>0</v>
      </c>
      <c r="I96" s="39"/>
      <c r="J96" s="40" t="n">
        <v>37288</v>
      </c>
      <c r="K96" s="41"/>
      <c r="L96" s="42" t="n">
        <v>5000</v>
      </c>
      <c r="M96" s="42" t="n">
        <v>4976.363</v>
      </c>
      <c r="N96" s="43" t="n">
        <f aca="false">M96/L96</f>
        <v>0.9952726</v>
      </c>
      <c r="O96" s="43" t="n">
        <f aca="false">VLOOKUP(J96,DiscountRate!$A$2:$E$26,5,0)</f>
        <v>4.11413051258882</v>
      </c>
      <c r="P96" s="33" t="n">
        <v>22.57</v>
      </c>
      <c r="Q96" s="44" t="n">
        <f aca="false">(R96/M96)+P96</f>
        <v>18.1000000221045</v>
      </c>
      <c r="R96" s="45" t="n">
        <v>-22244.3425</v>
      </c>
      <c r="S96" s="46" t="n">
        <f aca="false">(Q96-P96)*L96</f>
        <v>-22349.9998894775</v>
      </c>
      <c r="T96" s="47" t="n">
        <f aca="false">(Q96-P96)*(L96*O96)</f>
        <v>-91950.8165016562</v>
      </c>
    </row>
    <row r="97" customFormat="false" ht="12.75" hidden="false" customHeight="false" outlineLevel="0" collapsed="false">
      <c r="A97" s="29" t="s">
        <v>38</v>
      </c>
      <c r="B97" s="37" t="n">
        <v>36999</v>
      </c>
      <c r="C97" s="29" t="s">
        <v>70</v>
      </c>
      <c r="D97" s="38" t="s">
        <v>57</v>
      </c>
      <c r="E97" s="29" t="s">
        <v>68</v>
      </c>
      <c r="F97" s="29" t="s">
        <v>69</v>
      </c>
      <c r="G97" s="38" t="s">
        <v>39</v>
      </c>
      <c r="H97" s="38" t="n">
        <v>0</v>
      </c>
      <c r="I97" s="39"/>
      <c r="J97" s="40" t="n">
        <v>37316</v>
      </c>
      <c r="K97" s="41"/>
      <c r="L97" s="42" t="n">
        <v>5000</v>
      </c>
      <c r="M97" s="42" t="n">
        <v>4968.9664</v>
      </c>
      <c r="N97" s="43" t="n">
        <f aca="false">M97/L97</f>
        <v>0.99379328</v>
      </c>
      <c r="O97" s="43" t="n">
        <f aca="false">VLOOKUP(J97,DiscountRate!$A$2:$E$26,5,0)</f>
        <v>4.06697968730617</v>
      </c>
      <c r="P97" s="33" t="n">
        <v>22.57</v>
      </c>
      <c r="Q97" s="44" t="n">
        <f aca="false">(R97/M97)+P97</f>
        <v>17.899999997585</v>
      </c>
      <c r="R97" s="45" t="n">
        <v>-23205.0731</v>
      </c>
      <c r="S97" s="46" t="n">
        <f aca="false">(Q97-P97)*L97</f>
        <v>-23350.0000120749</v>
      </c>
      <c r="T97" s="47" t="n">
        <f aca="false">(Q97-P97)*(L97*O97)</f>
        <v>-94963.9757477076</v>
      </c>
    </row>
    <row r="98" customFormat="false" ht="12.75" hidden="false" customHeight="false" outlineLevel="0" collapsed="false">
      <c r="A98" s="29" t="s">
        <v>38</v>
      </c>
      <c r="B98" s="37" t="n">
        <v>36999</v>
      </c>
      <c r="C98" s="29" t="s">
        <v>70</v>
      </c>
      <c r="D98" s="38" t="s">
        <v>57</v>
      </c>
      <c r="E98" s="29" t="s">
        <v>68</v>
      </c>
      <c r="F98" s="29" t="s">
        <v>69</v>
      </c>
      <c r="G98" s="38" t="s">
        <v>39</v>
      </c>
      <c r="H98" s="38" t="n">
        <v>0</v>
      </c>
      <c r="I98" s="39"/>
      <c r="J98" s="40" t="n">
        <v>37347</v>
      </c>
      <c r="K98" s="41"/>
      <c r="L98" s="42" t="n">
        <v>5000</v>
      </c>
      <c r="M98" s="42" t="n">
        <v>4960.7321</v>
      </c>
      <c r="N98" s="43" t="n">
        <f aca="false">M98/L98</f>
        <v>0.99214642</v>
      </c>
      <c r="O98" s="43" t="n">
        <f aca="false">VLOOKUP(J98,DiscountRate!$A$2:$E$26,5,0)</f>
        <v>4.03110304931893</v>
      </c>
      <c r="P98" s="33" t="n">
        <v>22.57</v>
      </c>
      <c r="Q98" s="44" t="n">
        <f aca="false">(R98/M98)+P98</f>
        <v>17.7000000457594</v>
      </c>
      <c r="R98" s="45" t="n">
        <v>-24158.7651</v>
      </c>
      <c r="S98" s="46" t="n">
        <f aca="false">(Q98-P98)*L98</f>
        <v>-24349.9997712031</v>
      </c>
      <c r="T98" s="47" t="n">
        <f aca="false">(Q98-P98)*(L98*O98)</f>
        <v>-98157.3583286121</v>
      </c>
    </row>
    <row r="99" customFormat="false" ht="12.75" hidden="false" customHeight="false" outlineLevel="0" collapsed="false">
      <c r="A99" s="29" t="s">
        <v>38</v>
      </c>
      <c r="B99" s="37" t="n">
        <v>36999</v>
      </c>
      <c r="C99" s="29" t="s">
        <v>70</v>
      </c>
      <c r="D99" s="38" t="s">
        <v>57</v>
      </c>
      <c r="E99" s="29" t="s">
        <v>68</v>
      </c>
      <c r="F99" s="29" t="s">
        <v>69</v>
      </c>
      <c r="G99" s="38" t="s">
        <v>39</v>
      </c>
      <c r="H99" s="38" t="n">
        <v>0</v>
      </c>
      <c r="I99" s="39"/>
      <c r="J99" s="40" t="n">
        <v>37377</v>
      </c>
      <c r="K99" s="41"/>
      <c r="L99" s="42" t="n">
        <v>5000</v>
      </c>
      <c r="M99" s="42" t="n">
        <v>4952.6802</v>
      </c>
      <c r="N99" s="43" t="n">
        <f aca="false">M99/L99</f>
        <v>0.99053604</v>
      </c>
      <c r="O99" s="43" t="n">
        <f aca="false">VLOOKUP(J99,DiscountRate!$A$2:$E$26,5,0)</f>
        <v>4.00573468718984</v>
      </c>
      <c r="P99" s="33" t="n">
        <v>22.57</v>
      </c>
      <c r="Q99" s="44" t="n">
        <f aca="false">(R99/M99)+P99</f>
        <v>17.5499999604255</v>
      </c>
      <c r="R99" s="45" t="n">
        <v>-24862.4548</v>
      </c>
      <c r="S99" s="46" t="n">
        <f aca="false">(Q99-P99)*L99</f>
        <v>-25100.0001978727</v>
      </c>
      <c r="T99" s="47" t="n">
        <f aca="false">(Q99-P99)*(L99*O99)</f>
        <v>-100543.94144109</v>
      </c>
    </row>
    <row r="100" customFormat="false" ht="12.75" hidden="false" customHeight="false" outlineLevel="0" collapsed="false">
      <c r="A100" s="29" t="s">
        <v>38</v>
      </c>
      <c r="B100" s="37" t="n">
        <v>36999</v>
      </c>
      <c r="C100" s="29" t="s">
        <v>70</v>
      </c>
      <c r="D100" s="38" t="s">
        <v>57</v>
      </c>
      <c r="E100" s="29" t="s">
        <v>68</v>
      </c>
      <c r="F100" s="29" t="s">
        <v>69</v>
      </c>
      <c r="G100" s="38" t="s">
        <v>39</v>
      </c>
      <c r="H100" s="38" t="n">
        <v>0</v>
      </c>
      <c r="I100" s="39"/>
      <c r="J100" s="40" t="n">
        <v>37408</v>
      </c>
      <c r="K100" s="41"/>
      <c r="L100" s="42" t="n">
        <v>5000</v>
      </c>
      <c r="M100" s="42" t="n">
        <v>4944.4272</v>
      </c>
      <c r="N100" s="43" t="n">
        <f aca="false">M100/L100</f>
        <v>0.98888544</v>
      </c>
      <c r="O100" s="43" t="n">
        <f aca="false">VLOOKUP(J100,DiscountRate!$A$2:$E$26,5,0)</f>
        <v>3.97973043692193</v>
      </c>
      <c r="P100" s="33" t="n">
        <v>22.57</v>
      </c>
      <c r="Q100" s="44" t="n">
        <f aca="false">(R100/M100)+P100</f>
        <v>17.5499999684493</v>
      </c>
      <c r="R100" s="45" t="n">
        <v>-24821.0247</v>
      </c>
      <c r="S100" s="46" t="n">
        <f aca="false">(Q100-P100)*L100</f>
        <v>-25100.0001577534</v>
      </c>
      <c r="T100" s="47" t="n">
        <f aca="false">(Q100-P100)*(L100*O100)</f>
        <v>-99891.2345945563</v>
      </c>
    </row>
    <row r="101" customFormat="false" ht="12.75" hidden="false" customHeight="false" outlineLevel="0" collapsed="false">
      <c r="A101" s="29" t="s">
        <v>38</v>
      </c>
      <c r="B101" s="37" t="n">
        <v>36999</v>
      </c>
      <c r="C101" s="29" t="s">
        <v>70</v>
      </c>
      <c r="D101" s="38" t="s">
        <v>57</v>
      </c>
      <c r="E101" s="29" t="s">
        <v>68</v>
      </c>
      <c r="F101" s="29" t="s">
        <v>69</v>
      </c>
      <c r="G101" s="38" t="s">
        <v>39</v>
      </c>
      <c r="H101" s="38" t="n">
        <v>0</v>
      </c>
      <c r="I101" s="39"/>
      <c r="J101" s="40" t="n">
        <v>37438</v>
      </c>
      <c r="K101" s="41"/>
      <c r="L101" s="42" t="n">
        <v>5000</v>
      </c>
      <c r="M101" s="42" t="n">
        <v>4936.1386</v>
      </c>
      <c r="N101" s="43" t="n">
        <f aca="false">M101/L101</f>
        <v>0.98722772</v>
      </c>
      <c r="O101" s="43" t="n">
        <f aca="false">VLOOKUP(J101,DiscountRate!$A$2:$E$26,5,0)</f>
        <v>3.96522688821174</v>
      </c>
      <c r="P101" s="33" t="n">
        <v>22.57</v>
      </c>
      <c r="Q101" s="44" t="n">
        <f aca="false">(R101/M101)+P101</f>
        <v>17.7999999841982</v>
      </c>
      <c r="R101" s="45" t="n">
        <v>-23545.3812</v>
      </c>
      <c r="S101" s="46" t="n">
        <f aca="false">(Q101-P101)*L101</f>
        <v>-23850.0000790091</v>
      </c>
      <c r="T101" s="47" t="n">
        <f aca="false">(Q101-P101)*(L101*O101)</f>
        <v>-94570.661597139</v>
      </c>
    </row>
    <row r="102" customFormat="false" ht="12.75" hidden="false" customHeight="false" outlineLevel="0" collapsed="false">
      <c r="A102" s="29" t="s">
        <v>38</v>
      </c>
      <c r="B102" s="37" t="n">
        <v>36999</v>
      </c>
      <c r="C102" s="29" t="s">
        <v>70</v>
      </c>
      <c r="D102" s="38" t="s">
        <v>57</v>
      </c>
      <c r="E102" s="29" t="s">
        <v>68</v>
      </c>
      <c r="F102" s="29" t="s">
        <v>69</v>
      </c>
      <c r="G102" s="38" t="s">
        <v>39</v>
      </c>
      <c r="H102" s="38" t="n">
        <v>0</v>
      </c>
      <c r="I102" s="39"/>
      <c r="J102" s="40" t="n">
        <v>37469</v>
      </c>
      <c r="K102" s="41"/>
      <c r="L102" s="42" t="n">
        <v>5000</v>
      </c>
      <c r="M102" s="42" t="n">
        <v>4926.8741</v>
      </c>
      <c r="N102" s="43" t="n">
        <f aca="false">M102/L102</f>
        <v>0.98537482</v>
      </c>
      <c r="O102" s="43" t="n">
        <f aca="false">VLOOKUP(J102,DiscountRate!$A$2:$E$26,5,0)</f>
        <v>3.9670772842598</v>
      </c>
      <c r="P102" s="33" t="n">
        <v>22.57</v>
      </c>
      <c r="Q102" s="44" t="n">
        <f aca="false">(R102/M102)+P102</f>
        <v>17.9999999669161</v>
      </c>
      <c r="R102" s="45" t="n">
        <v>-22515.8148</v>
      </c>
      <c r="S102" s="46" t="n">
        <f aca="false">(Q102-P102)*L102</f>
        <v>-22850.0001654193</v>
      </c>
      <c r="T102" s="47" t="n">
        <f aca="false">(Q102-P102)*(L102*O102)</f>
        <v>-90647.7166015675</v>
      </c>
    </row>
    <row r="103" customFormat="false" ht="12.75" hidden="false" customHeight="false" outlineLevel="0" collapsed="false">
      <c r="A103" s="29" t="s">
        <v>38</v>
      </c>
      <c r="B103" s="37" t="n">
        <v>36999</v>
      </c>
      <c r="C103" s="29" t="s">
        <v>70</v>
      </c>
      <c r="D103" s="38" t="s">
        <v>57</v>
      </c>
      <c r="E103" s="29" t="s">
        <v>68</v>
      </c>
      <c r="F103" s="29" t="s">
        <v>69</v>
      </c>
      <c r="G103" s="38" t="s">
        <v>39</v>
      </c>
      <c r="H103" s="38" t="n">
        <v>0</v>
      </c>
      <c r="I103" s="39"/>
      <c r="J103" s="40" t="n">
        <v>37500</v>
      </c>
      <c r="K103" s="41"/>
      <c r="L103" s="42" t="n">
        <v>5000</v>
      </c>
      <c r="M103" s="42" t="n">
        <v>4917.425</v>
      </c>
      <c r="N103" s="43" t="n">
        <f aca="false">M103/L103</f>
        <v>0.983485</v>
      </c>
      <c r="O103" s="43" t="n">
        <f aca="false">VLOOKUP(J103,DiscountRate!$A$2:$E$26,5,0)</f>
        <v>3.9687660014305</v>
      </c>
      <c r="P103" s="33" t="n">
        <v>22.57</v>
      </c>
      <c r="Q103" s="44" t="n">
        <f aca="false">(R103/M103)+P103</f>
        <v>18.270999994916</v>
      </c>
      <c r="R103" s="45" t="n">
        <v>-21140.0101</v>
      </c>
      <c r="S103" s="46" t="n">
        <f aca="false">(Q103-P103)*L103</f>
        <v>-21495.0000254198</v>
      </c>
      <c r="T103" s="47" t="n">
        <f aca="false">(Q103-P103)*(L103*O103)</f>
        <v>-85308.6253016339</v>
      </c>
    </row>
    <row r="104" customFormat="false" ht="12.75" hidden="false" customHeight="false" outlineLevel="0" collapsed="false">
      <c r="A104" s="29" t="s">
        <v>38</v>
      </c>
      <c r="B104" s="37" t="n">
        <v>36999</v>
      </c>
      <c r="C104" s="29" t="s">
        <v>70</v>
      </c>
      <c r="D104" s="38" t="s">
        <v>57</v>
      </c>
      <c r="E104" s="29" t="s">
        <v>68</v>
      </c>
      <c r="F104" s="29" t="s">
        <v>69</v>
      </c>
      <c r="G104" s="38" t="s">
        <v>39</v>
      </c>
      <c r="H104" s="38" t="n">
        <v>0</v>
      </c>
      <c r="I104" s="39"/>
      <c r="J104" s="40" t="n">
        <v>37530</v>
      </c>
      <c r="K104" s="41"/>
      <c r="L104" s="42" t="n">
        <v>5000</v>
      </c>
      <c r="M104" s="42" t="n">
        <v>4907.7677</v>
      </c>
      <c r="N104" s="43" t="n">
        <f aca="false">M104/L104</f>
        <v>0.98155354</v>
      </c>
      <c r="O104" s="43" t="n">
        <f aca="false">VLOOKUP(J104,DiscountRate!$A$2:$E$26,5,0)</f>
        <v>3.9771635358095</v>
      </c>
      <c r="P104" s="33" t="n">
        <v>22.57</v>
      </c>
      <c r="Q104" s="44" t="n">
        <f aca="false">(R104/M104)+P104</f>
        <v>18.2439999735521</v>
      </c>
      <c r="R104" s="45" t="n">
        <v>-21231.0032</v>
      </c>
      <c r="S104" s="46" t="n">
        <f aca="false">(Q104-P104)*L104</f>
        <v>-21630.0001322393</v>
      </c>
      <c r="T104" s="47" t="n">
        <f aca="false">(Q104-P104)*(L104*O104)</f>
        <v>-86026.0478054969</v>
      </c>
    </row>
    <row r="105" customFormat="false" ht="12.75" hidden="false" customHeight="false" outlineLevel="0" collapsed="false">
      <c r="A105" s="29" t="s">
        <v>38</v>
      </c>
      <c r="B105" s="37" t="n">
        <v>36999</v>
      </c>
      <c r="C105" s="29" t="s">
        <v>70</v>
      </c>
      <c r="D105" s="38" t="s">
        <v>57</v>
      </c>
      <c r="E105" s="29" t="s">
        <v>68</v>
      </c>
      <c r="F105" s="29" t="s">
        <v>69</v>
      </c>
      <c r="G105" s="38" t="s">
        <v>39</v>
      </c>
      <c r="H105" s="38" t="n">
        <v>0</v>
      </c>
      <c r="I105" s="39"/>
      <c r="J105" s="40" t="n">
        <v>37561</v>
      </c>
      <c r="K105" s="41"/>
      <c r="L105" s="42" t="n">
        <v>5000</v>
      </c>
      <c r="M105" s="42" t="n">
        <v>4897.0212</v>
      </c>
      <c r="N105" s="43" t="n">
        <f aca="false">M105/L105</f>
        <v>0.97940424</v>
      </c>
      <c r="O105" s="43" t="n">
        <f aca="false">VLOOKUP(J105,DiscountRate!$A$2:$E$26,5,0)</f>
        <v>3.99546015237315</v>
      </c>
      <c r="P105" s="33" t="n">
        <v>22.57</v>
      </c>
      <c r="Q105" s="44" t="n">
        <f aca="false">(R105/M105)+P105</f>
        <v>18.2330000090667</v>
      </c>
      <c r="R105" s="45" t="n">
        <v>-21238.3809</v>
      </c>
      <c r="S105" s="46" t="n">
        <f aca="false">(Q105-P105)*L105</f>
        <v>-21684.9999546663</v>
      </c>
      <c r="T105" s="47" t="n">
        <f aca="false">(Q105-P105)*(L105*O105)</f>
        <v>-86641.5532230829</v>
      </c>
    </row>
    <row r="106" customFormat="false" ht="12.75" hidden="false" customHeight="false" outlineLevel="0" collapsed="false">
      <c r="A106" s="29" t="s">
        <v>38</v>
      </c>
      <c r="B106" s="37" t="n">
        <v>36999</v>
      </c>
      <c r="C106" s="29" t="s">
        <v>70</v>
      </c>
      <c r="D106" s="38" t="s">
        <v>57</v>
      </c>
      <c r="E106" s="29" t="s">
        <v>68</v>
      </c>
      <c r="F106" s="29" t="s">
        <v>69</v>
      </c>
      <c r="G106" s="38" t="s">
        <v>39</v>
      </c>
      <c r="H106" s="38" t="n">
        <v>0</v>
      </c>
      <c r="I106" s="39"/>
      <c r="J106" s="40" t="n">
        <v>37591</v>
      </c>
      <c r="K106" s="41"/>
      <c r="L106" s="42" t="n">
        <v>5000</v>
      </c>
      <c r="M106" s="42" t="n">
        <v>4886.3035</v>
      </c>
      <c r="N106" s="43" t="n">
        <f aca="false">M106/L106</f>
        <v>0.9772607</v>
      </c>
      <c r="O106" s="43" t="n">
        <f aca="false">VLOOKUP(J106,DiscountRate!$A$2:$E$26,5,0)</f>
        <v>4.01296455148315</v>
      </c>
      <c r="P106" s="33" t="n">
        <v>22.57</v>
      </c>
      <c r="Q106" s="44" t="n">
        <f aca="false">(R106/M106)+P106</f>
        <v>18.2390000119722</v>
      </c>
      <c r="R106" s="45" t="n">
        <v>-21162.5804</v>
      </c>
      <c r="S106" s="46" t="n">
        <f aca="false">(Q106-P106)*L106</f>
        <v>-21654.9999401388</v>
      </c>
      <c r="T106" s="47" t="n">
        <f aca="false">(Q106-P106)*(L106*O106)</f>
        <v>-86900.7471221467</v>
      </c>
    </row>
    <row r="107" customFormat="false" ht="12.75" hidden="false" customHeight="false" outlineLevel="0" collapsed="false">
      <c r="A107" s="51" t="s">
        <v>66</v>
      </c>
      <c r="B107" s="37"/>
      <c r="C107" s="29"/>
      <c r="D107" s="38"/>
      <c r="E107" s="29"/>
      <c r="F107" s="29"/>
      <c r="G107" s="38"/>
      <c r="H107" s="38"/>
      <c r="I107" s="39"/>
      <c r="J107" s="40"/>
      <c r="K107" s="41"/>
      <c r="L107" s="48" t="n">
        <f aca="false">SUM(L95:L106)</f>
        <v>60000</v>
      </c>
      <c r="M107" s="48" t="n">
        <f aca="false">SUM(M95:M106)</f>
        <v>59259.4784</v>
      </c>
      <c r="N107" s="43"/>
      <c r="O107" s="43" t="e">
        <f aca="false">VLOOKUP(J107,DiscountRate!$A$2:$E$26,5,0)</f>
        <v>#N/A</v>
      </c>
      <c r="P107" s="32"/>
      <c r="Q107" s="49"/>
      <c r="R107" s="50" t="n">
        <f aca="false">SUM(R95:R106)</f>
        <v>-272157.5559</v>
      </c>
      <c r="S107" s="50" t="n">
        <f aca="false">SUM(S95:S106)</f>
        <v>-275515.000477738</v>
      </c>
      <c r="T107" s="50" t="n">
        <f aca="false">SUM(T95:T106)</f>
        <v>-1107855.28747018</v>
      </c>
    </row>
    <row r="108" customFormat="false" ht="12.75" hidden="false" customHeight="false" outlineLevel="0" collapsed="false">
      <c r="A108" s="29" t="s">
        <v>40</v>
      </c>
      <c r="B108" s="37" t="n">
        <v>37041</v>
      </c>
      <c r="C108" s="29" t="s">
        <v>71</v>
      </c>
      <c r="D108" s="38" t="s">
        <v>57</v>
      </c>
      <c r="E108" s="29" t="s">
        <v>68</v>
      </c>
      <c r="F108" s="29" t="s">
        <v>69</v>
      </c>
      <c r="G108" s="38" t="s">
        <v>39</v>
      </c>
      <c r="H108" s="38" t="n">
        <v>0</v>
      </c>
      <c r="I108" s="39"/>
      <c r="J108" s="40" t="n">
        <v>37257</v>
      </c>
      <c r="K108" s="41"/>
      <c r="L108" s="42" t="n">
        <v>20000</v>
      </c>
      <c r="M108" s="42" t="n">
        <v>19939.1178</v>
      </c>
      <c r="N108" s="43" t="n">
        <f aca="false">M108/L108</f>
        <v>0.99695589</v>
      </c>
      <c r="O108" s="43" t="n">
        <f aca="false">VLOOKUP(J108,DiscountRate!$A$2:$E$26,5,0)</f>
        <v>4.17432617959527</v>
      </c>
      <c r="P108" s="33" t="n">
        <v>21.6</v>
      </c>
      <c r="Q108" s="44" t="n">
        <f aca="false">(R108/M108)+P108</f>
        <v>18.1500000055168</v>
      </c>
      <c r="R108" s="45" t="n">
        <v>-68789.9563</v>
      </c>
      <c r="S108" s="46" t="n">
        <f aca="false">(Q108-P108)*L108</f>
        <v>-68999.9998896641</v>
      </c>
      <c r="T108" s="47" t="n">
        <f aca="false">(Q108-P108)*(L108*O108)</f>
        <v>-288028.505931496</v>
      </c>
    </row>
    <row r="109" customFormat="false" ht="12.75" hidden="false" customHeight="false" outlineLevel="0" collapsed="false">
      <c r="A109" s="29" t="s">
        <v>40</v>
      </c>
      <c r="B109" s="37" t="n">
        <v>37041</v>
      </c>
      <c r="C109" s="29" t="s">
        <v>71</v>
      </c>
      <c r="D109" s="38" t="s">
        <v>57</v>
      </c>
      <c r="E109" s="29" t="s">
        <v>68</v>
      </c>
      <c r="F109" s="29" t="s">
        <v>69</v>
      </c>
      <c r="G109" s="38" t="s">
        <v>39</v>
      </c>
      <c r="H109" s="38" t="n">
        <v>0</v>
      </c>
      <c r="I109" s="39"/>
      <c r="J109" s="40" t="n">
        <v>37288</v>
      </c>
      <c r="K109" s="41"/>
      <c r="L109" s="42" t="n">
        <v>20000</v>
      </c>
      <c r="M109" s="42" t="n">
        <v>19905.4519</v>
      </c>
      <c r="N109" s="43" t="n">
        <f aca="false">M109/L109</f>
        <v>0.995272595</v>
      </c>
      <c r="O109" s="43" t="n">
        <f aca="false">VLOOKUP(J109,DiscountRate!$A$2:$E$26,5,0)</f>
        <v>4.11413051258882</v>
      </c>
      <c r="P109" s="33" t="n">
        <v>21.6</v>
      </c>
      <c r="Q109" s="44" t="n">
        <f aca="false">(R109/M109)+P109</f>
        <v>18.0999999974881</v>
      </c>
      <c r="R109" s="45" t="n">
        <v>-69669.0817</v>
      </c>
      <c r="S109" s="46" t="n">
        <f aca="false">(Q109-P109)*L109</f>
        <v>-70000.0000502375</v>
      </c>
      <c r="T109" s="47" t="n">
        <f aca="false">(Q109-P109)*(L109*O109)</f>
        <v>-287989.136087901</v>
      </c>
    </row>
    <row r="110" customFormat="false" ht="12.75" hidden="false" customHeight="false" outlineLevel="0" collapsed="false">
      <c r="A110" s="29" t="s">
        <v>40</v>
      </c>
      <c r="B110" s="37" t="n">
        <v>37041</v>
      </c>
      <c r="C110" s="29" t="s">
        <v>71</v>
      </c>
      <c r="D110" s="38" t="s">
        <v>57</v>
      </c>
      <c r="E110" s="29" t="s">
        <v>68</v>
      </c>
      <c r="F110" s="29" t="s">
        <v>69</v>
      </c>
      <c r="G110" s="38" t="s">
        <v>39</v>
      </c>
      <c r="H110" s="38" t="n">
        <v>0</v>
      </c>
      <c r="I110" s="39"/>
      <c r="J110" s="40" t="n">
        <v>37316</v>
      </c>
      <c r="K110" s="41"/>
      <c r="L110" s="42" t="n">
        <v>20000</v>
      </c>
      <c r="M110" s="42" t="n">
        <v>19875.8656</v>
      </c>
      <c r="N110" s="43" t="n">
        <f aca="false">M110/L110</f>
        <v>0.99379328</v>
      </c>
      <c r="O110" s="43" t="n">
        <f aca="false">VLOOKUP(J110,DiscountRate!$A$2:$E$26,5,0)</f>
        <v>4.06697968730617</v>
      </c>
      <c r="P110" s="33" t="n">
        <v>21.6</v>
      </c>
      <c r="Q110" s="44" t="n">
        <f aca="false">(R110/M110)+P110</f>
        <v>17.899999995975</v>
      </c>
      <c r="R110" s="45" t="n">
        <v>-73540.7028</v>
      </c>
      <c r="S110" s="46" t="n">
        <f aca="false">(Q110-P110)*L110</f>
        <v>-74000.0000804997</v>
      </c>
      <c r="T110" s="47" t="n">
        <f aca="false">(Q110-P110)*(L110*O110)</f>
        <v>-300956.497188047</v>
      </c>
    </row>
    <row r="111" customFormat="false" ht="12.75" hidden="false" customHeight="false" outlineLevel="0" collapsed="false">
      <c r="A111" s="29" t="s">
        <v>40</v>
      </c>
      <c r="B111" s="37" t="n">
        <v>37041</v>
      </c>
      <c r="C111" s="29" t="s">
        <v>71</v>
      </c>
      <c r="D111" s="38" t="s">
        <v>57</v>
      </c>
      <c r="E111" s="29" t="s">
        <v>68</v>
      </c>
      <c r="F111" s="29" t="s">
        <v>69</v>
      </c>
      <c r="G111" s="38" t="s">
        <v>39</v>
      </c>
      <c r="H111" s="38" t="n">
        <v>0</v>
      </c>
      <c r="I111" s="39"/>
      <c r="J111" s="40" t="n">
        <v>37347</v>
      </c>
      <c r="K111" s="41"/>
      <c r="L111" s="42" t="n">
        <v>20000</v>
      </c>
      <c r="M111" s="42" t="n">
        <v>19842.9282</v>
      </c>
      <c r="N111" s="43" t="n">
        <f aca="false">M111/L111</f>
        <v>0.99214641</v>
      </c>
      <c r="O111" s="43" t="n">
        <f aca="false">VLOOKUP(J111,DiscountRate!$A$2:$E$26,5,0)</f>
        <v>4.03110304931893</v>
      </c>
      <c r="P111" s="33" t="n">
        <v>21.6</v>
      </c>
      <c r="Q111" s="44" t="n">
        <f aca="false">(R111/M111)+P111</f>
        <v>17.6999999889129</v>
      </c>
      <c r="R111" s="45" t="n">
        <v>-77387.4202</v>
      </c>
      <c r="S111" s="46" t="n">
        <f aca="false">(Q111-P111)*L111</f>
        <v>-78000.0002217415</v>
      </c>
      <c r="T111" s="47" t="n">
        <f aca="false">(Q111-P111)*(L111*O111)</f>
        <v>-314426.038740739</v>
      </c>
    </row>
    <row r="112" customFormat="false" ht="12.75" hidden="false" customHeight="false" outlineLevel="0" collapsed="false">
      <c r="A112" s="29" t="s">
        <v>40</v>
      </c>
      <c r="B112" s="37" t="n">
        <v>37041</v>
      </c>
      <c r="C112" s="29" t="s">
        <v>71</v>
      </c>
      <c r="D112" s="38" t="s">
        <v>57</v>
      </c>
      <c r="E112" s="29" t="s">
        <v>68</v>
      </c>
      <c r="F112" s="29" t="s">
        <v>69</v>
      </c>
      <c r="G112" s="38" t="s">
        <v>39</v>
      </c>
      <c r="H112" s="38" t="n">
        <v>0</v>
      </c>
      <c r="I112" s="39"/>
      <c r="J112" s="40" t="n">
        <v>37377</v>
      </c>
      <c r="K112" s="41"/>
      <c r="L112" s="42" t="n">
        <v>20000</v>
      </c>
      <c r="M112" s="42" t="n">
        <v>19810.721</v>
      </c>
      <c r="N112" s="43" t="n">
        <f aca="false">M112/L112</f>
        <v>0.99053605</v>
      </c>
      <c r="O112" s="43" t="n">
        <f aca="false">VLOOKUP(J112,DiscountRate!$A$2:$E$26,5,0)</f>
        <v>4.00573468718984</v>
      </c>
      <c r="P112" s="33" t="n">
        <v>21.6</v>
      </c>
      <c r="Q112" s="44" t="n">
        <f aca="false">(R112/M112)+P112</f>
        <v>17.5500000025239</v>
      </c>
      <c r="R112" s="45" t="n">
        <v>-80233.42</v>
      </c>
      <c r="S112" s="46" t="n">
        <f aca="false">(Q112-P112)*L112</f>
        <v>-80999.9999495223</v>
      </c>
      <c r="T112" s="47" t="n">
        <f aca="false">(Q112-P112)*(L112*O112)</f>
        <v>-324464.509460177</v>
      </c>
    </row>
    <row r="113" customFormat="false" ht="12.75" hidden="false" customHeight="false" outlineLevel="0" collapsed="false">
      <c r="A113" s="29" t="s">
        <v>40</v>
      </c>
      <c r="B113" s="37" t="n">
        <v>37041</v>
      </c>
      <c r="C113" s="29" t="s">
        <v>71</v>
      </c>
      <c r="D113" s="38" t="s">
        <v>57</v>
      </c>
      <c r="E113" s="29" t="s">
        <v>68</v>
      </c>
      <c r="F113" s="29" t="s">
        <v>69</v>
      </c>
      <c r="G113" s="38" t="s">
        <v>39</v>
      </c>
      <c r="H113" s="38" t="n">
        <v>0</v>
      </c>
      <c r="I113" s="39"/>
      <c r="J113" s="40" t="n">
        <v>37408</v>
      </c>
      <c r="K113" s="41"/>
      <c r="L113" s="42" t="n">
        <v>20000</v>
      </c>
      <c r="M113" s="42" t="n">
        <v>19777.7089</v>
      </c>
      <c r="N113" s="43" t="n">
        <f aca="false">M113/L113</f>
        <v>0.988885445</v>
      </c>
      <c r="O113" s="43" t="n">
        <f aca="false">VLOOKUP(J113,DiscountRate!$A$2:$E$26,5,0)</f>
        <v>3.97973043692193</v>
      </c>
      <c r="P113" s="33" t="n">
        <v>21.6</v>
      </c>
      <c r="Q113" s="44" t="n">
        <f aca="false">(R113/M113)+P113</f>
        <v>17.5499999921629</v>
      </c>
      <c r="R113" s="45" t="n">
        <v>-80099.7212</v>
      </c>
      <c r="S113" s="46" t="n">
        <f aca="false">(Q113-P113)*L113</f>
        <v>-81000.0001567421</v>
      </c>
      <c r="T113" s="47" t="n">
        <f aca="false">(Q113-P113)*(L113*O113)</f>
        <v>-322358.166014468</v>
      </c>
    </row>
    <row r="114" customFormat="false" ht="12.75" hidden="false" customHeight="false" outlineLevel="0" collapsed="false">
      <c r="A114" s="29" t="s">
        <v>40</v>
      </c>
      <c r="B114" s="37" t="n">
        <v>37041</v>
      </c>
      <c r="C114" s="29" t="s">
        <v>71</v>
      </c>
      <c r="D114" s="38" t="s">
        <v>57</v>
      </c>
      <c r="E114" s="29" t="s">
        <v>68</v>
      </c>
      <c r="F114" s="29" t="s">
        <v>69</v>
      </c>
      <c r="G114" s="38" t="s">
        <v>39</v>
      </c>
      <c r="H114" s="38" t="n">
        <v>0</v>
      </c>
      <c r="I114" s="39"/>
      <c r="J114" s="40" t="n">
        <v>37438</v>
      </c>
      <c r="K114" s="41"/>
      <c r="L114" s="42" t="n">
        <v>20000</v>
      </c>
      <c r="M114" s="42" t="n">
        <v>19744.5545</v>
      </c>
      <c r="N114" s="43" t="n">
        <f aca="false">M114/L114</f>
        <v>0.987227725</v>
      </c>
      <c r="O114" s="43" t="n">
        <f aca="false">VLOOKUP(J114,DiscountRate!$A$2:$E$26,5,0)</f>
        <v>3.96522688821174</v>
      </c>
      <c r="P114" s="33" t="n">
        <v>21.6</v>
      </c>
      <c r="Q114" s="44" t="n">
        <f aca="false">(R114/M114)+P114</f>
        <v>17.8000000050647</v>
      </c>
      <c r="R114" s="45" t="n">
        <v>-75029.307</v>
      </c>
      <c r="S114" s="46" t="n">
        <f aca="false">(Q114-P114)*L114</f>
        <v>-75999.9998987062</v>
      </c>
      <c r="T114" s="47" t="n">
        <f aca="false">(Q114-P114)*(L114*O114)</f>
        <v>-301357.243102439</v>
      </c>
    </row>
    <row r="115" customFormat="false" ht="12.75" hidden="false" customHeight="false" outlineLevel="0" collapsed="false">
      <c r="A115" s="29" t="s">
        <v>40</v>
      </c>
      <c r="B115" s="37" t="n">
        <v>37041</v>
      </c>
      <c r="C115" s="29" t="s">
        <v>71</v>
      </c>
      <c r="D115" s="38" t="s">
        <v>57</v>
      </c>
      <c r="E115" s="29" t="s">
        <v>68</v>
      </c>
      <c r="F115" s="29" t="s">
        <v>69</v>
      </c>
      <c r="G115" s="38" t="s">
        <v>39</v>
      </c>
      <c r="H115" s="38" t="n">
        <v>0</v>
      </c>
      <c r="I115" s="39"/>
      <c r="J115" s="40" t="n">
        <v>37469</v>
      </c>
      <c r="K115" s="41"/>
      <c r="L115" s="42" t="n">
        <v>20000</v>
      </c>
      <c r="M115" s="42" t="n">
        <v>19707.4965</v>
      </c>
      <c r="N115" s="43" t="n">
        <f aca="false">M115/L115</f>
        <v>0.985374825</v>
      </c>
      <c r="O115" s="43" t="n">
        <f aca="false">VLOOKUP(J115,DiscountRate!$A$2:$E$26,5,0)</f>
        <v>3.9670772842598</v>
      </c>
      <c r="P115" s="33" t="n">
        <v>21.6</v>
      </c>
      <c r="Q115" s="44" t="n">
        <f aca="false">(R115/M115)+P115</f>
        <v>18</v>
      </c>
      <c r="R115" s="45" t="n">
        <v>-70946.9874</v>
      </c>
      <c r="S115" s="46" t="n">
        <f aca="false">(Q115-P115)*L115</f>
        <v>-72000</v>
      </c>
      <c r="T115" s="47" t="n">
        <f aca="false">(Q115-P115)*(L115*O115)</f>
        <v>-285629.564466706</v>
      </c>
    </row>
    <row r="116" customFormat="false" ht="12.75" hidden="false" customHeight="false" outlineLevel="0" collapsed="false">
      <c r="A116" s="29" t="s">
        <v>40</v>
      </c>
      <c r="B116" s="37" t="n">
        <v>37041</v>
      </c>
      <c r="C116" s="29" t="s">
        <v>71</v>
      </c>
      <c r="D116" s="38" t="s">
        <v>57</v>
      </c>
      <c r="E116" s="29" t="s">
        <v>68</v>
      </c>
      <c r="F116" s="29" t="s">
        <v>69</v>
      </c>
      <c r="G116" s="38" t="s">
        <v>39</v>
      </c>
      <c r="H116" s="38" t="n">
        <v>0</v>
      </c>
      <c r="I116" s="39"/>
      <c r="J116" s="40" t="n">
        <v>37500</v>
      </c>
      <c r="K116" s="41"/>
      <c r="L116" s="42" t="n">
        <v>20000</v>
      </c>
      <c r="M116" s="42" t="n">
        <v>19669.7001</v>
      </c>
      <c r="N116" s="43" t="n">
        <f aca="false">M116/L116</f>
        <v>0.983485005</v>
      </c>
      <c r="O116" s="43" t="n">
        <f aca="false">VLOOKUP(J116,DiscountRate!$A$2:$E$26,5,0)</f>
        <v>3.9687660014305</v>
      </c>
      <c r="P116" s="33" t="n">
        <v>21.6</v>
      </c>
      <c r="Q116" s="44" t="n">
        <f aca="false">(R116/M116)+P116</f>
        <v>18.2710000067566</v>
      </c>
      <c r="R116" s="45" t="n">
        <v>-65480.4315</v>
      </c>
      <c r="S116" s="46" t="n">
        <f aca="false">(Q116-P116)*L116</f>
        <v>-66579.9998648683</v>
      </c>
      <c r="T116" s="47" t="n">
        <f aca="false">(Q116-P116)*(L116*O116)</f>
        <v>-264240.439838937</v>
      </c>
    </row>
    <row r="117" customFormat="false" ht="12.75" hidden="false" customHeight="false" outlineLevel="0" collapsed="false">
      <c r="A117" s="29" t="s">
        <v>40</v>
      </c>
      <c r="B117" s="37" t="n">
        <v>37041</v>
      </c>
      <c r="C117" s="29" t="s">
        <v>71</v>
      </c>
      <c r="D117" s="38" t="s">
        <v>57</v>
      </c>
      <c r="E117" s="29" t="s">
        <v>68</v>
      </c>
      <c r="F117" s="29" t="s">
        <v>69</v>
      </c>
      <c r="G117" s="38" t="s">
        <v>39</v>
      </c>
      <c r="H117" s="38" t="n">
        <v>0</v>
      </c>
      <c r="I117" s="39"/>
      <c r="J117" s="40" t="n">
        <v>37530</v>
      </c>
      <c r="K117" s="41"/>
      <c r="L117" s="42" t="n">
        <v>20000</v>
      </c>
      <c r="M117" s="42" t="n">
        <v>19631.0709</v>
      </c>
      <c r="N117" s="43" t="n">
        <f aca="false">M117/L117</f>
        <v>0.981553545</v>
      </c>
      <c r="O117" s="43" t="n">
        <f aca="false">VLOOKUP(J117,DiscountRate!$A$2:$E$26,5,0)</f>
        <v>3.9771635358095</v>
      </c>
      <c r="P117" s="33" t="n">
        <v>21.6</v>
      </c>
      <c r="Q117" s="44" t="n">
        <f aca="false">(R117/M117)+P117</f>
        <v>18.243999996964</v>
      </c>
      <c r="R117" s="45" t="n">
        <v>-65881.874</v>
      </c>
      <c r="S117" s="46" t="n">
        <f aca="false">(Q117-P117)*L117</f>
        <v>-67120.00006072</v>
      </c>
      <c r="T117" s="47" t="n">
        <f aca="false">(Q117-P117)*(L117*O117)</f>
        <v>-266947.216765027</v>
      </c>
    </row>
    <row r="118" customFormat="false" ht="12.75" hidden="false" customHeight="false" outlineLevel="0" collapsed="false">
      <c r="A118" s="29" t="s">
        <v>40</v>
      </c>
      <c r="B118" s="37" t="n">
        <v>37041</v>
      </c>
      <c r="C118" s="29" t="s">
        <v>71</v>
      </c>
      <c r="D118" s="38" t="s">
        <v>57</v>
      </c>
      <c r="E118" s="29" t="s">
        <v>68</v>
      </c>
      <c r="F118" s="29" t="s">
        <v>69</v>
      </c>
      <c r="G118" s="38" t="s">
        <v>39</v>
      </c>
      <c r="H118" s="38" t="n">
        <v>0</v>
      </c>
      <c r="I118" s="39"/>
      <c r="J118" s="40" t="n">
        <v>37561</v>
      </c>
      <c r="K118" s="41"/>
      <c r="L118" s="42" t="n">
        <v>20000</v>
      </c>
      <c r="M118" s="42" t="n">
        <v>19588.0847</v>
      </c>
      <c r="N118" s="43" t="n">
        <f aca="false">M118/L118</f>
        <v>0.979404235</v>
      </c>
      <c r="O118" s="43" t="n">
        <f aca="false">VLOOKUP(J118,DiscountRate!$A$2:$E$26,5,0)</f>
        <v>3.99546015237315</v>
      </c>
      <c r="P118" s="33" t="n">
        <v>21.6</v>
      </c>
      <c r="Q118" s="44" t="n">
        <f aca="false">(R118/M118)+P118</f>
        <v>18.2329999992291</v>
      </c>
      <c r="R118" s="45" t="n">
        <v>-65953.0812</v>
      </c>
      <c r="S118" s="46" t="n">
        <f aca="false">(Q118-P118)*L118</f>
        <v>-67340.0000154175</v>
      </c>
      <c r="T118" s="47" t="n">
        <f aca="false">(Q118-P118)*(L118*O118)</f>
        <v>-269054.286722408</v>
      </c>
    </row>
    <row r="119" customFormat="false" ht="12.75" hidden="false" customHeight="false" outlineLevel="0" collapsed="false">
      <c r="A119" s="29" t="s">
        <v>40</v>
      </c>
      <c r="B119" s="37" t="n">
        <v>37041</v>
      </c>
      <c r="C119" s="29" t="s">
        <v>71</v>
      </c>
      <c r="D119" s="38" t="s">
        <v>57</v>
      </c>
      <c r="E119" s="29" t="s">
        <v>68</v>
      </c>
      <c r="F119" s="29" t="s">
        <v>69</v>
      </c>
      <c r="G119" s="38" t="s">
        <v>39</v>
      </c>
      <c r="H119" s="38" t="n">
        <v>0</v>
      </c>
      <c r="I119" s="39"/>
      <c r="J119" s="40" t="n">
        <v>37591</v>
      </c>
      <c r="K119" s="41"/>
      <c r="L119" s="42" t="n">
        <v>20000</v>
      </c>
      <c r="M119" s="42" t="n">
        <v>19545.2139</v>
      </c>
      <c r="N119" s="43" t="n">
        <f aca="false">M119/L119</f>
        <v>0.977260695</v>
      </c>
      <c r="O119" s="43" t="n">
        <f aca="false">VLOOKUP(J119,DiscountRate!$A$2:$E$26,5,0)</f>
        <v>4.01296455148315</v>
      </c>
      <c r="P119" s="33" t="n">
        <v>21.6</v>
      </c>
      <c r="Q119" s="44" t="n">
        <f aca="false">(R119/M119)+P119</f>
        <v>18.2389999906831</v>
      </c>
      <c r="R119" s="45" t="n">
        <v>-65691.4641</v>
      </c>
      <c r="S119" s="46" t="n">
        <f aca="false">(Q119-P119)*L119</f>
        <v>-67220.0001863372</v>
      </c>
      <c r="T119" s="47" t="n">
        <f aca="false">(Q119-P119)*(L119*O119)</f>
        <v>-269751.477898462</v>
      </c>
    </row>
    <row r="120" customFormat="false" ht="12.75" hidden="false" customHeight="false" outlineLevel="0" collapsed="false">
      <c r="A120" s="51" t="s">
        <v>66</v>
      </c>
      <c r="B120" s="37"/>
      <c r="C120" s="29"/>
      <c r="D120" s="38"/>
      <c r="E120" s="29"/>
      <c r="F120" s="29"/>
      <c r="G120" s="38"/>
      <c r="H120" s="38"/>
      <c r="I120" s="39"/>
      <c r="J120" s="40"/>
      <c r="K120" s="41"/>
      <c r="L120" s="48" t="n">
        <f aca="false">SUM(L108:L119)</f>
        <v>240000</v>
      </c>
      <c r="M120" s="48" t="n">
        <f aca="false">SUM(M108:M119)</f>
        <v>237037.914</v>
      </c>
      <c r="N120" s="43"/>
      <c r="O120" s="43" t="e">
        <f aca="false">VLOOKUP(J120,DiscountRate!$A$2:$E$26,5,0)</f>
        <v>#N/A</v>
      </c>
      <c r="P120" s="32"/>
      <c r="Q120" s="49"/>
      <c r="R120" s="50" t="n">
        <f aca="false">SUM(R108:R119)</f>
        <v>-858703.4474</v>
      </c>
      <c r="S120" s="50" t="n">
        <f aca="false">SUM(S108:S119)</f>
        <v>-869260.000374456</v>
      </c>
      <c r="T120" s="50" t="n">
        <f aca="false">SUM(T108:T119)</f>
        <v>-3495203.08221681</v>
      </c>
    </row>
    <row r="121" customFormat="false" ht="12.75" hidden="false" customHeight="false" outlineLevel="0" collapsed="false">
      <c r="A121" s="29" t="s">
        <v>38</v>
      </c>
      <c r="B121" s="37" t="n">
        <v>37041</v>
      </c>
      <c r="C121" s="29" t="s">
        <v>72</v>
      </c>
      <c r="D121" s="38" t="s">
        <v>57</v>
      </c>
      <c r="E121" s="29" t="s">
        <v>68</v>
      </c>
      <c r="F121" s="29" t="s">
        <v>69</v>
      </c>
      <c r="G121" s="38" t="s">
        <v>39</v>
      </c>
      <c r="H121" s="38" t="n">
        <v>0</v>
      </c>
      <c r="I121" s="39"/>
      <c r="J121" s="40" t="n">
        <v>37257</v>
      </c>
      <c r="K121" s="41"/>
      <c r="L121" s="42" t="n">
        <v>5000</v>
      </c>
      <c r="M121" s="42" t="n">
        <v>4984.7794</v>
      </c>
      <c r="N121" s="43" t="n">
        <f aca="false">M121/L121</f>
        <v>0.99695588</v>
      </c>
      <c r="O121" s="43" t="n">
        <f aca="false">VLOOKUP(J121,DiscountRate!$A$2:$E$26,5,0)</f>
        <v>4.17432617959527</v>
      </c>
      <c r="P121" s="33" t="n">
        <v>21.6</v>
      </c>
      <c r="Q121" s="44" t="n">
        <f aca="false">(R121/M121)+P121</f>
        <v>18.1499999658962</v>
      </c>
      <c r="R121" s="45" t="n">
        <v>-17197.4891</v>
      </c>
      <c r="S121" s="46" t="n">
        <f aca="false">(Q121-P121)*L121</f>
        <v>-17250.0001705191</v>
      </c>
      <c r="T121" s="47" t="n">
        <f aca="false">(Q121-P121)*(L121*O121)</f>
        <v>-72007.1273098206</v>
      </c>
    </row>
    <row r="122" customFormat="false" ht="12.75" hidden="false" customHeight="false" outlineLevel="0" collapsed="false">
      <c r="A122" s="29" t="s">
        <v>38</v>
      </c>
      <c r="B122" s="37" t="n">
        <v>37041</v>
      </c>
      <c r="C122" s="29" t="s">
        <v>72</v>
      </c>
      <c r="D122" s="38" t="s">
        <v>57</v>
      </c>
      <c r="E122" s="29" t="s">
        <v>68</v>
      </c>
      <c r="F122" s="29" t="s">
        <v>69</v>
      </c>
      <c r="G122" s="38" t="s">
        <v>39</v>
      </c>
      <c r="H122" s="38" t="n">
        <v>0</v>
      </c>
      <c r="I122" s="39"/>
      <c r="J122" s="40" t="n">
        <v>37288</v>
      </c>
      <c r="K122" s="41"/>
      <c r="L122" s="42" t="n">
        <v>5000</v>
      </c>
      <c r="M122" s="42" t="n">
        <v>4976.363</v>
      </c>
      <c r="N122" s="43" t="n">
        <f aca="false">M122/L122</f>
        <v>0.9952726</v>
      </c>
      <c r="O122" s="43" t="n">
        <f aca="false">VLOOKUP(J122,DiscountRate!$A$2:$E$26,5,0)</f>
        <v>4.11413051258882</v>
      </c>
      <c r="P122" s="33" t="n">
        <v>21.6</v>
      </c>
      <c r="Q122" s="44" t="n">
        <f aca="false">(R122/M122)+P122</f>
        <v>18.100000020095</v>
      </c>
      <c r="R122" s="45" t="n">
        <v>-17417.2704</v>
      </c>
      <c r="S122" s="46" t="n">
        <f aca="false">(Q122-P122)*L122</f>
        <v>-17499.999899525</v>
      </c>
      <c r="T122" s="47" t="n">
        <f aca="false">(Q122-P122)*(L122*O122)</f>
        <v>-71997.2835569371</v>
      </c>
    </row>
    <row r="123" customFormat="false" ht="12.75" hidden="false" customHeight="false" outlineLevel="0" collapsed="false">
      <c r="A123" s="29" t="s">
        <v>38</v>
      </c>
      <c r="B123" s="37" t="n">
        <v>37041</v>
      </c>
      <c r="C123" s="29" t="s">
        <v>72</v>
      </c>
      <c r="D123" s="38" t="s">
        <v>57</v>
      </c>
      <c r="E123" s="29" t="s">
        <v>68</v>
      </c>
      <c r="F123" s="29" t="s">
        <v>69</v>
      </c>
      <c r="G123" s="38" t="s">
        <v>39</v>
      </c>
      <c r="H123" s="38" t="n">
        <v>0</v>
      </c>
      <c r="I123" s="39"/>
      <c r="J123" s="40" t="n">
        <v>37316</v>
      </c>
      <c r="K123" s="41"/>
      <c r="L123" s="42" t="n">
        <v>5000</v>
      </c>
      <c r="M123" s="42" t="n">
        <v>4968.9664</v>
      </c>
      <c r="N123" s="43" t="n">
        <f aca="false">M123/L123</f>
        <v>0.99379328</v>
      </c>
      <c r="O123" s="43" t="n">
        <f aca="false">VLOOKUP(J123,DiscountRate!$A$2:$E$26,5,0)</f>
        <v>4.06697968730617</v>
      </c>
      <c r="P123" s="33" t="n">
        <v>21.6</v>
      </c>
      <c r="Q123" s="44" t="n">
        <f aca="false">(R123/M123)+P123</f>
        <v>17.899999995975</v>
      </c>
      <c r="R123" s="45" t="n">
        <v>-18385.1757</v>
      </c>
      <c r="S123" s="46" t="n">
        <f aca="false">(Q123-P123)*L123</f>
        <v>-18500.0000201249</v>
      </c>
      <c r="T123" s="47" t="n">
        <f aca="false">(Q123-P123)*(L123*O123)</f>
        <v>-75239.1242970117</v>
      </c>
    </row>
    <row r="124" customFormat="false" ht="12.75" hidden="false" customHeight="false" outlineLevel="0" collapsed="false">
      <c r="A124" s="29" t="s">
        <v>38</v>
      </c>
      <c r="B124" s="37" t="n">
        <v>37041</v>
      </c>
      <c r="C124" s="29" t="s">
        <v>72</v>
      </c>
      <c r="D124" s="38" t="s">
        <v>57</v>
      </c>
      <c r="E124" s="29" t="s">
        <v>68</v>
      </c>
      <c r="F124" s="29" t="s">
        <v>69</v>
      </c>
      <c r="G124" s="38" t="s">
        <v>39</v>
      </c>
      <c r="H124" s="38" t="n">
        <v>0</v>
      </c>
      <c r="I124" s="39"/>
      <c r="J124" s="40" t="n">
        <v>37347</v>
      </c>
      <c r="K124" s="41"/>
      <c r="L124" s="42" t="n">
        <v>5000</v>
      </c>
      <c r="M124" s="42" t="n">
        <v>4960.7321</v>
      </c>
      <c r="N124" s="43" t="n">
        <f aca="false">M124/L124</f>
        <v>0.99214642</v>
      </c>
      <c r="O124" s="43" t="n">
        <f aca="false">VLOOKUP(J124,DiscountRate!$A$2:$E$26,5,0)</f>
        <v>4.03110304931893</v>
      </c>
      <c r="P124" s="33" t="n">
        <v>21.6</v>
      </c>
      <c r="Q124" s="44" t="n">
        <f aca="false">(R124/M124)+P124</f>
        <v>17.7000000383008</v>
      </c>
      <c r="R124" s="45" t="n">
        <v>-19346.855</v>
      </c>
      <c r="S124" s="46" t="n">
        <f aca="false">(Q124-P124)*L124</f>
        <v>-19499.999808496</v>
      </c>
      <c r="T124" s="47" t="n">
        <f aca="false">(Q124-P124)*(L124*O124)</f>
        <v>-78606.5086897467</v>
      </c>
    </row>
    <row r="125" customFormat="false" ht="12.75" hidden="false" customHeight="false" outlineLevel="0" collapsed="false">
      <c r="A125" s="29" t="s">
        <v>38</v>
      </c>
      <c r="B125" s="37" t="n">
        <v>37041</v>
      </c>
      <c r="C125" s="29" t="s">
        <v>72</v>
      </c>
      <c r="D125" s="38" t="s">
        <v>57</v>
      </c>
      <c r="E125" s="29" t="s">
        <v>68</v>
      </c>
      <c r="F125" s="29" t="s">
        <v>69</v>
      </c>
      <c r="G125" s="38" t="s">
        <v>39</v>
      </c>
      <c r="H125" s="38" t="n">
        <v>0</v>
      </c>
      <c r="I125" s="39"/>
      <c r="J125" s="40" t="n">
        <v>37377</v>
      </c>
      <c r="K125" s="41"/>
      <c r="L125" s="42" t="n">
        <v>5000</v>
      </c>
      <c r="M125" s="42" t="n">
        <v>4952.6802</v>
      </c>
      <c r="N125" s="43" t="n">
        <f aca="false">M125/L125</f>
        <v>0.99053604</v>
      </c>
      <c r="O125" s="43" t="n">
        <f aca="false">VLOOKUP(J125,DiscountRate!$A$2:$E$26,5,0)</f>
        <v>4.00573468718984</v>
      </c>
      <c r="P125" s="33" t="n">
        <v>21.6</v>
      </c>
      <c r="Q125" s="44" t="n">
        <f aca="false">(R125/M125)+P125</f>
        <v>17.5499999616369</v>
      </c>
      <c r="R125" s="45" t="n">
        <v>-20058.355</v>
      </c>
      <c r="S125" s="46" t="n">
        <f aca="false">(Q125-P125)*L125</f>
        <v>-20250.0001918153</v>
      </c>
      <c r="T125" s="47" t="n">
        <f aca="false">(Q125-P125)*(L125*O125)</f>
        <v>-81116.1281839556</v>
      </c>
    </row>
    <row r="126" customFormat="false" ht="12.75" hidden="false" customHeight="false" outlineLevel="0" collapsed="false">
      <c r="A126" s="29" t="s">
        <v>38</v>
      </c>
      <c r="B126" s="37" t="n">
        <v>37041</v>
      </c>
      <c r="C126" s="29" t="s">
        <v>72</v>
      </c>
      <c r="D126" s="38" t="s">
        <v>57</v>
      </c>
      <c r="E126" s="29" t="s">
        <v>68</v>
      </c>
      <c r="F126" s="29" t="s">
        <v>69</v>
      </c>
      <c r="G126" s="38" t="s">
        <v>39</v>
      </c>
      <c r="H126" s="38" t="n">
        <v>0</v>
      </c>
      <c r="I126" s="39"/>
      <c r="J126" s="40" t="n">
        <v>37408</v>
      </c>
      <c r="K126" s="41"/>
      <c r="L126" s="42" t="n">
        <v>5000</v>
      </c>
      <c r="M126" s="42" t="n">
        <v>4944.4272</v>
      </c>
      <c r="N126" s="43" t="n">
        <f aca="false">M126/L126</f>
        <v>0.98888544</v>
      </c>
      <c r="O126" s="43" t="n">
        <f aca="false">VLOOKUP(J126,DiscountRate!$A$2:$E$26,5,0)</f>
        <v>3.97973043692193</v>
      </c>
      <c r="P126" s="33" t="n">
        <v>21.6</v>
      </c>
      <c r="Q126" s="44" t="n">
        <f aca="false">(R126/M126)+P126</f>
        <v>17.5499999716853</v>
      </c>
      <c r="R126" s="45" t="n">
        <v>-20024.9303</v>
      </c>
      <c r="S126" s="46" t="n">
        <f aca="false">(Q126-P126)*L126</f>
        <v>-20250.0001415735</v>
      </c>
      <c r="T126" s="47" t="n">
        <f aca="false">(Q126-P126)*(L126*O126)</f>
        <v>-80589.5419110936</v>
      </c>
    </row>
    <row r="127" customFormat="false" ht="12.75" hidden="false" customHeight="false" outlineLevel="0" collapsed="false">
      <c r="A127" s="29" t="s">
        <v>38</v>
      </c>
      <c r="B127" s="37" t="n">
        <v>37041</v>
      </c>
      <c r="C127" s="29" t="s">
        <v>72</v>
      </c>
      <c r="D127" s="38" t="s">
        <v>57</v>
      </c>
      <c r="E127" s="29" t="s">
        <v>68</v>
      </c>
      <c r="F127" s="29" t="s">
        <v>69</v>
      </c>
      <c r="G127" s="38" t="s">
        <v>39</v>
      </c>
      <c r="H127" s="38" t="n">
        <v>0</v>
      </c>
      <c r="I127" s="39"/>
      <c r="J127" s="40" t="n">
        <v>37438</v>
      </c>
      <c r="K127" s="41"/>
      <c r="L127" s="42" t="n">
        <v>5000</v>
      </c>
      <c r="M127" s="42" t="n">
        <v>4936.1386</v>
      </c>
      <c r="N127" s="43" t="n">
        <f aca="false">M127/L127</f>
        <v>0.98722772</v>
      </c>
      <c r="O127" s="43" t="n">
        <f aca="false">VLOOKUP(J127,DiscountRate!$A$2:$E$26,5,0)</f>
        <v>3.96522688821174</v>
      </c>
      <c r="P127" s="33" t="n">
        <v>21.6</v>
      </c>
      <c r="Q127" s="44" t="n">
        <f aca="false">(R127/M127)+P127</f>
        <v>17.7999999959483</v>
      </c>
      <c r="R127" s="45" t="n">
        <v>-18757.3267</v>
      </c>
      <c r="S127" s="46" t="n">
        <f aca="false">(Q127-P127)*L127</f>
        <v>-19000.0000202588</v>
      </c>
      <c r="T127" s="47" t="n">
        <f aca="false">(Q127-P127)*(L127*O127)</f>
        <v>-75339.3109563535</v>
      </c>
    </row>
    <row r="128" customFormat="false" ht="12.75" hidden="false" customHeight="false" outlineLevel="0" collapsed="false">
      <c r="A128" s="29" t="s">
        <v>38</v>
      </c>
      <c r="B128" s="37" t="n">
        <v>37041</v>
      </c>
      <c r="C128" s="29" t="s">
        <v>72</v>
      </c>
      <c r="D128" s="38" t="s">
        <v>57</v>
      </c>
      <c r="E128" s="29" t="s">
        <v>68</v>
      </c>
      <c r="F128" s="29" t="s">
        <v>69</v>
      </c>
      <c r="G128" s="38" t="s">
        <v>39</v>
      </c>
      <c r="H128" s="38" t="n">
        <v>0</v>
      </c>
      <c r="I128" s="39"/>
      <c r="J128" s="40" t="n">
        <v>37469</v>
      </c>
      <c r="K128" s="41"/>
      <c r="L128" s="42" t="n">
        <v>5000</v>
      </c>
      <c r="M128" s="42" t="n">
        <v>4926.8741</v>
      </c>
      <c r="N128" s="43" t="n">
        <f aca="false">M128/L128</f>
        <v>0.98537482</v>
      </c>
      <c r="O128" s="43" t="n">
        <f aca="false">VLOOKUP(J128,DiscountRate!$A$2:$E$26,5,0)</f>
        <v>3.9670772842598</v>
      </c>
      <c r="P128" s="33" t="n">
        <v>21.6</v>
      </c>
      <c r="Q128" s="44" t="n">
        <f aca="false">(R128/M128)+P128</f>
        <v>17.9999999715844</v>
      </c>
      <c r="R128" s="45" t="n">
        <v>-17736.7469</v>
      </c>
      <c r="S128" s="46" t="n">
        <f aca="false">(Q128-P128)*L128</f>
        <v>-18000.0001420779</v>
      </c>
      <c r="T128" s="47" t="n">
        <f aca="false">(Q128-P128)*(L128*O128)</f>
        <v>-71407.3916803105</v>
      </c>
    </row>
    <row r="129" customFormat="false" ht="12.75" hidden="false" customHeight="false" outlineLevel="0" collapsed="false">
      <c r="A129" s="29" t="s">
        <v>38</v>
      </c>
      <c r="B129" s="37" t="n">
        <v>37041</v>
      </c>
      <c r="C129" s="29" t="s">
        <v>72</v>
      </c>
      <c r="D129" s="38" t="s">
        <v>57</v>
      </c>
      <c r="E129" s="29" t="s">
        <v>68</v>
      </c>
      <c r="F129" s="29" t="s">
        <v>69</v>
      </c>
      <c r="G129" s="38" t="s">
        <v>39</v>
      </c>
      <c r="H129" s="38" t="n">
        <v>0</v>
      </c>
      <c r="I129" s="39"/>
      <c r="J129" s="40" t="n">
        <v>37500</v>
      </c>
      <c r="K129" s="41"/>
      <c r="L129" s="42" t="n">
        <v>5000</v>
      </c>
      <c r="M129" s="42" t="n">
        <v>4917.425</v>
      </c>
      <c r="N129" s="43" t="n">
        <f aca="false">M129/L129</f>
        <v>0.983485</v>
      </c>
      <c r="O129" s="43" t="n">
        <f aca="false">VLOOKUP(J129,DiscountRate!$A$2:$E$26,5,0)</f>
        <v>3.9687660014305</v>
      </c>
      <c r="P129" s="33" t="n">
        <v>21.6</v>
      </c>
      <c r="Q129" s="44" t="n">
        <f aca="false">(R129/M129)+P129</f>
        <v>18.2709999847481</v>
      </c>
      <c r="R129" s="45" t="n">
        <v>-16370.1079</v>
      </c>
      <c r="S129" s="46" t="n">
        <f aca="false">(Q129-P129)*L129</f>
        <v>-16645.0000762594</v>
      </c>
      <c r="T129" s="47" t="n">
        <f aca="false">(Q129-P129)*(L129*O129)</f>
        <v>-66060.1103964665</v>
      </c>
    </row>
    <row r="130" customFormat="false" ht="12.75" hidden="false" customHeight="false" outlineLevel="0" collapsed="false">
      <c r="A130" s="29" t="s">
        <v>38</v>
      </c>
      <c r="B130" s="37" t="n">
        <v>37041</v>
      </c>
      <c r="C130" s="29" t="s">
        <v>72</v>
      </c>
      <c r="D130" s="38" t="s">
        <v>57</v>
      </c>
      <c r="E130" s="29" t="s">
        <v>68</v>
      </c>
      <c r="F130" s="29" t="s">
        <v>69</v>
      </c>
      <c r="G130" s="38" t="s">
        <v>39</v>
      </c>
      <c r="H130" s="38" t="n">
        <v>0</v>
      </c>
      <c r="I130" s="39"/>
      <c r="J130" s="40" t="n">
        <v>37530</v>
      </c>
      <c r="K130" s="41"/>
      <c r="L130" s="42" t="n">
        <v>5000</v>
      </c>
      <c r="M130" s="42" t="n">
        <v>4907.7677</v>
      </c>
      <c r="N130" s="43" t="n">
        <f aca="false">M130/L130</f>
        <v>0.98155354</v>
      </c>
      <c r="O130" s="43" t="n">
        <f aca="false">VLOOKUP(J130,DiscountRate!$A$2:$E$26,5,0)</f>
        <v>3.9771635358095</v>
      </c>
      <c r="P130" s="33" t="n">
        <v>21.6</v>
      </c>
      <c r="Q130" s="44" t="n">
        <f aca="false">(R130/M130)+P130</f>
        <v>18.2439999798687</v>
      </c>
      <c r="R130" s="45" t="n">
        <v>-16470.4685</v>
      </c>
      <c r="S130" s="46" t="n">
        <f aca="false">(Q130-P130)*L130</f>
        <v>-16780.0001006568</v>
      </c>
      <c r="T130" s="47" t="n">
        <f aca="false">(Q130-P130)*(L130*O130)</f>
        <v>-66736.8045312118</v>
      </c>
    </row>
    <row r="131" customFormat="false" ht="12.75" hidden="false" customHeight="false" outlineLevel="0" collapsed="false">
      <c r="A131" s="29" t="s">
        <v>38</v>
      </c>
      <c r="B131" s="37" t="n">
        <v>37041</v>
      </c>
      <c r="C131" s="29" t="s">
        <v>72</v>
      </c>
      <c r="D131" s="38" t="s">
        <v>57</v>
      </c>
      <c r="E131" s="29" t="s">
        <v>68</v>
      </c>
      <c r="F131" s="29" t="s">
        <v>69</v>
      </c>
      <c r="G131" s="38" t="s">
        <v>39</v>
      </c>
      <c r="H131" s="38" t="n">
        <v>0</v>
      </c>
      <c r="I131" s="39"/>
      <c r="J131" s="40" t="n">
        <v>37561</v>
      </c>
      <c r="K131" s="41"/>
      <c r="L131" s="42" t="n">
        <v>5000</v>
      </c>
      <c r="M131" s="42" t="n">
        <v>4897.0212</v>
      </c>
      <c r="N131" s="43" t="n">
        <f aca="false">M131/L131</f>
        <v>0.97940424</v>
      </c>
      <c r="O131" s="43" t="n">
        <f aca="false">VLOOKUP(J131,DiscountRate!$A$2:$E$26,5,0)</f>
        <v>3.99546015237315</v>
      </c>
      <c r="P131" s="33" t="n">
        <v>21.6</v>
      </c>
      <c r="Q131" s="44" t="n">
        <f aca="false">(R131/M131)+P131</f>
        <v>18.2330000164181</v>
      </c>
      <c r="R131" s="45" t="n">
        <v>-16488.2703</v>
      </c>
      <c r="S131" s="46" t="n">
        <f aca="false">(Q131-P131)*L131</f>
        <v>-16834.9999179093</v>
      </c>
      <c r="T131" s="47" t="n">
        <f aca="false">(Q131-P131)*(L131*O131)</f>
        <v>-67263.5713372118</v>
      </c>
    </row>
    <row r="132" customFormat="false" ht="12.75" hidden="false" customHeight="false" outlineLevel="0" collapsed="false">
      <c r="A132" s="29" t="s">
        <v>38</v>
      </c>
      <c r="B132" s="37" t="n">
        <v>37041</v>
      </c>
      <c r="C132" s="29" t="s">
        <v>72</v>
      </c>
      <c r="D132" s="38" t="s">
        <v>57</v>
      </c>
      <c r="E132" s="29" t="s">
        <v>68</v>
      </c>
      <c r="F132" s="29" t="s">
        <v>69</v>
      </c>
      <c r="G132" s="38" t="s">
        <v>39</v>
      </c>
      <c r="H132" s="38" t="n">
        <v>0</v>
      </c>
      <c r="I132" s="39"/>
      <c r="J132" s="40" t="n">
        <v>37591</v>
      </c>
      <c r="K132" s="41"/>
      <c r="L132" s="42" t="n">
        <v>5000</v>
      </c>
      <c r="M132" s="42" t="n">
        <v>4886.3035</v>
      </c>
      <c r="N132" s="43" t="n">
        <f aca="false">M132/L132</f>
        <v>0.9772607</v>
      </c>
      <c r="O132" s="43" t="n">
        <f aca="false">VLOOKUP(J132,DiscountRate!$A$2:$E$26,5,0)</f>
        <v>4.01296455148315</v>
      </c>
      <c r="P132" s="33" t="n">
        <v>21.6</v>
      </c>
      <c r="Q132" s="44" t="n">
        <f aca="false">(R132/M132)+P132</f>
        <v>18.2390000129955</v>
      </c>
      <c r="R132" s="45" t="n">
        <v>-16422.866</v>
      </c>
      <c r="S132" s="46" t="n">
        <f aca="false">(Q132-P132)*L132</f>
        <v>-16804.9999350225</v>
      </c>
      <c r="T132" s="47" t="n">
        <f aca="false">(Q132-P132)*(L132*O132)</f>
        <v>-67437.8690269217</v>
      </c>
    </row>
    <row r="133" customFormat="false" ht="12.75" hidden="false" customHeight="false" outlineLevel="0" collapsed="false">
      <c r="A133" s="51" t="s">
        <v>73</v>
      </c>
      <c r="B133" s="37"/>
      <c r="C133" s="29"/>
      <c r="D133" s="38"/>
      <c r="E133" s="29"/>
      <c r="F133" s="29"/>
      <c r="G133" s="38"/>
      <c r="H133" s="38"/>
      <c r="I133" s="39"/>
      <c r="J133" s="40"/>
      <c r="K133" s="41"/>
      <c r="L133" s="48" t="n">
        <f aca="false">SUM(L121:L132)</f>
        <v>60000</v>
      </c>
      <c r="M133" s="48" t="n">
        <f aca="false">SUM(M121:M132)</f>
        <v>59259.4784</v>
      </c>
      <c r="N133" s="43"/>
      <c r="O133" s="43" t="e">
        <f aca="false">VLOOKUP(J133,DiscountRate!$A$2:$E$26,5,0)</f>
        <v>#N/A</v>
      </c>
      <c r="P133" s="32"/>
      <c r="Q133" s="49"/>
      <c r="R133" s="50" t="n">
        <f aca="false">SUM(R121:R132)</f>
        <v>-214675.8618</v>
      </c>
      <c r="S133" s="50" t="n">
        <f aca="false">SUM(S121:S132)</f>
        <v>-217315.000424238</v>
      </c>
      <c r="T133" s="50" t="n">
        <f aca="false">SUM(T121:T132)</f>
        <v>-873800.771877041</v>
      </c>
    </row>
    <row r="134" customFormat="false" ht="12.75" hidden="false" customHeight="false" outlineLevel="0" collapsed="false">
      <c r="A134" s="29" t="s">
        <v>40</v>
      </c>
      <c r="B134" s="37" t="n">
        <v>37202</v>
      </c>
      <c r="C134" s="29" t="s">
        <v>74</v>
      </c>
      <c r="D134" s="38" t="s">
        <v>57</v>
      </c>
      <c r="E134" s="29" t="s">
        <v>68</v>
      </c>
      <c r="F134" s="29" t="s">
        <v>69</v>
      </c>
      <c r="G134" s="38" t="s">
        <v>39</v>
      </c>
      <c r="H134" s="38" t="n">
        <v>0</v>
      </c>
      <c r="I134" s="39"/>
      <c r="J134" s="40" t="n">
        <v>37257</v>
      </c>
      <c r="K134" s="41"/>
      <c r="L134" s="42" t="n">
        <v>-40000</v>
      </c>
      <c r="M134" s="42" t="n">
        <v>-39878.2356</v>
      </c>
      <c r="N134" s="43" t="n">
        <f aca="false">M134/L134</f>
        <v>0.99695589</v>
      </c>
      <c r="O134" s="43" t="n">
        <f aca="false">VLOOKUP(J134,DiscountRate!$A$2:$E$26,5,0)</f>
        <v>4.17432617959527</v>
      </c>
      <c r="P134" s="33" t="n">
        <v>17.1</v>
      </c>
      <c r="Q134" s="44" t="n">
        <f aca="false">(R134/M134)+P134</f>
        <v>18.1499999979939</v>
      </c>
      <c r="R134" s="45" t="n">
        <v>-41872.1473</v>
      </c>
      <c r="S134" s="46" t="n">
        <f aca="false">(Q134-P134)*L134</f>
        <v>-41999.9999197557</v>
      </c>
      <c r="T134" s="47" t="n">
        <f aca="false">(Q134-P134)*(L134*O134)</f>
        <v>-175321.699208036</v>
      </c>
    </row>
    <row r="135" customFormat="false" ht="12.75" hidden="false" customHeight="false" outlineLevel="0" collapsed="false">
      <c r="A135" s="29" t="s">
        <v>40</v>
      </c>
      <c r="B135" s="37" t="n">
        <v>37202</v>
      </c>
      <c r="C135" s="29" t="s">
        <v>74</v>
      </c>
      <c r="D135" s="38" t="s">
        <v>57</v>
      </c>
      <c r="E135" s="29" t="s">
        <v>68</v>
      </c>
      <c r="F135" s="29" t="s">
        <v>69</v>
      </c>
      <c r="G135" s="38" t="s">
        <v>39</v>
      </c>
      <c r="H135" s="38" t="n">
        <v>0</v>
      </c>
      <c r="I135" s="39"/>
      <c r="J135" s="40" t="n">
        <v>37288</v>
      </c>
      <c r="K135" s="41"/>
      <c r="L135" s="42" t="n">
        <v>-40000</v>
      </c>
      <c r="M135" s="42" t="n">
        <v>-39810.9038</v>
      </c>
      <c r="N135" s="43" t="n">
        <f aca="false">M135/L135</f>
        <v>0.995272595</v>
      </c>
      <c r="O135" s="43" t="n">
        <f aca="false">VLOOKUP(J135,DiscountRate!$A$2:$E$26,5,0)</f>
        <v>4.11413051258882</v>
      </c>
      <c r="P135" s="33" t="n">
        <v>17.1</v>
      </c>
      <c r="Q135" s="44" t="n">
        <f aca="false">(R135/M135)+P135</f>
        <v>18.1</v>
      </c>
      <c r="R135" s="45" t="n">
        <v>-39810.9038</v>
      </c>
      <c r="S135" s="46" t="n">
        <f aca="false">(Q135-P135)*L135</f>
        <v>-40000</v>
      </c>
      <c r="T135" s="47" t="n">
        <f aca="false">(Q135-P135)*(L135*O135)</f>
        <v>-164565.220503553</v>
      </c>
    </row>
    <row r="136" customFormat="false" ht="12.75" hidden="false" customHeight="false" outlineLevel="0" collapsed="false">
      <c r="A136" s="29" t="s">
        <v>40</v>
      </c>
      <c r="B136" s="37" t="n">
        <v>37202</v>
      </c>
      <c r="C136" s="29" t="s">
        <v>74</v>
      </c>
      <c r="D136" s="38" t="s">
        <v>57</v>
      </c>
      <c r="E136" s="29" t="s">
        <v>68</v>
      </c>
      <c r="F136" s="29" t="s">
        <v>69</v>
      </c>
      <c r="G136" s="38" t="s">
        <v>39</v>
      </c>
      <c r="H136" s="38" t="n">
        <v>0</v>
      </c>
      <c r="I136" s="39"/>
      <c r="J136" s="40" t="n">
        <v>37316</v>
      </c>
      <c r="K136" s="41"/>
      <c r="L136" s="42" t="n">
        <v>-40000</v>
      </c>
      <c r="M136" s="42" t="n">
        <v>-39751.7312</v>
      </c>
      <c r="N136" s="43" t="n">
        <f aca="false">M136/L136</f>
        <v>0.99379328</v>
      </c>
      <c r="O136" s="43" t="n">
        <f aca="false">VLOOKUP(J136,DiscountRate!$A$2:$E$26,5,0)</f>
        <v>4.06697968730617</v>
      </c>
      <c r="P136" s="33" t="n">
        <v>17.1</v>
      </c>
      <c r="Q136" s="44" t="n">
        <f aca="false">(R136/M136)+P136</f>
        <v>17.9000000010062</v>
      </c>
      <c r="R136" s="45" t="n">
        <v>-31801.385</v>
      </c>
      <c r="S136" s="46" t="n">
        <f aca="false">(Q136-P136)*L136</f>
        <v>-32000.0000402499</v>
      </c>
      <c r="T136" s="47" t="n">
        <f aca="false">(Q136-P136)*(L136*O136)</f>
        <v>-130143.350157493</v>
      </c>
    </row>
    <row r="137" customFormat="false" ht="12.75" hidden="false" customHeight="false" outlineLevel="0" collapsed="false">
      <c r="A137" s="29" t="s">
        <v>40</v>
      </c>
      <c r="B137" s="37" t="n">
        <v>37202</v>
      </c>
      <c r="C137" s="29" t="s">
        <v>74</v>
      </c>
      <c r="D137" s="38" t="s">
        <v>57</v>
      </c>
      <c r="E137" s="29" t="s">
        <v>68</v>
      </c>
      <c r="F137" s="29" t="s">
        <v>69</v>
      </c>
      <c r="G137" s="38" t="s">
        <v>39</v>
      </c>
      <c r="H137" s="38" t="n">
        <v>0</v>
      </c>
      <c r="I137" s="39"/>
      <c r="J137" s="40" t="n">
        <v>37347</v>
      </c>
      <c r="K137" s="41"/>
      <c r="L137" s="42" t="n">
        <v>-40000</v>
      </c>
      <c r="M137" s="42" t="n">
        <v>-39685.8565</v>
      </c>
      <c r="N137" s="43" t="n">
        <f aca="false">M137/L137</f>
        <v>0.9921464125</v>
      </c>
      <c r="O137" s="43" t="n">
        <f aca="false">VLOOKUP(J137,DiscountRate!$A$2:$E$26,5,0)</f>
        <v>4.03110304931893</v>
      </c>
      <c r="P137" s="33" t="n">
        <v>17.1</v>
      </c>
      <c r="Q137" s="44" t="n">
        <f aca="false">(R137/M137)+P137</f>
        <v>17.7</v>
      </c>
      <c r="R137" s="45" t="n">
        <v>-23811.5139</v>
      </c>
      <c r="S137" s="46" t="n">
        <f aca="false">(Q137-P137)*L137</f>
        <v>-24000.0000000001</v>
      </c>
      <c r="T137" s="47" t="n">
        <f aca="false">(Q137-P137)*(L137*O137)</f>
        <v>-96746.4731836545</v>
      </c>
    </row>
    <row r="138" customFormat="false" ht="12.75" hidden="false" customHeight="false" outlineLevel="0" collapsed="false">
      <c r="A138" s="29" t="s">
        <v>40</v>
      </c>
      <c r="B138" s="37" t="n">
        <v>37202</v>
      </c>
      <c r="C138" s="29" t="s">
        <v>74</v>
      </c>
      <c r="D138" s="38" t="s">
        <v>57</v>
      </c>
      <c r="E138" s="29" t="s">
        <v>68</v>
      </c>
      <c r="F138" s="29" t="s">
        <v>69</v>
      </c>
      <c r="G138" s="38" t="s">
        <v>39</v>
      </c>
      <c r="H138" s="38" t="n">
        <v>0</v>
      </c>
      <c r="I138" s="39"/>
      <c r="J138" s="40" t="n">
        <v>37377</v>
      </c>
      <c r="K138" s="41"/>
      <c r="L138" s="42" t="n">
        <v>-40000</v>
      </c>
      <c r="M138" s="42" t="n">
        <v>-39621.442</v>
      </c>
      <c r="N138" s="43" t="n">
        <f aca="false">M138/L138</f>
        <v>0.99053605</v>
      </c>
      <c r="O138" s="43" t="n">
        <f aca="false">VLOOKUP(J138,DiscountRate!$A$2:$E$26,5,0)</f>
        <v>4.00573468718984</v>
      </c>
      <c r="P138" s="33" t="n">
        <v>17.1</v>
      </c>
      <c r="Q138" s="44" t="n">
        <f aca="false">(R138/M138)+P138</f>
        <v>17.55</v>
      </c>
      <c r="R138" s="45" t="n">
        <v>-17829.6489</v>
      </c>
      <c r="S138" s="46" t="n">
        <f aca="false">(Q138-P138)*L138</f>
        <v>-18000</v>
      </c>
      <c r="T138" s="47" t="n">
        <f aca="false">(Q138-P138)*(L138*O138)</f>
        <v>-72103.224369417</v>
      </c>
    </row>
    <row r="139" customFormat="false" ht="12.75" hidden="false" customHeight="false" outlineLevel="0" collapsed="false">
      <c r="A139" s="29" t="s">
        <v>40</v>
      </c>
      <c r="B139" s="37" t="n">
        <v>37202</v>
      </c>
      <c r="C139" s="29" t="s">
        <v>74</v>
      </c>
      <c r="D139" s="38" t="s">
        <v>57</v>
      </c>
      <c r="E139" s="29" t="s">
        <v>68</v>
      </c>
      <c r="F139" s="29" t="s">
        <v>69</v>
      </c>
      <c r="G139" s="38" t="s">
        <v>39</v>
      </c>
      <c r="H139" s="38" t="n">
        <v>0</v>
      </c>
      <c r="I139" s="39"/>
      <c r="J139" s="40" t="n">
        <v>37408</v>
      </c>
      <c r="K139" s="41"/>
      <c r="L139" s="42" t="n">
        <v>-40000</v>
      </c>
      <c r="M139" s="42" t="n">
        <v>-39555.4179</v>
      </c>
      <c r="N139" s="43" t="n">
        <f aca="false">M139/L139</f>
        <v>0.9888854475</v>
      </c>
      <c r="O139" s="43" t="n">
        <f aca="false">VLOOKUP(J139,DiscountRate!$A$2:$E$26,5,0)</f>
        <v>3.97973043692193</v>
      </c>
      <c r="P139" s="33" t="n">
        <v>17.1</v>
      </c>
      <c r="Q139" s="44" t="n">
        <f aca="false">(R139/M139)+P139</f>
        <v>17.5500000011376</v>
      </c>
      <c r="R139" s="45" t="n">
        <v>-17799.9381</v>
      </c>
      <c r="S139" s="46" t="n">
        <f aca="false">(Q139-P139)*L139</f>
        <v>-18000.0000455058</v>
      </c>
      <c r="T139" s="47" t="n">
        <f aca="false">(Q139-P139)*(L139*O139)</f>
        <v>-71635.1480456957</v>
      </c>
    </row>
    <row r="140" customFormat="false" ht="12.75" hidden="false" customHeight="false" outlineLevel="0" collapsed="false">
      <c r="A140" s="29" t="s">
        <v>40</v>
      </c>
      <c r="B140" s="37" t="n">
        <v>37202</v>
      </c>
      <c r="C140" s="29" t="s">
        <v>74</v>
      </c>
      <c r="D140" s="38" t="s">
        <v>57</v>
      </c>
      <c r="E140" s="29" t="s">
        <v>68</v>
      </c>
      <c r="F140" s="29" t="s">
        <v>69</v>
      </c>
      <c r="G140" s="38" t="s">
        <v>39</v>
      </c>
      <c r="H140" s="38" t="n">
        <v>0</v>
      </c>
      <c r="I140" s="39"/>
      <c r="J140" s="40" t="n">
        <v>37438</v>
      </c>
      <c r="K140" s="41"/>
      <c r="L140" s="42" t="n">
        <v>-40000</v>
      </c>
      <c r="M140" s="42" t="n">
        <v>-39489.1089</v>
      </c>
      <c r="N140" s="43" t="n">
        <f aca="false">M140/L140</f>
        <v>0.9872277225</v>
      </c>
      <c r="O140" s="43" t="n">
        <f aca="false">VLOOKUP(J140,DiscountRate!$A$2:$E$26,5,0)</f>
        <v>3.96522688821174</v>
      </c>
      <c r="P140" s="33" t="n">
        <v>17.1</v>
      </c>
      <c r="Q140" s="44" t="n">
        <f aca="false">(R140/M140)+P140</f>
        <v>17.8000000017726</v>
      </c>
      <c r="R140" s="45" t="n">
        <v>-27642.3763</v>
      </c>
      <c r="S140" s="46" t="n">
        <f aca="false">(Q140-P140)*L140</f>
        <v>-28000.0000709056</v>
      </c>
      <c r="T140" s="47" t="n">
        <f aca="false">(Q140-P140)*(L140*O140)</f>
        <v>-111026.353151085</v>
      </c>
    </row>
    <row r="141" customFormat="false" ht="12.75" hidden="false" customHeight="false" outlineLevel="0" collapsed="false">
      <c r="A141" s="29" t="s">
        <v>40</v>
      </c>
      <c r="B141" s="37" t="n">
        <v>37202</v>
      </c>
      <c r="C141" s="29" t="s">
        <v>74</v>
      </c>
      <c r="D141" s="38" t="s">
        <v>57</v>
      </c>
      <c r="E141" s="29" t="s">
        <v>68</v>
      </c>
      <c r="F141" s="29" t="s">
        <v>69</v>
      </c>
      <c r="G141" s="38" t="s">
        <v>39</v>
      </c>
      <c r="H141" s="38" t="n">
        <v>0</v>
      </c>
      <c r="I141" s="39"/>
      <c r="J141" s="40" t="n">
        <v>37469</v>
      </c>
      <c r="K141" s="41"/>
      <c r="L141" s="42" t="n">
        <v>-40000</v>
      </c>
      <c r="M141" s="42" t="n">
        <v>-39414.993</v>
      </c>
      <c r="N141" s="43" t="n">
        <f aca="false">M141/L141</f>
        <v>0.985374825</v>
      </c>
      <c r="O141" s="43" t="n">
        <f aca="false">VLOOKUP(J141,DiscountRate!$A$2:$E$26,5,0)</f>
        <v>3.9670772842598</v>
      </c>
      <c r="P141" s="33" t="n">
        <v>17.1</v>
      </c>
      <c r="Q141" s="44" t="n">
        <f aca="false">(R141/M141)+P141</f>
        <v>18</v>
      </c>
      <c r="R141" s="45" t="n">
        <v>-35473.4937</v>
      </c>
      <c r="S141" s="46" t="n">
        <f aca="false">(Q141-P141)*L141</f>
        <v>-35999.9999999999</v>
      </c>
      <c r="T141" s="47" t="n">
        <f aca="false">(Q141-P141)*(L141*O141)</f>
        <v>-142814.782233353</v>
      </c>
    </row>
    <row r="142" customFormat="false" ht="12.75" hidden="false" customHeight="false" outlineLevel="0" collapsed="false">
      <c r="A142" s="29" t="s">
        <v>40</v>
      </c>
      <c r="B142" s="37" t="n">
        <v>37202</v>
      </c>
      <c r="C142" s="29" t="s">
        <v>74</v>
      </c>
      <c r="D142" s="38" t="s">
        <v>57</v>
      </c>
      <c r="E142" s="29" t="s">
        <v>68</v>
      </c>
      <c r="F142" s="29" t="s">
        <v>69</v>
      </c>
      <c r="G142" s="38" t="s">
        <v>39</v>
      </c>
      <c r="H142" s="38" t="n">
        <v>0</v>
      </c>
      <c r="I142" s="39"/>
      <c r="J142" s="40" t="n">
        <v>37500</v>
      </c>
      <c r="K142" s="41"/>
      <c r="L142" s="42" t="n">
        <v>-40000</v>
      </c>
      <c r="M142" s="42" t="n">
        <v>-39339.4001</v>
      </c>
      <c r="N142" s="43" t="n">
        <f aca="false">M142/L142</f>
        <v>0.9834850025</v>
      </c>
      <c r="O142" s="43" t="n">
        <f aca="false">VLOOKUP(J142,DiscountRate!$A$2:$E$26,5,0)</f>
        <v>3.9687660014305</v>
      </c>
      <c r="P142" s="33" t="n">
        <v>17.1</v>
      </c>
      <c r="Q142" s="44" t="n">
        <f aca="false">(R142/M142)+P142</f>
        <v>18.2710000021073</v>
      </c>
      <c r="R142" s="45" t="n">
        <v>-46066.4376</v>
      </c>
      <c r="S142" s="46" t="n">
        <f aca="false">(Q142-P142)*L142</f>
        <v>-46840.0000842921</v>
      </c>
      <c r="T142" s="47" t="n">
        <f aca="false">(Q142-P142)*(L142*O142)</f>
        <v>-185896.99984154</v>
      </c>
    </row>
    <row r="143" customFormat="false" ht="12.75" hidden="false" customHeight="false" outlineLevel="0" collapsed="false">
      <c r="A143" s="29" t="s">
        <v>40</v>
      </c>
      <c r="B143" s="37" t="n">
        <v>37202</v>
      </c>
      <c r="C143" s="29" t="s">
        <v>74</v>
      </c>
      <c r="D143" s="38" t="s">
        <v>57</v>
      </c>
      <c r="E143" s="29" t="s">
        <v>68</v>
      </c>
      <c r="F143" s="29" t="s">
        <v>69</v>
      </c>
      <c r="G143" s="38" t="s">
        <v>39</v>
      </c>
      <c r="H143" s="38" t="n">
        <v>0</v>
      </c>
      <c r="I143" s="39"/>
      <c r="J143" s="40" t="n">
        <v>37530</v>
      </c>
      <c r="K143" s="41"/>
      <c r="L143" s="42" t="n">
        <v>-40000</v>
      </c>
      <c r="M143" s="42" t="n">
        <v>-39262.1419</v>
      </c>
      <c r="N143" s="43" t="n">
        <f aca="false">M143/L143</f>
        <v>0.9815535475</v>
      </c>
      <c r="O143" s="43" t="n">
        <f aca="false">VLOOKUP(J143,DiscountRate!$A$2:$E$26,5,0)</f>
        <v>3.9771635358095</v>
      </c>
      <c r="P143" s="33" t="n">
        <v>17.1</v>
      </c>
      <c r="Q143" s="44" t="n">
        <f aca="false">(R143/M143)+P143</f>
        <v>18.2439999991442</v>
      </c>
      <c r="R143" s="45" t="n">
        <v>-44915.8903</v>
      </c>
      <c r="S143" s="46" t="n">
        <f aca="false">(Q143-P143)*L143</f>
        <v>-45759.9999657685</v>
      </c>
      <c r="T143" s="47" t="n">
        <f aca="false">(Q143-P143)*(L143*O143)</f>
        <v>-181995.003262499</v>
      </c>
    </row>
    <row r="144" customFormat="false" ht="12.75" hidden="false" customHeight="false" outlineLevel="0" collapsed="false">
      <c r="A144" s="29" t="s">
        <v>40</v>
      </c>
      <c r="B144" s="37" t="n">
        <v>37202</v>
      </c>
      <c r="C144" s="29" t="s">
        <v>74</v>
      </c>
      <c r="D144" s="38" t="s">
        <v>57</v>
      </c>
      <c r="E144" s="29" t="s">
        <v>68</v>
      </c>
      <c r="F144" s="29" t="s">
        <v>69</v>
      </c>
      <c r="G144" s="38" t="s">
        <v>39</v>
      </c>
      <c r="H144" s="38" t="n">
        <v>0</v>
      </c>
      <c r="I144" s="39"/>
      <c r="J144" s="40" t="n">
        <v>37561</v>
      </c>
      <c r="K144" s="41"/>
      <c r="L144" s="42" t="n">
        <v>-40000</v>
      </c>
      <c r="M144" s="42" t="n">
        <v>-39176.1694</v>
      </c>
      <c r="N144" s="43" t="n">
        <f aca="false">M144/L144</f>
        <v>0.979404235</v>
      </c>
      <c r="O144" s="43" t="n">
        <f aca="false">VLOOKUP(J144,DiscountRate!$A$2:$E$26,5,0)</f>
        <v>3.99546015237315</v>
      </c>
      <c r="P144" s="33" t="n">
        <v>17.1</v>
      </c>
      <c r="Q144" s="44" t="n">
        <f aca="false">(R144/M144)+P144</f>
        <v>18.2330000017817</v>
      </c>
      <c r="R144" s="45" t="n">
        <v>-44386.6</v>
      </c>
      <c r="S144" s="46" t="n">
        <f aca="false">(Q144-P144)*L144</f>
        <v>-45320.0000712678</v>
      </c>
      <c r="T144" s="47" t="n">
        <f aca="false">(Q144-P144)*(L144*O144)</f>
        <v>-181074.254390299</v>
      </c>
    </row>
    <row r="145" customFormat="false" ht="12.75" hidden="false" customHeight="false" outlineLevel="0" collapsed="false">
      <c r="A145" s="29" t="s">
        <v>40</v>
      </c>
      <c r="B145" s="37" t="n">
        <v>37202</v>
      </c>
      <c r="C145" s="29" t="s">
        <v>74</v>
      </c>
      <c r="D145" s="38" t="s">
        <v>57</v>
      </c>
      <c r="E145" s="29" t="s">
        <v>68</v>
      </c>
      <c r="F145" s="29" t="s">
        <v>69</v>
      </c>
      <c r="G145" s="38" t="s">
        <v>39</v>
      </c>
      <c r="H145" s="38" t="n">
        <v>0</v>
      </c>
      <c r="I145" s="39"/>
      <c r="J145" s="40" t="n">
        <v>37591</v>
      </c>
      <c r="K145" s="41"/>
      <c r="L145" s="42" t="n">
        <v>-40000</v>
      </c>
      <c r="M145" s="42" t="n">
        <v>-39090.4279</v>
      </c>
      <c r="N145" s="43" t="n">
        <f aca="false">M145/L145</f>
        <v>0.9772606975</v>
      </c>
      <c r="O145" s="43" t="n">
        <f aca="false">VLOOKUP(J145,DiscountRate!$A$2:$E$26,5,0)</f>
        <v>4.01296455148315</v>
      </c>
      <c r="P145" s="33" t="n">
        <v>17.1</v>
      </c>
      <c r="Q145" s="44" t="n">
        <f aca="false">(R145/M145)+P145</f>
        <v>18.2390000005602</v>
      </c>
      <c r="R145" s="45" t="n">
        <v>-44523.9974</v>
      </c>
      <c r="S145" s="46" t="n">
        <f aca="false">(Q145-P145)*L145</f>
        <v>-45560.0000224096</v>
      </c>
      <c r="T145" s="47" t="n">
        <f aca="false">(Q145-P145)*(L145*O145)</f>
        <v>-182830.665055501</v>
      </c>
    </row>
    <row r="146" customFormat="false" ht="12.75" hidden="false" customHeight="false" outlineLevel="0" collapsed="false">
      <c r="A146" s="51" t="s">
        <v>73</v>
      </c>
      <c r="B146" s="37"/>
      <c r="C146" s="29"/>
      <c r="D146" s="38"/>
      <c r="E146" s="29"/>
      <c r="F146" s="29"/>
      <c r="G146" s="38"/>
      <c r="H146" s="38"/>
      <c r="I146" s="39"/>
      <c r="J146" s="40"/>
      <c r="K146" s="41"/>
      <c r="L146" s="48" t="n">
        <f aca="false">SUM(L134:L145)</f>
        <v>-480000</v>
      </c>
      <c r="M146" s="48" t="n">
        <f aca="false">SUM(M134:M145)</f>
        <v>-474075.8282</v>
      </c>
      <c r="N146" s="43"/>
      <c r="O146" s="43" t="e">
        <f aca="false">VLOOKUP(J146,DiscountRate!$A$2:$E$26,5,0)</f>
        <v>#N/A</v>
      </c>
      <c r="P146" s="32"/>
      <c r="Q146" s="49"/>
      <c r="R146" s="50" t="n">
        <f aca="false">SUM(R134:R145)</f>
        <v>-415934.3323</v>
      </c>
      <c r="S146" s="50" t="n">
        <f aca="false">SUM(S134:S145)</f>
        <v>-421480.000220155</v>
      </c>
      <c r="T146" s="50" t="n">
        <f aca="false">SUM(T134:T145)</f>
        <v>-1696153.17340213</v>
      </c>
    </row>
    <row r="147" customFormat="false" ht="12.75" hidden="false" customHeight="false" outlineLevel="0" collapsed="false">
      <c r="A147" s="29" t="s">
        <v>38</v>
      </c>
      <c r="B147" s="37" t="n">
        <v>37202</v>
      </c>
      <c r="C147" s="29" t="s">
        <v>75</v>
      </c>
      <c r="D147" s="38" t="s">
        <v>57</v>
      </c>
      <c r="E147" s="29" t="s">
        <v>68</v>
      </c>
      <c r="F147" s="29" t="s">
        <v>69</v>
      </c>
      <c r="G147" s="38" t="s">
        <v>39</v>
      </c>
      <c r="H147" s="38" t="n">
        <v>0</v>
      </c>
      <c r="I147" s="39"/>
      <c r="J147" s="40" t="n">
        <v>37257</v>
      </c>
      <c r="K147" s="41"/>
      <c r="L147" s="42" t="n">
        <v>-10000</v>
      </c>
      <c r="M147" s="42" t="n">
        <v>-9969.5589</v>
      </c>
      <c r="N147" s="43" t="n">
        <f aca="false">M147/L147</f>
        <v>0.99695589</v>
      </c>
      <c r="O147" s="43" t="n">
        <f aca="false">VLOOKUP(J147,DiscountRate!$A$2:$E$26,5,0)</f>
        <v>4.17432617959527</v>
      </c>
      <c r="P147" s="33" t="n">
        <v>17.1</v>
      </c>
      <c r="Q147" s="44" t="n">
        <f aca="false">(R147/M147)+P147</f>
        <v>18.1499999954863</v>
      </c>
      <c r="R147" s="45" t="n">
        <v>-10468.0368</v>
      </c>
      <c r="S147" s="46" t="n">
        <f aca="false">(Q147-P147)*L147</f>
        <v>-10499.9999548626</v>
      </c>
      <c r="T147" s="47" t="n">
        <f aca="false">(Q147-P147)*(L147*O147)</f>
        <v>-43830.4246973321</v>
      </c>
    </row>
    <row r="148" customFormat="false" ht="12.75" hidden="false" customHeight="false" outlineLevel="0" collapsed="false">
      <c r="A148" s="29" t="s">
        <v>38</v>
      </c>
      <c r="B148" s="37" t="n">
        <v>37202</v>
      </c>
      <c r="C148" s="29" t="s">
        <v>75</v>
      </c>
      <c r="D148" s="38" t="s">
        <v>57</v>
      </c>
      <c r="E148" s="29" t="s">
        <v>68</v>
      </c>
      <c r="F148" s="29" t="s">
        <v>69</v>
      </c>
      <c r="G148" s="38" t="s">
        <v>39</v>
      </c>
      <c r="H148" s="38" t="n">
        <v>0</v>
      </c>
      <c r="I148" s="39"/>
      <c r="J148" s="40" t="n">
        <v>37288</v>
      </c>
      <c r="K148" s="41"/>
      <c r="L148" s="42" t="n">
        <v>-10000</v>
      </c>
      <c r="M148" s="42" t="n">
        <v>-9952.726</v>
      </c>
      <c r="N148" s="43" t="n">
        <f aca="false">M148/L148</f>
        <v>0.9952726</v>
      </c>
      <c r="O148" s="43" t="n">
        <f aca="false">VLOOKUP(J148,DiscountRate!$A$2:$E$26,5,0)</f>
        <v>4.11413051258882</v>
      </c>
      <c r="P148" s="33" t="n">
        <v>17.1</v>
      </c>
      <c r="Q148" s="44" t="n">
        <f aca="false">(R148/M148)+P148</f>
        <v>18.1</v>
      </c>
      <c r="R148" s="45" t="n">
        <v>-9952.726</v>
      </c>
      <c r="S148" s="46" t="n">
        <f aca="false">(Q148-P148)*L148</f>
        <v>-10000</v>
      </c>
      <c r="T148" s="47" t="n">
        <f aca="false">(Q148-P148)*(L148*O148)</f>
        <v>-41141.3051258882</v>
      </c>
    </row>
    <row r="149" customFormat="false" ht="12.75" hidden="false" customHeight="false" outlineLevel="0" collapsed="false">
      <c r="A149" s="29" t="s">
        <v>38</v>
      </c>
      <c r="B149" s="37" t="n">
        <v>37202</v>
      </c>
      <c r="C149" s="29" t="s">
        <v>75</v>
      </c>
      <c r="D149" s="38" t="s">
        <v>57</v>
      </c>
      <c r="E149" s="29" t="s">
        <v>68</v>
      </c>
      <c r="F149" s="29" t="s">
        <v>69</v>
      </c>
      <c r="G149" s="38" t="s">
        <v>39</v>
      </c>
      <c r="H149" s="38" t="n">
        <v>0</v>
      </c>
      <c r="I149" s="39"/>
      <c r="J149" s="40" t="n">
        <v>37316</v>
      </c>
      <c r="K149" s="41"/>
      <c r="L149" s="42" t="n">
        <v>-10000</v>
      </c>
      <c r="M149" s="42" t="n">
        <v>-9937.9328</v>
      </c>
      <c r="N149" s="43" t="n">
        <f aca="false">M149/L149</f>
        <v>0.99379328</v>
      </c>
      <c r="O149" s="43" t="n">
        <f aca="false">VLOOKUP(J149,DiscountRate!$A$2:$E$26,5,0)</f>
        <v>4.06697968730617</v>
      </c>
      <c r="P149" s="33" t="n">
        <v>17.1</v>
      </c>
      <c r="Q149" s="44" t="n">
        <f aca="false">(R149/M149)+P149</f>
        <v>17.899999995975</v>
      </c>
      <c r="R149" s="45" t="n">
        <v>-7950.3462</v>
      </c>
      <c r="S149" s="46" t="n">
        <f aca="false">(Q149-P149)*L149</f>
        <v>-7999.99995975018</v>
      </c>
      <c r="T149" s="47" t="n">
        <f aca="false">(Q149-P149)*(L149*O149)</f>
        <v>-32535.8373347541</v>
      </c>
    </row>
    <row r="150" customFormat="false" ht="12.75" hidden="false" customHeight="false" outlineLevel="0" collapsed="false">
      <c r="A150" s="29" t="s">
        <v>38</v>
      </c>
      <c r="B150" s="37" t="n">
        <v>37202</v>
      </c>
      <c r="C150" s="29" t="s">
        <v>75</v>
      </c>
      <c r="D150" s="38" t="s">
        <v>57</v>
      </c>
      <c r="E150" s="29" t="s">
        <v>68</v>
      </c>
      <c r="F150" s="29" t="s">
        <v>69</v>
      </c>
      <c r="G150" s="38" t="s">
        <v>39</v>
      </c>
      <c r="H150" s="38" t="n">
        <v>0</v>
      </c>
      <c r="I150" s="39"/>
      <c r="J150" s="40" t="n">
        <v>37347</v>
      </c>
      <c r="K150" s="41"/>
      <c r="L150" s="42" t="n">
        <v>-10000</v>
      </c>
      <c r="M150" s="42" t="n">
        <v>-9921.4641</v>
      </c>
      <c r="N150" s="43" t="n">
        <f aca="false">M150/L150</f>
        <v>0.99214641</v>
      </c>
      <c r="O150" s="43" t="n">
        <f aca="false">VLOOKUP(J150,DiscountRate!$A$2:$E$26,5,0)</f>
        <v>4.03110304931893</v>
      </c>
      <c r="P150" s="33" t="n">
        <v>17.1</v>
      </c>
      <c r="Q150" s="44" t="n">
        <f aca="false">(R150/M150)+P150</f>
        <v>17.7000000040317</v>
      </c>
      <c r="R150" s="45" t="n">
        <v>-5952.8785</v>
      </c>
      <c r="S150" s="46" t="n">
        <f aca="false">(Q150-P150)*L150</f>
        <v>-6000.00004031664</v>
      </c>
      <c r="T150" s="47" t="n">
        <f aca="false">(Q150-P150)*(L150*O150)</f>
        <v>-24186.6184584341</v>
      </c>
    </row>
    <row r="151" customFormat="false" ht="12.75" hidden="false" customHeight="false" outlineLevel="0" collapsed="false">
      <c r="A151" s="29" t="s">
        <v>38</v>
      </c>
      <c r="B151" s="37" t="n">
        <v>37202</v>
      </c>
      <c r="C151" s="29" t="s">
        <v>75</v>
      </c>
      <c r="D151" s="38" t="s">
        <v>57</v>
      </c>
      <c r="E151" s="29" t="s">
        <v>68</v>
      </c>
      <c r="F151" s="29" t="s">
        <v>69</v>
      </c>
      <c r="G151" s="38" t="s">
        <v>39</v>
      </c>
      <c r="H151" s="38" t="n">
        <v>0</v>
      </c>
      <c r="I151" s="39"/>
      <c r="J151" s="40" t="n">
        <v>37377</v>
      </c>
      <c r="K151" s="41"/>
      <c r="L151" s="42" t="n">
        <v>-10000</v>
      </c>
      <c r="M151" s="42" t="n">
        <v>-9905.3605</v>
      </c>
      <c r="N151" s="43" t="n">
        <f aca="false">M151/L151</f>
        <v>0.99053605</v>
      </c>
      <c r="O151" s="43" t="n">
        <f aca="false">VLOOKUP(J151,DiscountRate!$A$2:$E$26,5,0)</f>
        <v>4.00573468718984</v>
      </c>
      <c r="P151" s="33" t="n">
        <v>17.1</v>
      </c>
      <c r="Q151" s="44" t="n">
        <f aca="false">(R151/M151)+P151</f>
        <v>17.5499999974761</v>
      </c>
      <c r="R151" s="45" t="n">
        <v>-4457.4122</v>
      </c>
      <c r="S151" s="46" t="n">
        <f aca="false">(Q151-P151)*L151</f>
        <v>-4499.99997476112</v>
      </c>
      <c r="T151" s="47" t="n">
        <f aca="false">(Q151-P151)*(L151*O151)</f>
        <v>-18025.805991254</v>
      </c>
    </row>
    <row r="152" customFormat="false" ht="12.75" hidden="false" customHeight="false" outlineLevel="0" collapsed="false">
      <c r="A152" s="29" t="s">
        <v>38</v>
      </c>
      <c r="B152" s="37" t="n">
        <v>37202</v>
      </c>
      <c r="C152" s="29" t="s">
        <v>75</v>
      </c>
      <c r="D152" s="38" t="s">
        <v>57</v>
      </c>
      <c r="E152" s="29" t="s">
        <v>68</v>
      </c>
      <c r="F152" s="29" t="s">
        <v>69</v>
      </c>
      <c r="G152" s="38" t="s">
        <v>39</v>
      </c>
      <c r="H152" s="38" t="n">
        <v>0</v>
      </c>
      <c r="I152" s="39"/>
      <c r="J152" s="40" t="n">
        <v>37408</v>
      </c>
      <c r="K152" s="41"/>
      <c r="L152" s="42" t="n">
        <v>-10000</v>
      </c>
      <c r="M152" s="42" t="n">
        <v>-9888.8545</v>
      </c>
      <c r="N152" s="43" t="n">
        <f aca="false">M152/L152</f>
        <v>0.98888545</v>
      </c>
      <c r="O152" s="43" t="n">
        <f aca="false">VLOOKUP(J152,DiscountRate!$A$2:$E$26,5,0)</f>
        <v>3.97973043692193</v>
      </c>
      <c r="P152" s="33" t="n">
        <v>17.1</v>
      </c>
      <c r="Q152" s="44" t="n">
        <f aca="false">(R152/M152)+P152</f>
        <v>17.5499999974719</v>
      </c>
      <c r="R152" s="45" t="n">
        <v>-4449.9845</v>
      </c>
      <c r="S152" s="46" t="n">
        <f aca="false">(Q152-P152)*L152</f>
        <v>-4499.99997471902</v>
      </c>
      <c r="T152" s="47" t="n">
        <f aca="false">(Q152-P152)*(L152*O152)</f>
        <v>-17908.7868655372</v>
      </c>
    </row>
    <row r="153" customFormat="false" ht="12.75" hidden="false" customHeight="false" outlineLevel="0" collapsed="false">
      <c r="A153" s="29" t="s">
        <v>38</v>
      </c>
      <c r="B153" s="37" t="n">
        <v>37202</v>
      </c>
      <c r="C153" s="29" t="s">
        <v>75</v>
      </c>
      <c r="D153" s="38" t="s">
        <v>57</v>
      </c>
      <c r="E153" s="29" t="s">
        <v>68</v>
      </c>
      <c r="F153" s="29" t="s">
        <v>69</v>
      </c>
      <c r="G153" s="38" t="s">
        <v>39</v>
      </c>
      <c r="H153" s="38" t="n">
        <v>0</v>
      </c>
      <c r="I153" s="39"/>
      <c r="J153" s="40" t="n">
        <v>37438</v>
      </c>
      <c r="K153" s="41"/>
      <c r="L153" s="42" t="n">
        <v>-10000</v>
      </c>
      <c r="M153" s="42" t="n">
        <v>-9872.2772</v>
      </c>
      <c r="N153" s="43" t="n">
        <f aca="false">M153/L153</f>
        <v>0.98722772</v>
      </c>
      <c r="O153" s="43" t="n">
        <f aca="false">VLOOKUP(J153,DiscountRate!$A$2:$E$26,5,0)</f>
        <v>3.96522688821174</v>
      </c>
      <c r="P153" s="33" t="n">
        <v>17.1</v>
      </c>
      <c r="Q153" s="44" t="n">
        <f aca="false">(R153/M153)+P153</f>
        <v>17.8000000060776</v>
      </c>
      <c r="R153" s="45" t="n">
        <v>-6910.5941</v>
      </c>
      <c r="S153" s="46" t="n">
        <f aca="false">(Q153-P153)*L153</f>
        <v>-7000.00006077627</v>
      </c>
      <c r="T153" s="47" t="n">
        <f aca="false">(Q153-P153)*(L153*O153)</f>
        <v>-27756.5884584738</v>
      </c>
    </row>
    <row r="154" customFormat="false" ht="12.75" hidden="false" customHeight="false" outlineLevel="0" collapsed="false">
      <c r="A154" s="29" t="s">
        <v>38</v>
      </c>
      <c r="B154" s="37" t="n">
        <v>37202</v>
      </c>
      <c r="C154" s="29" t="s">
        <v>75</v>
      </c>
      <c r="D154" s="38" t="s">
        <v>57</v>
      </c>
      <c r="E154" s="29" t="s">
        <v>68</v>
      </c>
      <c r="F154" s="29" t="s">
        <v>69</v>
      </c>
      <c r="G154" s="38" t="s">
        <v>39</v>
      </c>
      <c r="H154" s="38" t="n">
        <v>0</v>
      </c>
      <c r="I154" s="39"/>
      <c r="J154" s="40" t="n">
        <v>37469</v>
      </c>
      <c r="K154" s="41"/>
      <c r="L154" s="42" t="n">
        <v>-10000</v>
      </c>
      <c r="M154" s="42" t="n">
        <v>-9853.7483</v>
      </c>
      <c r="N154" s="43" t="n">
        <f aca="false">M154/L154</f>
        <v>0.98537483</v>
      </c>
      <c r="O154" s="43" t="n">
        <f aca="false">VLOOKUP(J154,DiscountRate!$A$2:$E$26,5,0)</f>
        <v>3.9670772842598</v>
      </c>
      <c r="P154" s="33" t="n">
        <v>17.1</v>
      </c>
      <c r="Q154" s="44" t="n">
        <f aca="false">(R154/M154)+P154</f>
        <v>17.9999999928961</v>
      </c>
      <c r="R154" s="45" t="n">
        <v>-8868.3734</v>
      </c>
      <c r="S154" s="46" t="n">
        <f aca="false">(Q154-P154)*L154</f>
        <v>-8999.99992896106</v>
      </c>
      <c r="T154" s="47" t="n">
        <f aca="false">(Q154-P154)*(L154*O154)</f>
        <v>-35703.6952765212</v>
      </c>
    </row>
    <row r="155" customFormat="false" ht="12.75" hidden="false" customHeight="false" outlineLevel="0" collapsed="false">
      <c r="A155" s="29" t="s">
        <v>38</v>
      </c>
      <c r="B155" s="37" t="n">
        <v>37202</v>
      </c>
      <c r="C155" s="29" t="s">
        <v>75</v>
      </c>
      <c r="D155" s="38" t="s">
        <v>57</v>
      </c>
      <c r="E155" s="29" t="s">
        <v>68</v>
      </c>
      <c r="F155" s="29" t="s">
        <v>69</v>
      </c>
      <c r="G155" s="38" t="s">
        <v>39</v>
      </c>
      <c r="H155" s="38" t="n">
        <v>0</v>
      </c>
      <c r="I155" s="39"/>
      <c r="J155" s="40" t="n">
        <v>37500</v>
      </c>
      <c r="K155" s="41"/>
      <c r="L155" s="42" t="n">
        <v>-10000</v>
      </c>
      <c r="M155" s="42" t="n">
        <v>-9834.85</v>
      </c>
      <c r="N155" s="43" t="n">
        <f aca="false">M155/L155</f>
        <v>0.983485</v>
      </c>
      <c r="O155" s="43" t="n">
        <f aca="false">VLOOKUP(J155,DiscountRate!$A$2:$E$26,5,0)</f>
        <v>3.9687660014305</v>
      </c>
      <c r="P155" s="33" t="n">
        <v>17.1</v>
      </c>
      <c r="Q155" s="44" t="n">
        <f aca="false">(R155/M155)+P155</f>
        <v>18.271000005084</v>
      </c>
      <c r="R155" s="45" t="n">
        <v>-11516.6094</v>
      </c>
      <c r="S155" s="46" t="n">
        <f aca="false">(Q155-P155)*L155</f>
        <v>-11710.0000508396</v>
      </c>
      <c r="T155" s="47" t="n">
        <f aca="false">(Q155-P155)*(L155*O155)</f>
        <v>-46474.2500785217</v>
      </c>
    </row>
    <row r="156" customFormat="false" ht="12.75" hidden="false" customHeight="false" outlineLevel="0" collapsed="false">
      <c r="A156" s="29" t="s">
        <v>38</v>
      </c>
      <c r="B156" s="37" t="n">
        <v>37202</v>
      </c>
      <c r="C156" s="29" t="s">
        <v>75</v>
      </c>
      <c r="D156" s="38" t="s">
        <v>57</v>
      </c>
      <c r="E156" s="29" t="s">
        <v>68</v>
      </c>
      <c r="F156" s="29" t="s">
        <v>69</v>
      </c>
      <c r="G156" s="38" t="s">
        <v>39</v>
      </c>
      <c r="H156" s="38" t="n">
        <v>0</v>
      </c>
      <c r="I156" s="39"/>
      <c r="J156" s="40" t="n">
        <v>37530</v>
      </c>
      <c r="K156" s="41"/>
      <c r="L156" s="42" t="n">
        <v>-10000</v>
      </c>
      <c r="M156" s="42" t="n">
        <v>-9815.5355</v>
      </c>
      <c r="N156" s="43" t="n">
        <f aca="false">M156/L156</f>
        <v>0.98155355</v>
      </c>
      <c r="O156" s="43" t="n">
        <f aca="false">VLOOKUP(J156,DiscountRate!$A$2:$E$26,5,0)</f>
        <v>3.9771635358095</v>
      </c>
      <c r="P156" s="33" t="n">
        <v>17.1</v>
      </c>
      <c r="Q156" s="44" t="n">
        <f aca="false">(R156/M156)+P156</f>
        <v>18.2439999987775</v>
      </c>
      <c r="R156" s="45" t="n">
        <v>-11228.9726</v>
      </c>
      <c r="S156" s="46" t="n">
        <f aca="false">(Q156-P156)*L156</f>
        <v>-11439.9999877745</v>
      </c>
      <c r="T156" s="47" t="n">
        <f aca="false">(Q156-P156)*(L156*O156)</f>
        <v>-45498.7508010378</v>
      </c>
    </row>
    <row r="157" customFormat="false" ht="12.75" hidden="false" customHeight="false" outlineLevel="0" collapsed="false">
      <c r="A157" s="29" t="s">
        <v>38</v>
      </c>
      <c r="B157" s="37" t="n">
        <v>37202</v>
      </c>
      <c r="C157" s="29" t="s">
        <v>75</v>
      </c>
      <c r="D157" s="38" t="s">
        <v>57</v>
      </c>
      <c r="E157" s="29" t="s">
        <v>68</v>
      </c>
      <c r="F157" s="29" t="s">
        <v>69</v>
      </c>
      <c r="G157" s="38" t="s">
        <v>39</v>
      </c>
      <c r="H157" s="38" t="n">
        <v>0</v>
      </c>
      <c r="I157" s="39"/>
      <c r="J157" s="40" t="n">
        <v>37561</v>
      </c>
      <c r="K157" s="41"/>
      <c r="L157" s="42" t="n">
        <v>-10000</v>
      </c>
      <c r="M157" s="42" t="n">
        <v>-9794.0424</v>
      </c>
      <c r="N157" s="43" t="n">
        <f aca="false">M157/L157</f>
        <v>0.97940424</v>
      </c>
      <c r="O157" s="43" t="n">
        <f aca="false">VLOOKUP(J157,DiscountRate!$A$2:$E$26,5,0)</f>
        <v>3.99546015237315</v>
      </c>
      <c r="P157" s="33" t="n">
        <v>17.1</v>
      </c>
      <c r="Q157" s="44" t="n">
        <f aca="false">(R157/M157)+P157</f>
        <v>18.2329999959976</v>
      </c>
      <c r="R157" s="45" t="n">
        <v>-11096.65</v>
      </c>
      <c r="S157" s="46" t="n">
        <f aca="false">(Q157-P157)*L157</f>
        <v>-11329.9999599757</v>
      </c>
      <c r="T157" s="47" t="n">
        <f aca="false">(Q157-P157)*(L157*O157)</f>
        <v>-45268.5633664721</v>
      </c>
    </row>
    <row r="158" customFormat="false" ht="12.75" hidden="false" customHeight="false" outlineLevel="0" collapsed="false">
      <c r="A158" s="29" t="s">
        <v>38</v>
      </c>
      <c r="B158" s="37" t="n">
        <v>37202</v>
      </c>
      <c r="C158" s="29" t="s">
        <v>75</v>
      </c>
      <c r="D158" s="38" t="s">
        <v>57</v>
      </c>
      <c r="E158" s="29" t="s">
        <v>68</v>
      </c>
      <c r="F158" s="29" t="s">
        <v>69</v>
      </c>
      <c r="G158" s="38" t="s">
        <v>39</v>
      </c>
      <c r="H158" s="38" t="n">
        <v>0</v>
      </c>
      <c r="I158" s="39"/>
      <c r="J158" s="40" t="n">
        <v>37591</v>
      </c>
      <c r="K158" s="41"/>
      <c r="L158" s="42" t="n">
        <v>-10000</v>
      </c>
      <c r="M158" s="42" t="n">
        <v>-9772.607</v>
      </c>
      <c r="N158" s="43" t="n">
        <f aca="false">M158/L158</f>
        <v>0.9772607</v>
      </c>
      <c r="O158" s="43" t="n">
        <f aca="false">VLOOKUP(J158,DiscountRate!$A$2:$E$26,5,0)</f>
        <v>4.01296455148315</v>
      </c>
      <c r="P158" s="33" t="n">
        <v>17.1</v>
      </c>
      <c r="Q158" s="44" t="n">
        <f aca="false">(R158/M158)+P158</f>
        <v>18.2389999925301</v>
      </c>
      <c r="R158" s="45" t="n">
        <v>-11130.9993</v>
      </c>
      <c r="S158" s="46" t="n">
        <f aca="false">(Q158-P158)*L158</f>
        <v>-11389.9999253014</v>
      </c>
      <c r="T158" s="47" t="n">
        <f aca="false">(Q158-P158)*(L158*O158)</f>
        <v>-45707.6659416303</v>
      </c>
    </row>
    <row r="159" customFormat="false" ht="12.75" hidden="false" customHeight="false" outlineLevel="0" collapsed="false">
      <c r="L159" s="48" t="n">
        <f aca="false">SUM(L147:L158)</f>
        <v>-120000</v>
      </c>
      <c r="M159" s="48" t="n">
        <f aca="false">SUM(M147:M158)</f>
        <v>-118518.9572</v>
      </c>
      <c r="N159" s="43"/>
      <c r="O159" s="43"/>
      <c r="P159" s="52"/>
      <c r="Q159" s="52"/>
      <c r="R159" s="50" t="n">
        <f aca="false">SUM(R147:R158)</f>
        <v>-103983.583</v>
      </c>
      <c r="S159" s="50" t="n">
        <f aca="false">SUM(S147:S158)</f>
        <v>-105369.999818038</v>
      </c>
      <c r="T159" s="50" t="n">
        <f aca="false">SUM(T147:T158)</f>
        <v>-424038.292395857</v>
      </c>
    </row>
    <row r="160" customFormat="false" ht="12.75" hidden="false" customHeight="false" outlineLevel="0" collapsed="false">
      <c r="R160" s="35"/>
      <c r="S160" s="53"/>
    </row>
    <row r="161" customFormat="false" ht="12.75" hidden="false" customHeight="false" outlineLevel="0" collapsed="false">
      <c r="A161" s="51" t="s">
        <v>76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48" t="n">
        <f aca="false">L94+L120+L146</f>
        <v>0</v>
      </c>
      <c r="M161" s="48" t="n">
        <f aca="false">M94+M120+M146</f>
        <v>-0.00020000000949949</v>
      </c>
      <c r="N161" s="48"/>
      <c r="O161" s="48"/>
      <c r="P161" s="32"/>
      <c r="Q161" s="32"/>
      <c r="R161" s="48" t="n">
        <f aca="false">R94+R120+R146</f>
        <v>-2363268.0038</v>
      </c>
      <c r="S161" s="48" t="n">
        <f aca="false">S94+S120+S146</f>
        <v>-2392800.00109059</v>
      </c>
      <c r="T161" s="48" t="n">
        <f aca="false">T94+T120+T146</f>
        <v>-9622777.39988347</v>
      </c>
    </row>
    <row r="162" customFormat="false" ht="12.75" hidden="false" customHeight="false" outlineLevel="0" collapsed="false">
      <c r="A162" s="51" t="s">
        <v>77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48" t="n">
        <f aca="false">+L107+L133+L159</f>
        <v>0</v>
      </c>
      <c r="M162" s="48" t="n">
        <f aca="false">+M107+M133+M159</f>
        <v>-0.000400000004447065</v>
      </c>
      <c r="N162" s="48"/>
      <c r="O162" s="48"/>
      <c r="P162" s="32"/>
      <c r="Q162" s="32"/>
      <c r="R162" s="48" t="n">
        <f aca="false">+R107+R133+R159</f>
        <v>-590817.0007</v>
      </c>
      <c r="S162" s="48" t="n">
        <f aca="false">+S107+S133+S159</f>
        <v>-598200.000720015</v>
      </c>
      <c r="T162" s="48" t="n">
        <f aca="false">+T107+T133+T159</f>
        <v>-2405694.35174308</v>
      </c>
    </row>
    <row r="163" customFormat="false" ht="12.75" hidden="false" customHeight="false" outlineLevel="0" collapsed="false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</row>
    <row r="164" customFormat="false" ht="12.75" hidden="false" customHeight="false" outlineLevel="0" collapsed="false">
      <c r="A164" s="51" t="s">
        <v>78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48" t="n">
        <f aca="false">L29+L42+L81</f>
        <v>0</v>
      </c>
      <c r="M164" s="48" t="n">
        <f aca="false">M29+M42+M81</f>
        <v>0.00020000000949949</v>
      </c>
      <c r="N164" s="48"/>
      <c r="O164" s="48"/>
      <c r="P164" s="32"/>
      <c r="Q164" s="32"/>
      <c r="R164" s="48" t="n">
        <f aca="false">R29+R42+R81</f>
        <v>2339564.2121</v>
      </c>
      <c r="S164" s="48" t="n">
        <f aca="false">S29+S42+S81</f>
        <v>2368800.00062752</v>
      </c>
      <c r="T164" s="48" t="n">
        <f aca="false">T29+T42+T81</f>
        <v>9526260.07208376</v>
      </c>
    </row>
    <row r="165" customFormat="false" ht="12.75" hidden="false" customHeight="false" outlineLevel="0" collapsed="false">
      <c r="A165" s="51" t="s">
        <v>79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48" t="n">
        <f aca="false">L16+L55+L68</f>
        <v>0</v>
      </c>
      <c r="M165" s="48" t="n">
        <f aca="false">M16+M55+M68</f>
        <v>0.000400000004447065</v>
      </c>
      <c r="N165" s="48"/>
      <c r="O165" s="48"/>
      <c r="P165" s="32"/>
      <c r="Q165" s="32"/>
      <c r="R165" s="48" t="n">
        <f aca="false">R16+R55+R68</f>
        <v>584891.0531</v>
      </c>
      <c r="S165" s="48" t="n">
        <f aca="false">S16+S55+S68</f>
        <v>592200.000685779</v>
      </c>
      <c r="T165" s="48" t="n">
        <f aca="false">T16+T55+T68</f>
        <v>2381565.02014393</v>
      </c>
    </row>
    <row r="167" customFormat="false" ht="12.75" hidden="false" customHeight="false" outlineLevel="0" collapsed="false">
      <c r="A167" s="32" t="s">
        <v>80</v>
      </c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48" t="n">
        <f aca="false">(R161+R164)+(R162+R165)</f>
        <v>-29629.7393</v>
      </c>
      <c r="S167" s="48" t="n">
        <f aca="false">(S161+S164)+(S162+S165)</f>
        <v>-30000.0004973036</v>
      </c>
      <c r="T167" s="48" t="n">
        <f aca="false">(T161+T164)+(T162+T165)</f>
        <v>-120646.659398854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09"/>
  <sheetViews>
    <sheetView showFormulas="false" showGridLines="true" showRowColHeaders="true" showZeros="true" rightToLeft="false" tabSelected="false" showOutlineSymbols="true" defaultGridColor="true" view="normal" topLeftCell="E1" colorId="64" zoomScale="85" zoomScaleNormal="85" zoomScalePageLayoutView="100" workbookViewId="0">
      <selection pane="topLeft" activeCell="P2" activeCellId="0" sqref="P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9.7"/>
    <col collapsed="false" customWidth="true" hidden="false" outlineLevel="0" max="3" min="3" style="0" width="11.28"/>
    <col collapsed="false" customWidth="true" hidden="false" outlineLevel="0" max="4" min="4" style="0" width="10.85"/>
    <col collapsed="false" customWidth="true" hidden="false" outlineLevel="0" max="5" min="5" style="0" width="12.14"/>
    <col collapsed="false" customWidth="true" hidden="false" outlineLevel="0" max="6" min="6" style="0" width="10.28"/>
    <col collapsed="false" customWidth="true" hidden="false" outlineLevel="0" max="7" min="7" style="0" width="9.99"/>
    <col collapsed="false" customWidth="true" hidden="false" outlineLevel="0" max="11" min="8" style="0" width="9.85"/>
    <col collapsed="false" customWidth="true" hidden="false" outlineLevel="0" max="12" min="12" style="0" width="6.13"/>
    <col collapsed="false" customWidth="true" hidden="false" outlineLevel="0" max="13" min="13" style="0" width="5.71"/>
    <col collapsed="false" customWidth="true" hidden="false" outlineLevel="0" max="15" min="14" style="0" width="13.28"/>
    <col collapsed="false" customWidth="true" hidden="false" outlineLevel="0" max="16" min="16" style="0" width="13.85"/>
  </cols>
  <sheetData>
    <row r="1" customFormat="false" ht="12.75" hidden="false" customHeight="false" outlineLevel="0" collapsed="false">
      <c r="A1" s="54"/>
      <c r="B1" s="55"/>
      <c r="C1" s="56"/>
      <c r="D1" s="56"/>
      <c r="E1" s="56"/>
      <c r="F1" s="56"/>
      <c r="G1" s="57"/>
      <c r="H1" s="58"/>
      <c r="I1" s="58"/>
      <c r="J1" s="58"/>
      <c r="K1" s="58" t="s">
        <v>43</v>
      </c>
      <c r="L1" s="59"/>
      <c r="M1" s="59"/>
      <c r="N1" s="60" t="s">
        <v>81</v>
      </c>
      <c r="O1" s="60" t="s">
        <v>33</v>
      </c>
      <c r="P1" s="60" t="s">
        <v>44</v>
      </c>
    </row>
    <row r="2" customFormat="false" ht="13.5" hidden="false" customHeight="false" outlineLevel="0" collapsed="false">
      <c r="A2" s="15" t="s">
        <v>30</v>
      </c>
      <c r="B2" s="16" t="s">
        <v>0</v>
      </c>
      <c r="C2" s="17" t="s">
        <v>45</v>
      </c>
      <c r="D2" s="17" t="s">
        <v>47</v>
      </c>
      <c r="E2" s="17" t="s">
        <v>48</v>
      </c>
      <c r="F2" s="17" t="s">
        <v>31</v>
      </c>
      <c r="G2" s="18" t="s">
        <v>32</v>
      </c>
      <c r="H2" s="19" t="s">
        <v>33</v>
      </c>
      <c r="I2" s="19" t="s">
        <v>52</v>
      </c>
      <c r="J2" s="19" t="s">
        <v>53</v>
      </c>
      <c r="K2" s="19" t="s">
        <v>44</v>
      </c>
      <c r="L2" s="20" t="s">
        <v>34</v>
      </c>
      <c r="M2" s="20" t="s">
        <v>35</v>
      </c>
      <c r="N2" s="21" t="s">
        <v>36</v>
      </c>
      <c r="O2" s="21" t="s">
        <v>36</v>
      </c>
      <c r="P2" s="21" t="s">
        <v>36</v>
      </c>
    </row>
    <row r="3" customFormat="false" ht="12.75" hidden="false" customHeight="false" outlineLevel="0" collapsed="false">
      <c r="A3" s="22" t="s">
        <v>82</v>
      </c>
      <c r="B3" s="23"/>
      <c r="C3" s="24"/>
      <c r="D3" s="24"/>
      <c r="E3" s="24"/>
      <c r="F3" s="24"/>
      <c r="G3" s="25"/>
      <c r="H3" s="26"/>
      <c r="I3" s="26"/>
      <c r="J3" s="26"/>
      <c r="K3" s="26"/>
      <c r="L3" s="27"/>
      <c r="M3" s="27"/>
      <c r="N3" s="28"/>
      <c r="O3" s="28"/>
      <c r="P3" s="29"/>
    </row>
    <row r="4" customFormat="false" ht="12.75" hidden="false" customHeight="false" outlineLevel="0" collapsed="false">
      <c r="A4" s="29" t="s">
        <v>40</v>
      </c>
      <c r="B4" s="37" t="n">
        <v>37139</v>
      </c>
      <c r="C4" s="29" t="s">
        <v>83</v>
      </c>
      <c r="D4" s="29" t="s">
        <v>84</v>
      </c>
      <c r="E4" s="29" t="s">
        <v>84</v>
      </c>
      <c r="F4" s="38" t="s">
        <v>39</v>
      </c>
      <c r="G4" s="40" t="n">
        <v>37347</v>
      </c>
      <c r="H4" s="42" t="n">
        <v>231000</v>
      </c>
      <c r="I4" s="42" t="n">
        <v>229185.8212</v>
      </c>
      <c r="J4" s="43" t="n">
        <f aca="false">VLOOKUP(G4,DiscountRate!$A$2:$E$26,5,0)</f>
        <v>4.03110304931893</v>
      </c>
      <c r="K4" s="43" t="n">
        <f aca="false">J4-0.04</f>
        <v>3.99110304931893</v>
      </c>
      <c r="L4" s="33" t="n">
        <v>2.63</v>
      </c>
      <c r="M4" s="44" t="n">
        <f aca="false">(N4/I4)+L4</f>
        <v>2.56499999990401</v>
      </c>
      <c r="N4" s="45" t="n">
        <v>-14897.0784</v>
      </c>
      <c r="O4" s="46" t="n">
        <f aca="false">(M4-L4)*H4</f>
        <v>-15015.0000221742</v>
      </c>
      <c r="P4" s="47" t="n">
        <f aca="false">(M4-L4)*(H4*K4)</f>
        <v>-59926.412374023</v>
      </c>
    </row>
    <row r="5" customFormat="false" ht="12.75" hidden="false" customHeight="false" outlineLevel="0" collapsed="false">
      <c r="A5" s="29" t="s">
        <v>40</v>
      </c>
      <c r="B5" s="37" t="n">
        <v>37139</v>
      </c>
      <c r="C5" s="29" t="s">
        <v>83</v>
      </c>
      <c r="D5" s="29" t="s">
        <v>84</v>
      </c>
      <c r="E5" s="29" t="s">
        <v>84</v>
      </c>
      <c r="F5" s="38" t="s">
        <v>39</v>
      </c>
      <c r="G5" s="40" t="n">
        <v>37377</v>
      </c>
      <c r="H5" s="42" t="n">
        <v>238700</v>
      </c>
      <c r="I5" s="42" t="n">
        <v>236440.9548</v>
      </c>
      <c r="J5" s="43" t="n">
        <f aca="false">VLOOKUP(G5,DiscountRate!$A$2:$E$26,5,0)</f>
        <v>4.00573468718984</v>
      </c>
      <c r="K5" s="43" t="n">
        <f aca="false">J5-0.04</f>
        <v>3.96573468718984</v>
      </c>
      <c r="L5" s="33" t="n">
        <v>2.63</v>
      </c>
      <c r="M5" s="44" t="n">
        <f aca="false">(N5/I5)+L5</f>
        <v>2.60499999987312</v>
      </c>
      <c r="N5" s="45" t="n">
        <v>-5911.0239</v>
      </c>
      <c r="O5" s="46" t="n">
        <f aca="false">(M5-L5)*H5</f>
        <v>-5967.50003028662</v>
      </c>
      <c r="P5" s="47" t="n">
        <f aca="false">(M5-L5)*(H5*K5)</f>
        <v>-23665.5218659141</v>
      </c>
    </row>
    <row r="6" customFormat="false" ht="12.75" hidden="false" customHeight="false" outlineLevel="0" collapsed="false">
      <c r="A6" s="29" t="s">
        <v>40</v>
      </c>
      <c r="B6" s="37" t="n">
        <v>37139</v>
      </c>
      <c r="C6" s="29" t="s">
        <v>83</v>
      </c>
      <c r="D6" s="29" t="s">
        <v>84</v>
      </c>
      <c r="E6" s="29" t="s">
        <v>84</v>
      </c>
      <c r="F6" s="38" t="s">
        <v>39</v>
      </c>
      <c r="G6" s="40" t="n">
        <v>37408</v>
      </c>
      <c r="H6" s="42" t="n">
        <v>231000</v>
      </c>
      <c r="I6" s="42" t="n">
        <v>228432.5383</v>
      </c>
      <c r="J6" s="43" t="n">
        <f aca="false">VLOOKUP(G6,DiscountRate!$A$2:$E$26,5,0)</f>
        <v>3.97973043692193</v>
      </c>
      <c r="K6" s="43" t="n">
        <f aca="false">J6-0.04</f>
        <v>3.93973043692193</v>
      </c>
      <c r="L6" s="33" t="n">
        <v>2.63</v>
      </c>
      <c r="M6" s="44" t="n">
        <f aca="false">(N6/I6)+L6</f>
        <v>2.65000000014884</v>
      </c>
      <c r="N6" s="45" t="n">
        <v>4568.6508</v>
      </c>
      <c r="O6" s="46" t="n">
        <f aca="false">(M6-L6)*H6</f>
        <v>4620.00003438216</v>
      </c>
      <c r="P6" s="47" t="n">
        <f aca="false">(M6-L6)*(H6*K6)</f>
        <v>18201.5547540358</v>
      </c>
    </row>
    <row r="7" customFormat="false" ht="12.75" hidden="false" customHeight="false" outlineLevel="0" collapsed="false">
      <c r="A7" s="29" t="s">
        <v>40</v>
      </c>
      <c r="B7" s="37" t="n">
        <v>37139</v>
      </c>
      <c r="C7" s="29" t="s">
        <v>83</v>
      </c>
      <c r="D7" s="29" t="s">
        <v>84</v>
      </c>
      <c r="E7" s="29" t="s">
        <v>84</v>
      </c>
      <c r="F7" s="38" t="s">
        <v>39</v>
      </c>
      <c r="G7" s="40" t="n">
        <v>37438</v>
      </c>
      <c r="H7" s="42" t="n">
        <v>238700</v>
      </c>
      <c r="I7" s="42" t="n">
        <v>235651.2576</v>
      </c>
      <c r="J7" s="43" t="n">
        <f aca="false">VLOOKUP(G7,DiscountRate!$A$2:$E$26,5,0)</f>
        <v>3.96522688821174</v>
      </c>
      <c r="K7" s="43" t="n">
        <f aca="false">J7-0.04</f>
        <v>3.92522688821174</v>
      </c>
      <c r="L7" s="33" t="n">
        <v>2.63</v>
      </c>
      <c r="M7" s="44" t="n">
        <f aca="false">(N7/I7)+L7</f>
        <v>2.69000000018672</v>
      </c>
      <c r="N7" s="45" t="n">
        <v>14139.0755</v>
      </c>
      <c r="O7" s="46" t="n">
        <f aca="false">(M7-L7)*H7</f>
        <v>14322.0000445692</v>
      </c>
      <c r="P7" s="47" t="n">
        <f aca="false">(M7-L7)*(H7*K7)</f>
        <v>56217.0996679128</v>
      </c>
    </row>
    <row r="8" customFormat="false" ht="12.75" hidden="false" customHeight="false" outlineLevel="0" collapsed="false">
      <c r="A8" s="29" t="s">
        <v>40</v>
      </c>
      <c r="B8" s="37" t="n">
        <v>37139</v>
      </c>
      <c r="C8" s="29" t="s">
        <v>83</v>
      </c>
      <c r="D8" s="29" t="s">
        <v>84</v>
      </c>
      <c r="E8" s="29" t="s">
        <v>84</v>
      </c>
      <c r="F8" s="38" t="s">
        <v>39</v>
      </c>
      <c r="G8" s="40" t="n">
        <v>37469</v>
      </c>
      <c r="H8" s="42" t="n">
        <v>238700</v>
      </c>
      <c r="I8" s="42" t="n">
        <v>235208.9708</v>
      </c>
      <c r="J8" s="43" t="n">
        <f aca="false">VLOOKUP(G8,DiscountRate!$A$2:$E$26,5,0)</f>
        <v>3.9670772842598</v>
      </c>
      <c r="K8" s="43" t="n">
        <f aca="false">J8-0.04</f>
        <v>3.9270772842598</v>
      </c>
      <c r="L8" s="33" t="n">
        <v>2.63</v>
      </c>
      <c r="M8" s="44" t="n">
        <f aca="false">(N8/I8)+L8</f>
        <v>2.73000000008503</v>
      </c>
      <c r="N8" s="45" t="n">
        <v>23520.8971</v>
      </c>
      <c r="O8" s="46" t="n">
        <f aca="false">(M8-L8)*H8</f>
        <v>23870.0000202968</v>
      </c>
      <c r="P8" s="47" t="n">
        <f aca="false">(M8-L8)*(H8*K8)</f>
        <v>93739.3348549887</v>
      </c>
    </row>
    <row r="9" customFormat="false" ht="12.75" hidden="false" customHeight="false" outlineLevel="0" collapsed="false">
      <c r="A9" s="29" t="s">
        <v>40</v>
      </c>
      <c r="B9" s="37" t="n">
        <v>37139</v>
      </c>
      <c r="C9" s="29" t="s">
        <v>83</v>
      </c>
      <c r="D9" s="29" t="s">
        <v>84</v>
      </c>
      <c r="E9" s="29" t="s">
        <v>84</v>
      </c>
      <c r="F9" s="38" t="s">
        <v>39</v>
      </c>
      <c r="G9" s="40" t="n">
        <v>37500</v>
      </c>
      <c r="H9" s="42" t="n">
        <v>231000</v>
      </c>
      <c r="I9" s="42" t="n">
        <v>227185.0358</v>
      </c>
      <c r="J9" s="43" t="n">
        <f aca="false">VLOOKUP(G9,DiscountRate!$A$2:$E$26,5,0)</f>
        <v>3.9687660014305</v>
      </c>
      <c r="K9" s="43" t="n">
        <f aca="false">J9-0.04</f>
        <v>3.9287660014305</v>
      </c>
      <c r="L9" s="33" t="n">
        <v>2.63</v>
      </c>
      <c r="M9" s="44" t="n">
        <f aca="false">(N9/I9)+L9</f>
        <v>2.73500000018047</v>
      </c>
      <c r="N9" s="45" t="n">
        <v>23854.4288</v>
      </c>
      <c r="O9" s="46" t="n">
        <f aca="false">(M9-L9)*H9</f>
        <v>24255.0000416885</v>
      </c>
      <c r="P9" s="47" t="n">
        <f aca="false">(M9-L9)*(H9*K9)</f>
        <v>95292.2195284813</v>
      </c>
    </row>
    <row r="10" customFormat="false" ht="12.75" hidden="false" customHeight="false" outlineLevel="0" collapsed="false">
      <c r="A10" s="29" t="s">
        <v>40</v>
      </c>
      <c r="B10" s="37" t="n">
        <v>37139</v>
      </c>
      <c r="C10" s="29" t="s">
        <v>83</v>
      </c>
      <c r="D10" s="29" t="s">
        <v>84</v>
      </c>
      <c r="E10" s="29" t="s">
        <v>84</v>
      </c>
      <c r="F10" s="38" t="s">
        <v>39</v>
      </c>
      <c r="G10" s="40" t="n">
        <v>37530</v>
      </c>
      <c r="H10" s="42" t="n">
        <v>238700</v>
      </c>
      <c r="I10" s="42" t="n">
        <v>234296.8315</v>
      </c>
      <c r="J10" s="43" t="n">
        <f aca="false">VLOOKUP(G10,DiscountRate!$A$2:$E$26,5,0)</f>
        <v>3.9771635358095</v>
      </c>
      <c r="K10" s="43" t="n">
        <f aca="false">J10-0.04</f>
        <v>3.9371635358095</v>
      </c>
      <c r="L10" s="33" t="n">
        <v>2.63</v>
      </c>
      <c r="M10" s="44" t="n">
        <f aca="false">(N10/I10)+L10</f>
        <v>2.77500000013871</v>
      </c>
      <c r="N10" s="45" t="n">
        <v>33973.0406</v>
      </c>
      <c r="O10" s="46" t="n">
        <f aca="false">(M10-L10)*H10</f>
        <v>34611.5000331108</v>
      </c>
      <c r="P10" s="47" t="n">
        <f aca="false">(M10-L10)*(H10*K10)</f>
        <v>136271.135850033</v>
      </c>
    </row>
    <row r="11" customFormat="false" ht="12.75" hidden="false" customHeight="false" outlineLevel="0" collapsed="false">
      <c r="A11" s="22" t="s">
        <v>82</v>
      </c>
      <c r="B11" s="37"/>
      <c r="C11" s="29"/>
      <c r="D11" s="29"/>
      <c r="E11" s="29"/>
      <c r="F11" s="38"/>
      <c r="G11" s="40"/>
      <c r="H11" s="48" t="n">
        <f aca="false">SUM(H4:H10)</f>
        <v>1647800</v>
      </c>
      <c r="I11" s="48" t="n">
        <f aca="false">SUM(I4:I10)</f>
        <v>1626401.41</v>
      </c>
      <c r="J11" s="43" t="e">
        <f aca="false">VLOOKUP(G11,DiscountRate!$A$2:$E$26,5,0)</f>
        <v>#N/A</v>
      </c>
      <c r="K11" s="48"/>
      <c r="L11" s="32"/>
      <c r="M11" s="49"/>
      <c r="N11" s="50" t="n">
        <f aca="false">SUM(N4:N10)</f>
        <v>79247.9905</v>
      </c>
      <c r="O11" s="50" t="n">
        <f aca="false">SUM(O4:O10)</f>
        <v>80696.0001215868</v>
      </c>
      <c r="P11" s="50" t="n">
        <f aca="false">SUM(P4:P10)</f>
        <v>316129.410415515</v>
      </c>
    </row>
    <row r="12" customFormat="false" ht="12.75" hidden="false" customHeight="false" outlineLevel="0" collapsed="false">
      <c r="A12" s="29" t="s">
        <v>38</v>
      </c>
      <c r="B12" s="37" t="n">
        <v>37139</v>
      </c>
      <c r="C12" s="29" t="s">
        <v>85</v>
      </c>
      <c r="D12" s="29" t="s">
        <v>84</v>
      </c>
      <c r="E12" s="29" t="s">
        <v>84</v>
      </c>
      <c r="F12" s="38" t="s">
        <v>39</v>
      </c>
      <c r="G12" s="40" t="n">
        <v>37347</v>
      </c>
      <c r="H12" s="42" t="n">
        <v>69000</v>
      </c>
      <c r="I12" s="42" t="n">
        <v>68458.1025</v>
      </c>
      <c r="J12" s="43" t="n">
        <f aca="false">VLOOKUP(G12,DiscountRate!$A$2:$E$26,5,0)</f>
        <v>4.03110304931893</v>
      </c>
      <c r="K12" s="43" t="n">
        <f aca="false">J12-0.04</f>
        <v>3.99110304931893</v>
      </c>
      <c r="L12" s="33" t="n">
        <v>2.63</v>
      </c>
      <c r="M12" s="44" t="n">
        <f aca="false">(N12/I12)+L12</f>
        <v>2.56499999945222</v>
      </c>
      <c r="N12" s="45" t="n">
        <v>-4449.7767</v>
      </c>
      <c r="O12" s="46" t="n">
        <f aca="false">(M12-L12)*H12</f>
        <v>-4485.00003779685</v>
      </c>
      <c r="P12" s="47" t="n">
        <f aca="false">(M12-L12)*(H12*K12)</f>
        <v>-17900.0973270465</v>
      </c>
    </row>
    <row r="13" customFormat="false" ht="12.75" hidden="false" customHeight="false" outlineLevel="0" collapsed="false">
      <c r="A13" s="29" t="s">
        <v>38</v>
      </c>
      <c r="B13" s="37" t="n">
        <v>37139</v>
      </c>
      <c r="C13" s="29" t="s">
        <v>85</v>
      </c>
      <c r="D13" s="29" t="s">
        <v>84</v>
      </c>
      <c r="E13" s="29" t="s">
        <v>84</v>
      </c>
      <c r="F13" s="38" t="s">
        <v>39</v>
      </c>
      <c r="G13" s="40" t="n">
        <v>37377</v>
      </c>
      <c r="H13" s="42" t="n">
        <v>71300</v>
      </c>
      <c r="I13" s="42" t="n">
        <v>70625.2203</v>
      </c>
      <c r="J13" s="43" t="n">
        <f aca="false">VLOOKUP(G13,DiscountRate!$A$2:$E$26,5,0)</f>
        <v>4.00573468718984</v>
      </c>
      <c r="K13" s="43" t="n">
        <f aca="false">J13-0.04</f>
        <v>3.96573468718984</v>
      </c>
      <c r="L13" s="33" t="n">
        <v>2.63</v>
      </c>
      <c r="M13" s="44" t="n">
        <f aca="false">(N13/I13)+L13</f>
        <v>2.60500000010619</v>
      </c>
      <c r="N13" s="45" t="n">
        <v>-1765.6305</v>
      </c>
      <c r="O13" s="46" t="n">
        <f aca="false">(M13-L13)*H13</f>
        <v>-1782.49999242835</v>
      </c>
      <c r="P13" s="47" t="n">
        <f aca="false">(M13-L13)*(H13*K13)</f>
        <v>-7068.92204988873</v>
      </c>
    </row>
    <row r="14" customFormat="false" ht="12.75" hidden="false" customHeight="false" outlineLevel="0" collapsed="false">
      <c r="A14" s="29" t="s">
        <v>38</v>
      </c>
      <c r="B14" s="37" t="n">
        <v>37139</v>
      </c>
      <c r="C14" s="29" t="s">
        <v>85</v>
      </c>
      <c r="D14" s="29" t="s">
        <v>84</v>
      </c>
      <c r="E14" s="29" t="s">
        <v>84</v>
      </c>
      <c r="F14" s="38" t="s">
        <v>39</v>
      </c>
      <c r="G14" s="40" t="n">
        <v>37408</v>
      </c>
      <c r="H14" s="42" t="n">
        <v>69000</v>
      </c>
      <c r="I14" s="42" t="n">
        <v>68233.0959</v>
      </c>
      <c r="J14" s="43" t="n">
        <f aca="false">VLOOKUP(G14,DiscountRate!$A$2:$E$26,5,0)</f>
        <v>3.97973043692193</v>
      </c>
      <c r="K14" s="43" t="n">
        <f aca="false">J14-0.04</f>
        <v>3.93973043692193</v>
      </c>
      <c r="L14" s="33" t="n">
        <v>2.63</v>
      </c>
      <c r="M14" s="44" t="n">
        <f aca="false">(N14/I14)+L14</f>
        <v>2.6499999997362</v>
      </c>
      <c r="N14" s="45" t="n">
        <v>1364.6619</v>
      </c>
      <c r="O14" s="46" t="n">
        <f aca="false">(M14-L14)*H14</f>
        <v>1379.9999817977</v>
      </c>
      <c r="P14" s="47" t="n">
        <f aca="false">(M14-L14)*(H14*K14)</f>
        <v>5436.82793124012</v>
      </c>
    </row>
    <row r="15" customFormat="false" ht="12.75" hidden="false" customHeight="false" outlineLevel="0" collapsed="false">
      <c r="A15" s="29" t="s">
        <v>38</v>
      </c>
      <c r="B15" s="37" t="n">
        <v>37139</v>
      </c>
      <c r="C15" s="29" t="s">
        <v>85</v>
      </c>
      <c r="D15" s="29" t="s">
        <v>84</v>
      </c>
      <c r="E15" s="29" t="s">
        <v>84</v>
      </c>
      <c r="F15" s="38" t="s">
        <v>39</v>
      </c>
      <c r="G15" s="40" t="n">
        <v>37438</v>
      </c>
      <c r="H15" s="42" t="n">
        <v>71300</v>
      </c>
      <c r="I15" s="42" t="n">
        <v>70389.3367</v>
      </c>
      <c r="J15" s="43" t="n">
        <f aca="false">VLOOKUP(G15,DiscountRate!$A$2:$E$26,5,0)</f>
        <v>3.96522688821174</v>
      </c>
      <c r="K15" s="43" t="n">
        <f aca="false">J15-0.04</f>
        <v>3.92522688821174</v>
      </c>
      <c r="L15" s="33" t="n">
        <v>2.63</v>
      </c>
      <c r="M15" s="44" t="n">
        <f aca="false">(N15/I15)+L15</f>
        <v>2.68999999997159</v>
      </c>
      <c r="N15" s="45" t="n">
        <v>4223.3602</v>
      </c>
      <c r="O15" s="46" t="n">
        <f aca="false">(M15-L15)*H15</f>
        <v>4277.99999797414</v>
      </c>
      <c r="P15" s="47" t="n">
        <f aca="false">(M15-L15)*(H15*K15)</f>
        <v>16792.1206198178</v>
      </c>
    </row>
    <row r="16" customFormat="false" ht="12.75" hidden="false" customHeight="false" outlineLevel="0" collapsed="false">
      <c r="A16" s="29" t="s">
        <v>38</v>
      </c>
      <c r="B16" s="37" t="n">
        <v>37139</v>
      </c>
      <c r="C16" s="29" t="s">
        <v>85</v>
      </c>
      <c r="D16" s="29" t="s">
        <v>84</v>
      </c>
      <c r="E16" s="29" t="s">
        <v>84</v>
      </c>
      <c r="F16" s="38" t="s">
        <v>39</v>
      </c>
      <c r="G16" s="40" t="n">
        <v>37469</v>
      </c>
      <c r="H16" s="42" t="n">
        <v>71300</v>
      </c>
      <c r="I16" s="42" t="n">
        <v>70257.225</v>
      </c>
      <c r="J16" s="43" t="n">
        <f aca="false">VLOOKUP(G16,DiscountRate!$A$2:$E$26,5,0)</f>
        <v>3.9670772842598</v>
      </c>
      <c r="K16" s="43" t="n">
        <f aca="false">J16-0.04</f>
        <v>3.9270772842598</v>
      </c>
      <c r="L16" s="33" t="n">
        <v>2.63</v>
      </c>
      <c r="M16" s="44" t="n">
        <f aca="false">(N16/I16)+L16</f>
        <v>2.73</v>
      </c>
      <c r="N16" s="45" t="n">
        <v>7025.7225</v>
      </c>
      <c r="O16" s="46" t="n">
        <f aca="false">(M16-L16)*H16</f>
        <v>7130.00000000001</v>
      </c>
      <c r="P16" s="47" t="n">
        <f aca="false">(M16-L16)*(H16*K16)</f>
        <v>28000.0610367724</v>
      </c>
    </row>
    <row r="17" customFormat="false" ht="12.75" hidden="false" customHeight="false" outlineLevel="0" collapsed="false">
      <c r="A17" s="29" t="s">
        <v>38</v>
      </c>
      <c r="B17" s="37" t="n">
        <v>37139</v>
      </c>
      <c r="C17" s="29" t="s">
        <v>85</v>
      </c>
      <c r="D17" s="29" t="s">
        <v>84</v>
      </c>
      <c r="E17" s="29" t="s">
        <v>84</v>
      </c>
      <c r="F17" s="38" t="s">
        <v>39</v>
      </c>
      <c r="G17" s="40" t="n">
        <v>37500</v>
      </c>
      <c r="H17" s="42" t="n">
        <v>69000</v>
      </c>
      <c r="I17" s="42" t="n">
        <v>67860.4652</v>
      </c>
      <c r="J17" s="43" t="n">
        <f aca="false">VLOOKUP(G17,DiscountRate!$A$2:$E$26,5,0)</f>
        <v>3.9687660014305</v>
      </c>
      <c r="K17" s="43" t="n">
        <f aca="false">J17-0.04</f>
        <v>3.9287660014305</v>
      </c>
      <c r="L17" s="33" t="n">
        <v>2.63</v>
      </c>
      <c r="M17" s="44" t="n">
        <f aca="false">(N17/I17)+L17</f>
        <v>2.73499999932214</v>
      </c>
      <c r="N17" s="45" t="n">
        <v>7125.3488</v>
      </c>
      <c r="O17" s="46" t="n">
        <f aca="false">(M17-L17)*H17</f>
        <v>7244.99995322754</v>
      </c>
      <c r="P17" s="47" t="n">
        <f aca="false">(M17-L17)*(H17*K17)</f>
        <v>28463.9094966059</v>
      </c>
    </row>
    <row r="18" customFormat="false" ht="12.75" hidden="false" customHeight="false" outlineLevel="0" collapsed="false">
      <c r="A18" s="29" t="s">
        <v>38</v>
      </c>
      <c r="B18" s="37" t="n">
        <v>37139</v>
      </c>
      <c r="C18" s="29" t="s">
        <v>85</v>
      </c>
      <c r="D18" s="29" t="s">
        <v>84</v>
      </c>
      <c r="E18" s="29" t="s">
        <v>84</v>
      </c>
      <c r="F18" s="38" t="s">
        <v>39</v>
      </c>
      <c r="G18" s="40" t="n">
        <v>37530</v>
      </c>
      <c r="H18" s="42" t="n">
        <v>71300</v>
      </c>
      <c r="I18" s="42" t="n">
        <v>69984.7679</v>
      </c>
      <c r="J18" s="43" t="n">
        <f aca="false">VLOOKUP(G18,DiscountRate!$A$2:$E$26,5,0)</f>
        <v>3.9771635358095</v>
      </c>
      <c r="K18" s="43" t="n">
        <f aca="false">J18-0.04</f>
        <v>3.9371635358095</v>
      </c>
      <c r="L18" s="33" t="n">
        <v>2.63</v>
      </c>
      <c r="M18" s="44" t="n">
        <f aca="false">(N18/I18)+L18</f>
        <v>2.77499999934986</v>
      </c>
      <c r="N18" s="45" t="n">
        <v>10147.7913</v>
      </c>
      <c r="O18" s="46" t="n">
        <f aca="false">(M18-L18)*H18</f>
        <v>10338.4999536449</v>
      </c>
      <c r="P18" s="47" t="n">
        <f aca="false">(M18-L18)*(H18*K18)</f>
        <v>40704.3650324589</v>
      </c>
    </row>
    <row r="19" customFormat="false" ht="12.75" hidden="false" customHeight="false" outlineLevel="0" collapsed="false">
      <c r="A19" s="51" t="s">
        <v>86</v>
      </c>
      <c r="B19" s="37"/>
      <c r="C19" s="29"/>
      <c r="D19" s="29"/>
      <c r="E19" s="29"/>
      <c r="F19" s="38"/>
      <c r="G19" s="40"/>
      <c r="H19" s="48" t="n">
        <f aca="false">SUM(H12:H18)</f>
        <v>492200</v>
      </c>
      <c r="I19" s="48" t="n">
        <f aca="false">SUM(I12:I18)</f>
        <v>485808.2135</v>
      </c>
      <c r="J19" s="43" t="e">
        <f aca="false">VLOOKUP(G19,DiscountRate!$A$2:$E$26,5,0)</f>
        <v>#N/A</v>
      </c>
      <c r="K19" s="48"/>
      <c r="L19" s="32"/>
      <c r="M19" s="49"/>
      <c r="N19" s="48" t="n">
        <f aca="false">SUM(N12:N18)</f>
        <v>23671.4775</v>
      </c>
      <c r="O19" s="48" t="n">
        <f aca="false">SUM(O12:O18)</f>
        <v>24103.9998564191</v>
      </c>
      <c r="P19" s="48" t="n">
        <f aca="false">SUM(P12:P18)</f>
        <v>94428.2647399599</v>
      </c>
    </row>
    <row r="20" customFormat="false" ht="12.75" hidden="false" customHeight="false" outlineLevel="0" collapsed="false">
      <c r="A20" s="29" t="s">
        <v>40</v>
      </c>
      <c r="B20" s="37" t="n">
        <v>37139</v>
      </c>
      <c r="C20" s="29" t="s">
        <v>87</v>
      </c>
      <c r="D20" s="29" t="s">
        <v>88</v>
      </c>
      <c r="E20" s="29" t="s">
        <v>89</v>
      </c>
      <c r="F20" s="38" t="s">
        <v>39</v>
      </c>
      <c r="G20" s="40" t="n">
        <v>37347</v>
      </c>
      <c r="H20" s="42" t="n">
        <v>-231000</v>
      </c>
      <c r="I20" s="42" t="n">
        <v>-229185.8212</v>
      </c>
      <c r="J20" s="43" t="n">
        <f aca="false">VLOOKUP(G20,DiscountRate!$A$2:$E$26,5,0)</f>
        <v>4.03110304931893</v>
      </c>
      <c r="K20" s="43" t="n">
        <f aca="false">J20-0.04</f>
        <v>3.99110304931893</v>
      </c>
      <c r="L20" s="33" t="n">
        <v>3.085</v>
      </c>
      <c r="M20" s="44" t="n">
        <f aca="false">(N20/I20)+L20</f>
        <v>3.0600000001309</v>
      </c>
      <c r="N20" s="45" t="n">
        <v>5729.6455</v>
      </c>
      <c r="O20" s="46" t="n">
        <f aca="false">(M20-L20)*H20</f>
        <v>5774.99996976255</v>
      </c>
      <c r="P20" s="47" t="n">
        <f aca="false">(M20-L20)*(H20*K20)</f>
        <v>23048.619989136</v>
      </c>
    </row>
    <row r="21" customFormat="false" ht="12.75" hidden="false" customHeight="false" outlineLevel="0" collapsed="false">
      <c r="A21" s="29" t="s">
        <v>40</v>
      </c>
      <c r="B21" s="37" t="n">
        <v>37139</v>
      </c>
      <c r="C21" s="29" t="s">
        <v>87</v>
      </c>
      <c r="D21" s="29" t="s">
        <v>88</v>
      </c>
      <c r="E21" s="29" t="s">
        <v>89</v>
      </c>
      <c r="F21" s="38" t="s">
        <v>39</v>
      </c>
      <c r="G21" s="40" t="n">
        <v>37377</v>
      </c>
      <c r="H21" s="42" t="n">
        <v>-238700</v>
      </c>
      <c r="I21" s="42" t="n">
        <v>-236440.9548</v>
      </c>
      <c r="J21" s="43" t="n">
        <f aca="false">VLOOKUP(G21,DiscountRate!$A$2:$E$26,5,0)</f>
        <v>4.00573468718984</v>
      </c>
      <c r="K21" s="43" t="n">
        <f aca="false">J21-0.04</f>
        <v>3.96573468718984</v>
      </c>
      <c r="L21" s="33" t="n">
        <v>3.085</v>
      </c>
      <c r="M21" s="44" t="n">
        <f aca="false">(N21/I21)+L21</f>
        <v>3.09999999990695</v>
      </c>
      <c r="N21" s="45" t="n">
        <v>-3546.6143</v>
      </c>
      <c r="O21" s="46" t="n">
        <f aca="false">(M21-L21)*H21</f>
        <v>-3580.49997778984</v>
      </c>
      <c r="P21" s="47" t="n">
        <f aca="false">(M21-L21)*(H21*K21)</f>
        <v>-14199.3129594036</v>
      </c>
    </row>
    <row r="22" customFormat="false" ht="12.75" hidden="false" customHeight="false" outlineLevel="0" collapsed="false">
      <c r="A22" s="29" t="s">
        <v>40</v>
      </c>
      <c r="B22" s="37" t="n">
        <v>37139</v>
      </c>
      <c r="C22" s="29" t="s">
        <v>87</v>
      </c>
      <c r="D22" s="29" t="s">
        <v>88</v>
      </c>
      <c r="E22" s="29" t="s">
        <v>89</v>
      </c>
      <c r="F22" s="38" t="s">
        <v>39</v>
      </c>
      <c r="G22" s="40" t="n">
        <v>37408</v>
      </c>
      <c r="H22" s="42" t="n">
        <v>-231000</v>
      </c>
      <c r="I22" s="42" t="n">
        <v>-228432.5383</v>
      </c>
      <c r="J22" s="43" t="n">
        <f aca="false">VLOOKUP(G22,DiscountRate!$A$2:$E$26,5,0)</f>
        <v>3.97973043692193</v>
      </c>
      <c r="K22" s="43" t="n">
        <f aca="false">J22-0.04</f>
        <v>3.93973043692193</v>
      </c>
      <c r="L22" s="33" t="n">
        <v>3.085</v>
      </c>
      <c r="M22" s="44" t="n">
        <f aca="false">(N22/I22)+L22</f>
        <v>3.14500000000876</v>
      </c>
      <c r="N22" s="45" t="n">
        <v>-13705.9523</v>
      </c>
      <c r="O22" s="46" t="n">
        <f aca="false">(M22-L22)*H22</f>
        <v>-13860.0000020225</v>
      </c>
      <c r="P22" s="47" t="n">
        <f aca="false">(M22-L22)*(H22*K22)</f>
        <v>-54604.663863706</v>
      </c>
    </row>
    <row r="23" customFormat="false" ht="12.75" hidden="false" customHeight="false" outlineLevel="0" collapsed="false">
      <c r="A23" s="29" t="s">
        <v>40</v>
      </c>
      <c r="B23" s="37" t="n">
        <v>37139</v>
      </c>
      <c r="C23" s="29" t="s">
        <v>87</v>
      </c>
      <c r="D23" s="29" t="s">
        <v>88</v>
      </c>
      <c r="E23" s="29" t="s">
        <v>89</v>
      </c>
      <c r="F23" s="38" t="s">
        <v>39</v>
      </c>
      <c r="G23" s="40" t="n">
        <v>37438</v>
      </c>
      <c r="H23" s="42" t="n">
        <v>-238700</v>
      </c>
      <c r="I23" s="42" t="n">
        <v>-235651.2576</v>
      </c>
      <c r="J23" s="43" t="n">
        <f aca="false">VLOOKUP(G23,DiscountRate!$A$2:$E$26,5,0)</f>
        <v>3.96522688821174</v>
      </c>
      <c r="K23" s="43" t="n">
        <f aca="false">J23-0.04</f>
        <v>3.92522688821174</v>
      </c>
      <c r="L23" s="33" t="n">
        <v>3.085</v>
      </c>
      <c r="M23" s="44" t="n">
        <f aca="false">(N23/I23)+L23</f>
        <v>3.18500000016974</v>
      </c>
      <c r="N23" s="45" t="n">
        <v>-23565.1258</v>
      </c>
      <c r="O23" s="46" t="n">
        <f aca="false">(M23-L23)*H23</f>
        <v>-23870.0000405175</v>
      </c>
      <c r="P23" s="47" t="n">
        <f aca="false">(M23-L23)*(H23*K23)</f>
        <v>-93695.1659806547</v>
      </c>
    </row>
    <row r="24" customFormat="false" ht="12.75" hidden="false" customHeight="false" outlineLevel="0" collapsed="false">
      <c r="A24" s="29" t="s">
        <v>40</v>
      </c>
      <c r="B24" s="37" t="n">
        <v>37139</v>
      </c>
      <c r="C24" s="29" t="s">
        <v>87</v>
      </c>
      <c r="D24" s="29" t="s">
        <v>88</v>
      </c>
      <c r="E24" s="29" t="s">
        <v>89</v>
      </c>
      <c r="F24" s="38" t="s">
        <v>39</v>
      </c>
      <c r="G24" s="40" t="n">
        <v>37469</v>
      </c>
      <c r="H24" s="42" t="n">
        <v>-238700</v>
      </c>
      <c r="I24" s="42" t="n">
        <v>-235208.9708</v>
      </c>
      <c r="J24" s="43" t="n">
        <f aca="false">VLOOKUP(G24,DiscountRate!$A$2:$E$26,5,0)</f>
        <v>3.9670772842598</v>
      </c>
      <c r="K24" s="43" t="n">
        <f aca="false">J24-0.04</f>
        <v>3.9270772842598</v>
      </c>
      <c r="L24" s="33" t="n">
        <v>3.085</v>
      </c>
      <c r="M24" s="44" t="n">
        <f aca="false">(N24/I24)+L24</f>
        <v>3.22499999994898</v>
      </c>
      <c r="N24" s="45" t="n">
        <v>-32929.2559</v>
      </c>
      <c r="O24" s="46" t="n">
        <f aca="false">(M24-L24)*H24</f>
        <v>-33417.9999878219</v>
      </c>
      <c r="P24" s="47" t="n">
        <f aca="false">(M24-L24)*(H24*K24)</f>
        <v>-131235.068637569</v>
      </c>
    </row>
    <row r="25" customFormat="false" ht="12.75" hidden="false" customHeight="false" outlineLevel="0" collapsed="false">
      <c r="A25" s="29" t="s">
        <v>40</v>
      </c>
      <c r="B25" s="37" t="n">
        <v>37139</v>
      </c>
      <c r="C25" s="29" t="s">
        <v>87</v>
      </c>
      <c r="D25" s="29" t="s">
        <v>88</v>
      </c>
      <c r="E25" s="29" t="s">
        <v>89</v>
      </c>
      <c r="F25" s="38" t="s">
        <v>39</v>
      </c>
      <c r="G25" s="40" t="n">
        <v>37500</v>
      </c>
      <c r="H25" s="42" t="n">
        <v>-231000</v>
      </c>
      <c r="I25" s="42" t="n">
        <v>-227185.0358</v>
      </c>
      <c r="J25" s="43" t="n">
        <f aca="false">VLOOKUP(G25,DiscountRate!$A$2:$E$26,5,0)</f>
        <v>3.9687660014305</v>
      </c>
      <c r="K25" s="43" t="n">
        <f aca="false">J25-0.04</f>
        <v>3.9287660014305</v>
      </c>
      <c r="L25" s="33" t="n">
        <v>3.085</v>
      </c>
      <c r="M25" s="44" t="n">
        <f aca="false">(N25/I25)+L25</f>
        <v>3.23000000003962</v>
      </c>
      <c r="N25" s="45" t="n">
        <v>-32941.8302</v>
      </c>
      <c r="O25" s="46" t="n">
        <f aca="false">(M25-L25)*H25</f>
        <v>-33495.0000091512</v>
      </c>
      <c r="P25" s="47" t="n">
        <f aca="false">(M25-L25)*(H25*K25)</f>
        <v>-131594.017253867</v>
      </c>
    </row>
    <row r="26" customFormat="false" ht="12.75" hidden="false" customHeight="false" outlineLevel="0" collapsed="false">
      <c r="A26" s="29" t="s">
        <v>40</v>
      </c>
      <c r="B26" s="37" t="n">
        <v>37139</v>
      </c>
      <c r="C26" s="29" t="s">
        <v>87</v>
      </c>
      <c r="D26" s="29" t="s">
        <v>88</v>
      </c>
      <c r="E26" s="29" t="s">
        <v>89</v>
      </c>
      <c r="F26" s="38" t="s">
        <v>39</v>
      </c>
      <c r="G26" s="40" t="n">
        <v>37530</v>
      </c>
      <c r="H26" s="42" t="n">
        <v>-238700</v>
      </c>
      <c r="I26" s="42" t="n">
        <v>-234296.8315</v>
      </c>
      <c r="J26" s="43" t="n">
        <f aca="false">VLOOKUP(G26,DiscountRate!$A$2:$E$26,5,0)</f>
        <v>3.9771635358095</v>
      </c>
      <c r="K26" s="43" t="n">
        <f aca="false">J26-0.04</f>
        <v>3.9371635358095</v>
      </c>
      <c r="L26" s="33" t="n">
        <v>3.085</v>
      </c>
      <c r="M26" s="44" t="n">
        <f aca="false">(N26/I26)+L26</f>
        <v>3.26999999988263</v>
      </c>
      <c r="N26" s="45" t="n">
        <v>-43344.9138</v>
      </c>
      <c r="O26" s="46" t="n">
        <f aca="false">(M26-L26)*H26</f>
        <v>-44159.4999719832</v>
      </c>
      <c r="P26" s="47" t="n">
        <f aca="false">(M26-L26)*(H26*K26)</f>
        <v>-173863.173049273</v>
      </c>
    </row>
    <row r="27" customFormat="false" ht="12.75" hidden="false" customHeight="false" outlineLevel="0" collapsed="false">
      <c r="A27" s="51" t="s">
        <v>86</v>
      </c>
      <c r="B27" s="37"/>
      <c r="C27" s="29"/>
      <c r="D27" s="29"/>
      <c r="E27" s="29"/>
      <c r="F27" s="38"/>
      <c r="G27" s="40"/>
      <c r="H27" s="48" t="n">
        <f aca="false">SUM(H20:H26)</f>
        <v>-1647800</v>
      </c>
      <c r="I27" s="48" t="n">
        <f aca="false">SUM(I20:I26)</f>
        <v>-1626401.41</v>
      </c>
      <c r="J27" s="43" t="e">
        <f aca="false">VLOOKUP(G27,DiscountRate!$A$2:$E$26,5,0)</f>
        <v>#N/A</v>
      </c>
      <c r="K27" s="48"/>
      <c r="L27" s="32"/>
      <c r="M27" s="49"/>
      <c r="N27" s="50" t="n">
        <f aca="false">SUM(N20:N26)</f>
        <v>-144304.0468</v>
      </c>
      <c r="O27" s="50" t="n">
        <f aca="false">SUM(O20:O26)</f>
        <v>-146608.000019524</v>
      </c>
      <c r="P27" s="50" t="n">
        <f aca="false">SUM(P20:P26)</f>
        <v>-576142.781755338</v>
      </c>
    </row>
    <row r="28" customFormat="false" ht="12.75" hidden="false" customHeight="false" outlineLevel="0" collapsed="false">
      <c r="A28" s="29" t="s">
        <v>38</v>
      </c>
      <c r="B28" s="37" t="n">
        <v>37139</v>
      </c>
      <c r="C28" s="29" t="s">
        <v>90</v>
      </c>
      <c r="D28" s="29" t="s">
        <v>88</v>
      </c>
      <c r="E28" s="29" t="s">
        <v>89</v>
      </c>
      <c r="F28" s="38" t="s">
        <v>39</v>
      </c>
      <c r="G28" s="40" t="n">
        <v>37347</v>
      </c>
      <c r="H28" s="42" t="n">
        <v>-69000</v>
      </c>
      <c r="I28" s="42" t="n">
        <v>-68458.1025</v>
      </c>
      <c r="J28" s="43" t="n">
        <f aca="false">VLOOKUP(G28,DiscountRate!$A$2:$E$26,5,0)</f>
        <v>4.03110304931893</v>
      </c>
      <c r="K28" s="43" t="n">
        <f aca="false">J28-0.04</f>
        <v>3.99110304931893</v>
      </c>
      <c r="L28" s="33" t="n">
        <v>3.085</v>
      </c>
      <c r="M28" s="44" t="n">
        <f aca="false">(N28/I28)+L28</f>
        <v>3.05999999945222</v>
      </c>
      <c r="N28" s="45" t="n">
        <v>1711.4526</v>
      </c>
      <c r="O28" s="46" t="n">
        <f aca="false">(M28-L28)*H28</f>
        <v>1725.00003779685</v>
      </c>
      <c r="P28" s="47" t="n">
        <f aca="false">(M28-L28)*(H28*K28)</f>
        <v>6884.65291092626</v>
      </c>
    </row>
    <row r="29" customFormat="false" ht="12.75" hidden="false" customHeight="false" outlineLevel="0" collapsed="false">
      <c r="A29" s="29" t="s">
        <v>38</v>
      </c>
      <c r="B29" s="37" t="n">
        <v>37139</v>
      </c>
      <c r="C29" s="29" t="s">
        <v>90</v>
      </c>
      <c r="D29" s="29" t="s">
        <v>88</v>
      </c>
      <c r="E29" s="29" t="s">
        <v>89</v>
      </c>
      <c r="F29" s="38" t="s">
        <v>39</v>
      </c>
      <c r="G29" s="40" t="n">
        <v>37377</v>
      </c>
      <c r="H29" s="42" t="n">
        <v>-71300</v>
      </c>
      <c r="I29" s="42" t="n">
        <v>-70625.2203</v>
      </c>
      <c r="J29" s="43" t="n">
        <f aca="false">VLOOKUP(G29,DiscountRate!$A$2:$E$26,5,0)</f>
        <v>4.00573468718984</v>
      </c>
      <c r="K29" s="43" t="n">
        <f aca="false">J29-0.04</f>
        <v>3.96573468718984</v>
      </c>
      <c r="L29" s="33" t="n">
        <v>3.085</v>
      </c>
      <c r="M29" s="44" t="n">
        <f aca="false">(N29/I29)+L29</f>
        <v>3.09999999993628</v>
      </c>
      <c r="N29" s="45" t="n">
        <v>-1059.3783</v>
      </c>
      <c r="O29" s="46" t="n">
        <f aca="false">(M29-L29)*H29</f>
        <v>-1069.49999545702</v>
      </c>
      <c r="P29" s="47" t="n">
        <f aca="false">(M29-L29)*(H29*K29)</f>
        <v>-4241.35322993327</v>
      </c>
    </row>
    <row r="30" customFormat="false" ht="12.75" hidden="false" customHeight="false" outlineLevel="0" collapsed="false">
      <c r="A30" s="29" t="s">
        <v>38</v>
      </c>
      <c r="B30" s="37" t="n">
        <v>37139</v>
      </c>
      <c r="C30" s="29" t="s">
        <v>90</v>
      </c>
      <c r="D30" s="29" t="s">
        <v>88</v>
      </c>
      <c r="E30" s="29" t="s">
        <v>89</v>
      </c>
      <c r="F30" s="38" t="s">
        <v>39</v>
      </c>
      <c r="G30" s="40" t="n">
        <v>37408</v>
      </c>
      <c r="H30" s="42" t="n">
        <v>-69000</v>
      </c>
      <c r="I30" s="42" t="n">
        <v>-68233.0959</v>
      </c>
      <c r="J30" s="43" t="n">
        <f aca="false">VLOOKUP(G30,DiscountRate!$A$2:$E$26,5,0)</f>
        <v>3.97973043692193</v>
      </c>
      <c r="K30" s="43" t="n">
        <f aca="false">J30-0.04</f>
        <v>3.93973043692193</v>
      </c>
      <c r="L30" s="33" t="n">
        <v>3.085</v>
      </c>
      <c r="M30" s="44" t="n">
        <f aca="false">(N30/I30)+L30</f>
        <v>3.14500000067416</v>
      </c>
      <c r="N30" s="45" t="n">
        <v>-4093.9858</v>
      </c>
      <c r="O30" s="46" t="n">
        <f aca="false">(M30-L30)*H30</f>
        <v>-4140.000046517</v>
      </c>
      <c r="P30" s="47" t="n">
        <f aca="false">(M30-L30)*(H30*K30)</f>
        <v>-16310.4841921212</v>
      </c>
    </row>
    <row r="31" customFormat="false" ht="12.75" hidden="false" customHeight="false" outlineLevel="0" collapsed="false">
      <c r="A31" s="29" t="s">
        <v>38</v>
      </c>
      <c r="B31" s="37" t="n">
        <v>37139</v>
      </c>
      <c r="C31" s="29" t="s">
        <v>90</v>
      </c>
      <c r="D31" s="29" t="s">
        <v>88</v>
      </c>
      <c r="E31" s="29" t="s">
        <v>89</v>
      </c>
      <c r="F31" s="38" t="s">
        <v>39</v>
      </c>
      <c r="G31" s="40" t="n">
        <v>37438</v>
      </c>
      <c r="H31" s="42" t="n">
        <v>-71300</v>
      </c>
      <c r="I31" s="42" t="n">
        <v>-70389.3367</v>
      </c>
      <c r="J31" s="43" t="n">
        <f aca="false">VLOOKUP(G31,DiscountRate!$A$2:$E$26,5,0)</f>
        <v>3.96522688821174</v>
      </c>
      <c r="K31" s="43" t="n">
        <f aca="false">J31-0.04</f>
        <v>3.92522688821174</v>
      </c>
      <c r="L31" s="33" t="n">
        <v>3.085</v>
      </c>
      <c r="M31" s="44" t="n">
        <f aca="false">(N31/I31)+L31</f>
        <v>3.1850000004262</v>
      </c>
      <c r="N31" s="45" t="n">
        <v>-7038.9337</v>
      </c>
      <c r="O31" s="46" t="n">
        <f aca="false">(M31-L31)*H31</f>
        <v>-7130.00003038813</v>
      </c>
      <c r="P31" s="47" t="n">
        <f aca="false">(M31-L31)*(H31*K31)</f>
        <v>-27986.86783223</v>
      </c>
    </row>
    <row r="32" customFormat="false" ht="12.75" hidden="false" customHeight="false" outlineLevel="0" collapsed="false">
      <c r="A32" s="29" t="s">
        <v>38</v>
      </c>
      <c r="B32" s="37" t="n">
        <v>37139</v>
      </c>
      <c r="C32" s="29" t="s">
        <v>90</v>
      </c>
      <c r="D32" s="29" t="s">
        <v>88</v>
      </c>
      <c r="E32" s="29" t="s">
        <v>89</v>
      </c>
      <c r="F32" s="38" t="s">
        <v>39</v>
      </c>
      <c r="G32" s="40" t="n">
        <v>37469</v>
      </c>
      <c r="H32" s="42" t="n">
        <v>-71300</v>
      </c>
      <c r="I32" s="42" t="n">
        <v>-70257.225</v>
      </c>
      <c r="J32" s="43" t="n">
        <f aca="false">VLOOKUP(G32,DiscountRate!$A$2:$E$26,5,0)</f>
        <v>3.9670772842598</v>
      </c>
      <c r="K32" s="43" t="n">
        <f aca="false">J32-0.04</f>
        <v>3.9270772842598</v>
      </c>
      <c r="L32" s="33" t="n">
        <v>3.085</v>
      </c>
      <c r="M32" s="44" t="n">
        <f aca="false">(N32/I32)+L32</f>
        <v>3.225</v>
      </c>
      <c r="N32" s="45" t="n">
        <v>-9836.0115</v>
      </c>
      <c r="O32" s="46" t="n">
        <f aca="false">(M32-L32)*H32</f>
        <v>-9982.00000000001</v>
      </c>
      <c r="P32" s="47" t="n">
        <f aca="false">(M32-L32)*(H32*K32)</f>
        <v>-39200.0854514814</v>
      </c>
    </row>
    <row r="33" customFormat="false" ht="12.75" hidden="false" customHeight="false" outlineLevel="0" collapsed="false">
      <c r="A33" s="29" t="s">
        <v>38</v>
      </c>
      <c r="B33" s="37" t="n">
        <v>37139</v>
      </c>
      <c r="C33" s="29" t="s">
        <v>90</v>
      </c>
      <c r="D33" s="29" t="s">
        <v>88</v>
      </c>
      <c r="E33" s="29" t="s">
        <v>89</v>
      </c>
      <c r="F33" s="38" t="s">
        <v>39</v>
      </c>
      <c r="G33" s="40" t="n">
        <v>37500</v>
      </c>
      <c r="H33" s="42" t="n">
        <v>-69000</v>
      </c>
      <c r="I33" s="42" t="n">
        <v>-67860.4652</v>
      </c>
      <c r="J33" s="43" t="n">
        <f aca="false">VLOOKUP(G33,DiscountRate!$A$2:$E$26,5,0)</f>
        <v>3.9687660014305</v>
      </c>
      <c r="K33" s="43" t="n">
        <f aca="false">J33-0.04</f>
        <v>3.9287660014305</v>
      </c>
      <c r="L33" s="33" t="n">
        <v>3.085</v>
      </c>
      <c r="M33" s="44" t="n">
        <f aca="false">(N33/I33)+L33</f>
        <v>3.23000000067786</v>
      </c>
      <c r="N33" s="45" t="n">
        <v>-9839.7675</v>
      </c>
      <c r="O33" s="46" t="n">
        <f aca="false">(M33-L33)*H33</f>
        <v>-10005.0000467724</v>
      </c>
      <c r="P33" s="47" t="n">
        <f aca="false">(M33-L33)*(H33*K33)</f>
        <v>-39307.3040280701</v>
      </c>
    </row>
    <row r="34" customFormat="false" ht="12.75" hidden="false" customHeight="false" outlineLevel="0" collapsed="false">
      <c r="A34" s="29" t="s">
        <v>38</v>
      </c>
      <c r="B34" s="37" t="n">
        <v>37139</v>
      </c>
      <c r="C34" s="29" t="s">
        <v>90</v>
      </c>
      <c r="D34" s="29" t="s">
        <v>88</v>
      </c>
      <c r="E34" s="29" t="s">
        <v>89</v>
      </c>
      <c r="F34" s="38" t="s">
        <v>39</v>
      </c>
      <c r="G34" s="40" t="n">
        <v>37530</v>
      </c>
      <c r="H34" s="42" t="n">
        <v>-71300</v>
      </c>
      <c r="I34" s="42" t="n">
        <v>-69984.7679</v>
      </c>
      <c r="J34" s="43" t="n">
        <f aca="false">VLOOKUP(G34,DiscountRate!$A$2:$E$26,5,0)</f>
        <v>3.9771635358095</v>
      </c>
      <c r="K34" s="43" t="n">
        <f aca="false">J34-0.04</f>
        <v>3.9371635358095</v>
      </c>
      <c r="L34" s="33" t="n">
        <v>3.085</v>
      </c>
      <c r="M34" s="44" t="n">
        <f aca="false">(N34/I34)+L34</f>
        <v>3.27000000055012</v>
      </c>
      <c r="N34" s="45" t="n">
        <v>-12947.1821</v>
      </c>
      <c r="O34" s="46" t="n">
        <f aca="false">(M34-L34)*H34</f>
        <v>-13190.5000392235</v>
      </c>
      <c r="P34" s="47" t="n">
        <f aca="false">(M34-L34)*(H34*K34)</f>
        <v>-51933.1557735246</v>
      </c>
    </row>
    <row r="35" customFormat="false" ht="12.75" hidden="false" customHeight="false" outlineLevel="0" collapsed="false">
      <c r="H35" s="48" t="n">
        <f aca="false">SUM(H28:H34)</f>
        <v>-492200</v>
      </c>
      <c r="I35" s="48" t="n">
        <f aca="false">SUM(I28:I34)</f>
        <v>-485808.2135</v>
      </c>
      <c r="J35" s="43" t="e">
        <f aca="false">VLOOKUP(G35,DiscountRate!$A$2:$E$26,5,0)</f>
        <v>#N/A</v>
      </c>
      <c r="K35" s="48"/>
      <c r="L35" s="32"/>
      <c r="M35" s="49"/>
      <c r="N35" s="48" t="n">
        <f aca="false">SUM(N28:N34)</f>
        <v>-43103.8063</v>
      </c>
      <c r="O35" s="48" t="n">
        <f aca="false">SUM(O28:O34)</f>
        <v>-43792.0001205613</v>
      </c>
      <c r="P35" s="48" t="n">
        <f aca="false">SUM(P28:P34)</f>
        <v>-172094.597596434</v>
      </c>
    </row>
    <row r="36" customFormat="false" ht="12.75" hidden="false" customHeight="false" outlineLevel="0" collapsed="false">
      <c r="A36" s="51" t="s">
        <v>91</v>
      </c>
      <c r="B36" s="37"/>
      <c r="C36" s="29"/>
      <c r="D36" s="29"/>
      <c r="E36" s="29"/>
      <c r="F36" s="38"/>
      <c r="G36" s="40"/>
      <c r="H36" s="42"/>
      <c r="I36" s="42"/>
      <c r="J36" s="43" t="e">
        <f aca="false">VLOOKUP(G36,DiscountRate!$A$2:$E$26,5,0)</f>
        <v>#N/A</v>
      </c>
      <c r="K36" s="42"/>
      <c r="L36" s="33"/>
      <c r="M36" s="33"/>
      <c r="N36" s="45"/>
      <c r="O36" s="46"/>
      <c r="P36" s="33"/>
    </row>
    <row r="37" customFormat="false" ht="12.75" hidden="false" customHeight="false" outlineLevel="0" collapsed="false">
      <c r="A37" s="29" t="s">
        <v>40</v>
      </c>
      <c r="B37" s="37" t="n">
        <v>37197</v>
      </c>
      <c r="C37" s="29" t="s">
        <v>92</v>
      </c>
      <c r="D37" s="29" t="s">
        <v>84</v>
      </c>
      <c r="E37" s="29" t="s">
        <v>84</v>
      </c>
      <c r="F37" s="38" t="s">
        <v>39</v>
      </c>
      <c r="G37" s="40" t="n">
        <v>37347</v>
      </c>
      <c r="H37" s="42" t="n">
        <v>-115500</v>
      </c>
      <c r="I37" s="42" t="n">
        <v>-114592.9106</v>
      </c>
      <c r="J37" s="43" t="n">
        <f aca="false">VLOOKUP(G37,DiscountRate!$A$2:$E$26,5,0)</f>
        <v>4.03110304931893</v>
      </c>
      <c r="K37" s="43" t="n">
        <f aca="false">J37-0.04</f>
        <v>3.99110304931893</v>
      </c>
      <c r="L37" s="33" t="n">
        <v>2.8</v>
      </c>
      <c r="M37" s="33" t="n">
        <f aca="false">(N37/I37)+L37</f>
        <v>2.56499999992146</v>
      </c>
      <c r="N37" s="45" t="n">
        <v>26929.334</v>
      </c>
      <c r="O37" s="46" t="n">
        <f aca="false">(M37-L37)*H37</f>
        <v>27142.5000090712</v>
      </c>
      <c r="P37" s="47" t="n">
        <f aca="false">(M37-L37)*(H37*K37)</f>
        <v>108328.514552343</v>
      </c>
    </row>
    <row r="38" customFormat="false" ht="12.75" hidden="false" customHeight="false" outlineLevel="0" collapsed="false">
      <c r="A38" s="29" t="s">
        <v>40</v>
      </c>
      <c r="B38" s="37" t="n">
        <v>37197</v>
      </c>
      <c r="C38" s="29" t="s">
        <v>92</v>
      </c>
      <c r="D38" s="29" t="s">
        <v>84</v>
      </c>
      <c r="E38" s="29" t="s">
        <v>84</v>
      </c>
      <c r="F38" s="38" t="s">
        <v>39</v>
      </c>
      <c r="G38" s="40" t="n">
        <v>37377</v>
      </c>
      <c r="H38" s="42" t="n">
        <v>-119350</v>
      </c>
      <c r="I38" s="42" t="n">
        <v>-118220.4774</v>
      </c>
      <c r="J38" s="43" t="n">
        <f aca="false">VLOOKUP(G38,DiscountRate!$A$2:$E$26,5,0)</f>
        <v>4.00573468718984</v>
      </c>
      <c r="K38" s="43" t="n">
        <f aca="false">J38-0.04</f>
        <v>3.96573468718984</v>
      </c>
      <c r="L38" s="33" t="n">
        <v>2.8</v>
      </c>
      <c r="M38" s="33" t="n">
        <f aca="false">(N38/I38)+L38</f>
        <v>2.60499999994079</v>
      </c>
      <c r="N38" s="45" t="n">
        <v>23052.9931</v>
      </c>
      <c r="O38" s="46" t="n">
        <f aca="false">(M38-L38)*H38</f>
        <v>23273.2500070669</v>
      </c>
      <c r="P38" s="47" t="n">
        <f aca="false">(M38-L38)*(H38*K38)</f>
        <v>92295.5348366664</v>
      </c>
    </row>
    <row r="39" customFormat="false" ht="12.75" hidden="false" customHeight="false" outlineLevel="0" collapsed="false">
      <c r="A39" s="29" t="s">
        <v>40</v>
      </c>
      <c r="B39" s="37" t="n">
        <v>37197</v>
      </c>
      <c r="C39" s="29" t="s">
        <v>92</v>
      </c>
      <c r="D39" s="29" t="s">
        <v>84</v>
      </c>
      <c r="E39" s="29" t="s">
        <v>84</v>
      </c>
      <c r="F39" s="38" t="s">
        <v>39</v>
      </c>
      <c r="G39" s="40" t="n">
        <v>37408</v>
      </c>
      <c r="H39" s="42" t="n">
        <v>-115500</v>
      </c>
      <c r="I39" s="42" t="n">
        <v>-114216.2692</v>
      </c>
      <c r="J39" s="43" t="n">
        <f aca="false">VLOOKUP(G39,DiscountRate!$A$2:$E$26,5,0)</f>
        <v>3.97973043692193</v>
      </c>
      <c r="K39" s="43" t="n">
        <f aca="false">J39-0.04</f>
        <v>3.93973043692193</v>
      </c>
      <c r="L39" s="33" t="n">
        <v>2.8</v>
      </c>
      <c r="M39" s="33" t="n">
        <f aca="false">(N39/I39)+L39</f>
        <v>2.64999999982489</v>
      </c>
      <c r="N39" s="45" t="n">
        <v>17132.4404</v>
      </c>
      <c r="O39" s="46" t="n">
        <f aca="false">(M39-L39)*H39</f>
        <v>17325.0000202248</v>
      </c>
      <c r="P39" s="47" t="n">
        <f aca="false">(M39-L39)*(H39*K39)</f>
        <v>68255.8298993527</v>
      </c>
    </row>
    <row r="40" customFormat="false" ht="12.75" hidden="false" customHeight="false" outlineLevel="0" collapsed="false">
      <c r="A40" s="29" t="s">
        <v>40</v>
      </c>
      <c r="B40" s="37" t="n">
        <v>37197</v>
      </c>
      <c r="C40" s="29" t="s">
        <v>92</v>
      </c>
      <c r="D40" s="29" t="s">
        <v>84</v>
      </c>
      <c r="E40" s="29" t="s">
        <v>84</v>
      </c>
      <c r="F40" s="38" t="s">
        <v>39</v>
      </c>
      <c r="G40" s="40" t="n">
        <v>37438</v>
      </c>
      <c r="H40" s="42" t="n">
        <v>-119350</v>
      </c>
      <c r="I40" s="42" t="n">
        <v>-117825.6288</v>
      </c>
      <c r="J40" s="43" t="n">
        <f aca="false">VLOOKUP(G40,DiscountRate!$A$2:$E$26,5,0)</f>
        <v>3.96522688821174</v>
      </c>
      <c r="K40" s="43" t="n">
        <f aca="false">J40-0.04</f>
        <v>3.92522688821174</v>
      </c>
      <c r="L40" s="33" t="n">
        <v>2.8</v>
      </c>
      <c r="M40" s="33" t="n">
        <f aca="false">(N40/I40)+L40</f>
        <v>2.68999999972841</v>
      </c>
      <c r="N40" s="45" t="n">
        <v>12960.8192</v>
      </c>
      <c r="O40" s="46" t="n">
        <f aca="false">(M40-L40)*H40</f>
        <v>13128.500032414</v>
      </c>
      <c r="P40" s="47" t="n">
        <f aca="false">(M40-L40)*(H40*K40)</f>
        <v>51532.3413291202</v>
      </c>
    </row>
    <row r="41" customFormat="false" ht="12.75" hidden="false" customHeight="false" outlineLevel="0" collapsed="false">
      <c r="A41" s="29" t="s">
        <v>40</v>
      </c>
      <c r="B41" s="37" t="n">
        <v>37197</v>
      </c>
      <c r="C41" s="29" t="s">
        <v>92</v>
      </c>
      <c r="D41" s="29" t="s">
        <v>84</v>
      </c>
      <c r="E41" s="29" t="s">
        <v>84</v>
      </c>
      <c r="F41" s="38" t="s">
        <v>39</v>
      </c>
      <c r="G41" s="40" t="n">
        <v>37469</v>
      </c>
      <c r="H41" s="42" t="n">
        <v>-119350</v>
      </c>
      <c r="I41" s="42" t="n">
        <v>-117604.4854</v>
      </c>
      <c r="J41" s="43" t="n">
        <f aca="false">VLOOKUP(G41,DiscountRate!$A$2:$E$26,5,0)</f>
        <v>3.9670772842598</v>
      </c>
      <c r="K41" s="43" t="n">
        <f aca="false">J41-0.04</f>
        <v>3.9270772842598</v>
      </c>
      <c r="L41" s="33" t="n">
        <v>2.8</v>
      </c>
      <c r="M41" s="33" t="n">
        <f aca="false">(N41/I41)+L41</f>
        <v>2.72999999981293</v>
      </c>
      <c r="N41" s="45" t="n">
        <v>8232.314</v>
      </c>
      <c r="O41" s="46" t="n">
        <f aca="false">(M41-L41)*H41</f>
        <v>8354.50002232651</v>
      </c>
      <c r="P41" s="47" t="n">
        <f aca="false">(M41-L41)*(H41*K41)</f>
        <v>32808.7672590264</v>
      </c>
    </row>
    <row r="42" customFormat="false" ht="12.75" hidden="false" customHeight="false" outlineLevel="0" collapsed="false">
      <c r="A42" s="29" t="s">
        <v>40</v>
      </c>
      <c r="B42" s="37" t="n">
        <v>37197</v>
      </c>
      <c r="C42" s="29" t="s">
        <v>92</v>
      </c>
      <c r="D42" s="29" t="s">
        <v>84</v>
      </c>
      <c r="E42" s="29" t="s">
        <v>84</v>
      </c>
      <c r="F42" s="38" t="s">
        <v>39</v>
      </c>
      <c r="G42" s="40" t="n">
        <v>37500</v>
      </c>
      <c r="H42" s="42" t="n">
        <v>-115500</v>
      </c>
      <c r="I42" s="42" t="n">
        <v>-113592.5179</v>
      </c>
      <c r="J42" s="43" t="n">
        <f aca="false">VLOOKUP(G42,DiscountRate!$A$2:$E$26,5,0)</f>
        <v>3.9687660014305</v>
      </c>
      <c r="K42" s="43" t="n">
        <f aca="false">J42-0.04</f>
        <v>3.9287660014305</v>
      </c>
      <c r="L42" s="33" t="n">
        <v>2.8</v>
      </c>
      <c r="M42" s="33" t="n">
        <f aca="false">(N42/I42)+L42</f>
        <v>2.73499999967868</v>
      </c>
      <c r="N42" s="45" t="n">
        <v>7383.5137</v>
      </c>
      <c r="O42" s="46" t="n">
        <f aca="false">(M42-L42)*H42</f>
        <v>7507.5000371129</v>
      </c>
      <c r="P42" s="47" t="n">
        <f aca="false">(M42-L42)*(H42*K42)</f>
        <v>29495.2109015474</v>
      </c>
    </row>
    <row r="43" customFormat="false" ht="12.75" hidden="false" customHeight="false" outlineLevel="0" collapsed="false">
      <c r="A43" s="29" t="s">
        <v>40</v>
      </c>
      <c r="B43" s="37" t="n">
        <v>37197</v>
      </c>
      <c r="C43" s="29" t="s">
        <v>92</v>
      </c>
      <c r="D43" s="29" t="s">
        <v>84</v>
      </c>
      <c r="E43" s="29" t="s">
        <v>84</v>
      </c>
      <c r="F43" s="38" t="s">
        <v>39</v>
      </c>
      <c r="G43" s="40" t="n">
        <v>37530</v>
      </c>
      <c r="H43" s="42" t="n">
        <v>-119350</v>
      </c>
      <c r="I43" s="42" t="n">
        <v>-117148.4158</v>
      </c>
      <c r="J43" s="43" t="n">
        <f aca="false">VLOOKUP(G43,DiscountRate!$A$2:$E$26,5,0)</f>
        <v>3.9771635358095</v>
      </c>
      <c r="K43" s="43" t="n">
        <f aca="false">J43-0.04</f>
        <v>3.9371635358095</v>
      </c>
      <c r="L43" s="33" t="n">
        <v>2.8</v>
      </c>
      <c r="M43" s="33" t="n">
        <f aca="false">(N43/I43)+L43</f>
        <v>2.77499999995732</v>
      </c>
      <c r="N43" s="45" t="n">
        <v>2928.7104</v>
      </c>
      <c r="O43" s="46" t="n">
        <f aca="false">(M43-L43)*H43</f>
        <v>2983.75000509396</v>
      </c>
      <c r="P43" s="47" t="n">
        <f aca="false">(M43-L43)*(H43*K43)</f>
        <v>11747.5117200274</v>
      </c>
    </row>
    <row r="44" customFormat="false" ht="12.75" hidden="false" customHeight="false" outlineLevel="0" collapsed="false">
      <c r="A44" s="51" t="s">
        <v>91</v>
      </c>
      <c r="B44" s="37"/>
      <c r="C44" s="29"/>
      <c r="D44" s="29"/>
      <c r="E44" s="29"/>
      <c r="F44" s="38"/>
      <c r="G44" s="40"/>
      <c r="H44" s="48" t="n">
        <f aca="false">SUM(H37:H43)</f>
        <v>-823900</v>
      </c>
      <c r="I44" s="48" t="n">
        <f aca="false">SUM(I37:I43)</f>
        <v>-813200.7051</v>
      </c>
      <c r="J44" s="43" t="e">
        <f aca="false">VLOOKUP(G44,DiscountRate!$A$2:$E$26,5,0)</f>
        <v>#N/A</v>
      </c>
      <c r="K44" s="48"/>
      <c r="L44" s="32"/>
      <c r="M44" s="32"/>
      <c r="N44" s="50" t="n">
        <f aca="false">SUM(N37:N43)</f>
        <v>98620.1248</v>
      </c>
      <c r="O44" s="50" t="n">
        <f aca="false">SUM(O37:O43)</f>
        <v>99715.0001333103</v>
      </c>
      <c r="P44" s="50" t="n">
        <f aca="false">SUM(P37:P43)</f>
        <v>394463.710498084</v>
      </c>
    </row>
    <row r="45" customFormat="false" ht="12.75" hidden="false" customHeight="false" outlineLevel="0" collapsed="false">
      <c r="A45" s="29" t="s">
        <v>38</v>
      </c>
      <c r="B45" s="37" t="n">
        <v>37197</v>
      </c>
      <c r="C45" s="29" t="s">
        <v>93</v>
      </c>
      <c r="D45" s="29" t="s">
        <v>84</v>
      </c>
      <c r="E45" s="29" t="s">
        <v>84</v>
      </c>
      <c r="F45" s="38" t="s">
        <v>39</v>
      </c>
      <c r="G45" s="40" t="n">
        <v>37347</v>
      </c>
      <c r="H45" s="42" t="n">
        <v>-34500</v>
      </c>
      <c r="I45" s="42" t="n">
        <v>-34229.0512</v>
      </c>
      <c r="J45" s="43" t="n">
        <f aca="false">VLOOKUP(G45,DiscountRate!$A$2:$E$26,5,0)</f>
        <v>4.03110304931893</v>
      </c>
      <c r="K45" s="43" t="n">
        <f aca="false">J45-0.04</f>
        <v>3.99110304931893</v>
      </c>
      <c r="L45" s="33" t="n">
        <v>2.8</v>
      </c>
      <c r="M45" s="44" t="n">
        <f aca="false">(N45/I45)+L45</f>
        <v>2.56500000093488</v>
      </c>
      <c r="N45" s="45" t="n">
        <v>8043.827</v>
      </c>
      <c r="O45" s="46" t="n">
        <f aca="false">(M45-L45)*H45</f>
        <v>8107.49996774669</v>
      </c>
      <c r="P45" s="47" t="n">
        <f aca="false">(M45-L45)*(H45*K45)</f>
        <v>32357.8678436269</v>
      </c>
    </row>
    <row r="46" customFormat="false" ht="12.75" hidden="false" customHeight="false" outlineLevel="0" collapsed="false">
      <c r="A46" s="29" t="s">
        <v>38</v>
      </c>
      <c r="B46" s="37" t="n">
        <v>37197</v>
      </c>
      <c r="C46" s="29" t="s">
        <v>93</v>
      </c>
      <c r="D46" s="29" t="s">
        <v>84</v>
      </c>
      <c r="E46" s="29" t="s">
        <v>84</v>
      </c>
      <c r="F46" s="38" t="s">
        <v>39</v>
      </c>
      <c r="G46" s="40" t="n">
        <v>37377</v>
      </c>
      <c r="H46" s="42" t="n">
        <v>-35650</v>
      </c>
      <c r="I46" s="42" t="n">
        <v>-35312.6101</v>
      </c>
      <c r="J46" s="43" t="n">
        <f aca="false">VLOOKUP(G46,DiscountRate!$A$2:$E$26,5,0)</f>
        <v>4.00573468718984</v>
      </c>
      <c r="K46" s="43" t="n">
        <f aca="false">J46-0.04</f>
        <v>3.96573468718984</v>
      </c>
      <c r="L46" s="33" t="n">
        <v>2.8</v>
      </c>
      <c r="M46" s="44" t="n">
        <f aca="false">(N46/I46)+L46</f>
        <v>2.60499999913629</v>
      </c>
      <c r="N46" s="45" t="n">
        <v>6885.959</v>
      </c>
      <c r="O46" s="46" t="n">
        <f aca="false">(M46-L46)*H46</f>
        <v>6951.75003079141</v>
      </c>
      <c r="P46" s="47" t="n">
        <f aca="false">(M46-L46)*(H46*K46)</f>
        <v>27568.7962337826</v>
      </c>
    </row>
    <row r="47" customFormat="false" ht="12.75" hidden="false" customHeight="false" outlineLevel="0" collapsed="false">
      <c r="A47" s="29" t="s">
        <v>38</v>
      </c>
      <c r="B47" s="37" t="n">
        <v>37197</v>
      </c>
      <c r="C47" s="29" t="s">
        <v>93</v>
      </c>
      <c r="D47" s="29" t="s">
        <v>84</v>
      </c>
      <c r="E47" s="29" t="s">
        <v>84</v>
      </c>
      <c r="F47" s="38" t="s">
        <v>39</v>
      </c>
      <c r="G47" s="40" t="n">
        <v>37408</v>
      </c>
      <c r="H47" s="42" t="n">
        <v>-34500</v>
      </c>
      <c r="I47" s="42" t="n">
        <v>-34116.5479</v>
      </c>
      <c r="J47" s="43" t="n">
        <f aca="false">VLOOKUP(G47,DiscountRate!$A$2:$E$26,5,0)</f>
        <v>3.97973043692193</v>
      </c>
      <c r="K47" s="43" t="n">
        <f aca="false">J47-0.04</f>
        <v>3.93973043692193</v>
      </c>
      <c r="L47" s="33" t="n">
        <v>2.8</v>
      </c>
      <c r="M47" s="44" t="n">
        <f aca="false">(N47/I47)+L47</f>
        <v>2.64999999956033</v>
      </c>
      <c r="N47" s="45" t="n">
        <v>5117.4822</v>
      </c>
      <c r="O47" s="46" t="n">
        <f aca="false">(M47-L47)*H47</f>
        <v>5175.0000151686</v>
      </c>
      <c r="P47" s="47" t="n">
        <f aca="false">(M47-L47)*(H47*K47)</f>
        <v>20388.1050708312</v>
      </c>
    </row>
    <row r="48" customFormat="false" ht="12.75" hidden="false" customHeight="false" outlineLevel="0" collapsed="false">
      <c r="A48" s="29" t="s">
        <v>38</v>
      </c>
      <c r="B48" s="37" t="n">
        <v>37197</v>
      </c>
      <c r="C48" s="29" t="s">
        <v>93</v>
      </c>
      <c r="D48" s="29" t="s">
        <v>84</v>
      </c>
      <c r="E48" s="29" t="s">
        <v>84</v>
      </c>
      <c r="F48" s="38" t="s">
        <v>39</v>
      </c>
      <c r="G48" s="40" t="n">
        <v>37438</v>
      </c>
      <c r="H48" s="42" t="n">
        <v>-35650</v>
      </c>
      <c r="I48" s="42" t="n">
        <v>-35194.6683</v>
      </c>
      <c r="J48" s="43" t="n">
        <f aca="false">VLOOKUP(G48,DiscountRate!$A$2:$E$26,5,0)</f>
        <v>3.96522688821174</v>
      </c>
      <c r="K48" s="43" t="n">
        <f aca="false">J48-0.04</f>
        <v>3.92522688821174</v>
      </c>
      <c r="L48" s="33" t="n">
        <v>2.8</v>
      </c>
      <c r="M48" s="44" t="n">
        <f aca="false">(N48/I48)+L48</f>
        <v>2.69000000036937</v>
      </c>
      <c r="N48" s="45" t="n">
        <v>3871.4135</v>
      </c>
      <c r="O48" s="46" t="n">
        <f aca="false">(M48-L48)*H48</f>
        <v>3921.49998683182</v>
      </c>
      <c r="P48" s="47" t="n">
        <f aca="false">(M48-L48)*(H48*K48)</f>
        <v>15392.7771904342</v>
      </c>
    </row>
    <row r="49" customFormat="false" ht="12.75" hidden="false" customHeight="false" outlineLevel="0" collapsed="false">
      <c r="A49" s="29" t="s">
        <v>38</v>
      </c>
      <c r="B49" s="37" t="n">
        <v>37197</v>
      </c>
      <c r="C49" s="29" t="s">
        <v>93</v>
      </c>
      <c r="D49" s="29" t="s">
        <v>84</v>
      </c>
      <c r="E49" s="29" t="s">
        <v>84</v>
      </c>
      <c r="F49" s="38" t="s">
        <v>39</v>
      </c>
      <c r="G49" s="40" t="n">
        <v>37469</v>
      </c>
      <c r="H49" s="42" t="n">
        <v>-35650</v>
      </c>
      <c r="I49" s="42" t="n">
        <v>-35128.6125</v>
      </c>
      <c r="J49" s="43" t="n">
        <f aca="false">VLOOKUP(G49,DiscountRate!$A$2:$E$26,5,0)</f>
        <v>3.9670772842598</v>
      </c>
      <c r="K49" s="43" t="n">
        <f aca="false">J49-0.04</f>
        <v>3.9270772842598</v>
      </c>
      <c r="L49" s="33" t="n">
        <v>2.8</v>
      </c>
      <c r="M49" s="44" t="n">
        <f aca="false">(N49/I49)+L49</f>
        <v>2.72999999928833</v>
      </c>
      <c r="N49" s="45" t="n">
        <v>2459.0029</v>
      </c>
      <c r="O49" s="46" t="n">
        <f aca="false">(M49-L49)*H49</f>
        <v>2495.50002537106</v>
      </c>
      <c r="P49" s="47" t="n">
        <f aca="false">(M49-L49)*(H49*K49)</f>
        <v>9800.02146250443</v>
      </c>
    </row>
    <row r="50" customFormat="false" ht="12.75" hidden="false" customHeight="false" outlineLevel="0" collapsed="false">
      <c r="A50" s="29" t="s">
        <v>38</v>
      </c>
      <c r="B50" s="37" t="n">
        <v>37197</v>
      </c>
      <c r="C50" s="29" t="s">
        <v>93</v>
      </c>
      <c r="D50" s="29" t="s">
        <v>84</v>
      </c>
      <c r="E50" s="29" t="s">
        <v>84</v>
      </c>
      <c r="F50" s="38" t="s">
        <v>39</v>
      </c>
      <c r="G50" s="40" t="n">
        <v>37500</v>
      </c>
      <c r="H50" s="42" t="n">
        <v>-34500</v>
      </c>
      <c r="I50" s="42" t="n">
        <v>-33930.2326</v>
      </c>
      <c r="J50" s="43" t="n">
        <f aca="false">VLOOKUP(G50,DiscountRate!$A$2:$E$26,5,0)</f>
        <v>3.9687660014305</v>
      </c>
      <c r="K50" s="43" t="n">
        <f aca="false">J50-0.04</f>
        <v>3.9287660014305</v>
      </c>
      <c r="L50" s="33" t="n">
        <v>2.8</v>
      </c>
      <c r="M50" s="44" t="n">
        <f aca="false">(N50/I50)+L50</f>
        <v>2.73500000055997</v>
      </c>
      <c r="N50" s="45" t="n">
        <v>2205.4651</v>
      </c>
      <c r="O50" s="46" t="n">
        <f aca="false">(M50-L50)*H50</f>
        <v>2242.49998068095</v>
      </c>
      <c r="P50" s="47" t="n">
        <f aca="false">(M50-L50)*(H50*K50)</f>
        <v>8810.25768230785</v>
      </c>
    </row>
    <row r="51" customFormat="false" ht="12.75" hidden="false" customHeight="false" outlineLevel="0" collapsed="false">
      <c r="A51" s="29" t="s">
        <v>38</v>
      </c>
      <c r="B51" s="37" t="n">
        <v>37197</v>
      </c>
      <c r="C51" s="29" t="s">
        <v>93</v>
      </c>
      <c r="D51" s="29" t="s">
        <v>84</v>
      </c>
      <c r="E51" s="29" t="s">
        <v>84</v>
      </c>
      <c r="F51" s="38" t="s">
        <v>39</v>
      </c>
      <c r="G51" s="40" t="n">
        <v>37530</v>
      </c>
      <c r="H51" s="42" t="n">
        <v>-35650</v>
      </c>
      <c r="I51" s="42" t="n">
        <v>-34992.3839</v>
      </c>
      <c r="J51" s="43" t="n">
        <f aca="false">VLOOKUP(G51,DiscountRate!$A$2:$E$26,5,0)</f>
        <v>3.9771635358095</v>
      </c>
      <c r="K51" s="43" t="n">
        <f aca="false">J51-0.04</f>
        <v>3.9371635358095</v>
      </c>
      <c r="L51" s="33" t="n">
        <v>2.8</v>
      </c>
      <c r="M51" s="44" t="n">
        <f aca="false">(N51/I51)+L51</f>
        <v>2.77499999992856</v>
      </c>
      <c r="N51" s="45" t="n">
        <v>874.8096</v>
      </c>
      <c r="O51" s="46" t="n">
        <f aca="false">(M51-L51)*H51</f>
        <v>891.250002546982</v>
      </c>
      <c r="P51" s="47" t="n">
        <f aca="false">(M51-L51)*(H51*K51)</f>
        <v>3508.9970113181</v>
      </c>
    </row>
    <row r="52" customFormat="false" ht="12.75" hidden="false" customHeight="false" outlineLevel="0" collapsed="false">
      <c r="A52" s="51" t="s">
        <v>94</v>
      </c>
      <c r="B52" s="37"/>
      <c r="C52" s="29"/>
      <c r="D52" s="29"/>
      <c r="E52" s="29"/>
      <c r="F52" s="38"/>
      <c r="G52" s="40"/>
      <c r="H52" s="48" t="n">
        <f aca="false">SUM(H45:H51)</f>
        <v>-246100</v>
      </c>
      <c r="I52" s="48" t="n">
        <f aca="false">SUM(I45:I51)</f>
        <v>-242904.1065</v>
      </c>
      <c r="J52" s="43" t="e">
        <f aca="false">VLOOKUP(G52,DiscountRate!$A$2:$E$26,5,0)</f>
        <v>#N/A</v>
      </c>
      <c r="K52" s="48"/>
      <c r="L52" s="32"/>
      <c r="M52" s="49"/>
      <c r="N52" s="50" t="n">
        <f aca="false">SUM(N45:N51)</f>
        <v>29457.9593</v>
      </c>
      <c r="O52" s="50" t="n">
        <f aca="false">SUM(O45:O51)</f>
        <v>29785.0000091375</v>
      </c>
      <c r="P52" s="50" t="n">
        <f aca="false">SUM(P45:P51)</f>
        <v>117826.822494805</v>
      </c>
    </row>
    <row r="53" customFormat="false" ht="12.75" hidden="false" customHeight="false" outlineLevel="0" collapsed="false">
      <c r="A53" s="29" t="s">
        <v>40</v>
      </c>
      <c r="B53" s="37" t="n">
        <v>37197</v>
      </c>
      <c r="C53" s="29" t="s">
        <v>95</v>
      </c>
      <c r="D53" s="29" t="s">
        <v>88</v>
      </c>
      <c r="E53" s="29" t="s">
        <v>89</v>
      </c>
      <c r="F53" s="38" t="s">
        <v>39</v>
      </c>
      <c r="G53" s="40" t="n">
        <v>37347</v>
      </c>
      <c r="H53" s="42" t="n">
        <v>115500</v>
      </c>
      <c r="I53" s="42" t="n">
        <v>114592.9106</v>
      </c>
      <c r="J53" s="43" t="n">
        <f aca="false">VLOOKUP(G53,DiscountRate!$A$2:$E$26,5,0)</f>
        <v>4.03110304931893</v>
      </c>
      <c r="K53" s="43" t="n">
        <f aca="false">J53-0.04</f>
        <v>3.99110304931893</v>
      </c>
      <c r="L53" s="33" t="n">
        <v>3.31</v>
      </c>
      <c r="M53" s="44" t="n">
        <f aca="false">(N53/I53)+L53</f>
        <v>3.05999999956367</v>
      </c>
      <c r="N53" s="45" t="n">
        <v>-28648.2277</v>
      </c>
      <c r="O53" s="46" t="n">
        <f aca="false">(M53-L53)*H53</f>
        <v>-28875.0000503958</v>
      </c>
      <c r="P53" s="47" t="n">
        <f aca="false">(M53-L53)*(H53*K53)</f>
        <v>-115243.100750219</v>
      </c>
    </row>
    <row r="54" customFormat="false" ht="12.75" hidden="false" customHeight="false" outlineLevel="0" collapsed="false">
      <c r="A54" s="29" t="s">
        <v>40</v>
      </c>
      <c r="B54" s="37" t="n">
        <v>37197</v>
      </c>
      <c r="C54" s="29" t="s">
        <v>95</v>
      </c>
      <c r="D54" s="29" t="s">
        <v>88</v>
      </c>
      <c r="E54" s="29" t="s">
        <v>89</v>
      </c>
      <c r="F54" s="38" t="s">
        <v>39</v>
      </c>
      <c r="G54" s="40" t="n">
        <v>37377</v>
      </c>
      <c r="H54" s="42" t="n">
        <v>119350</v>
      </c>
      <c r="I54" s="42" t="n">
        <v>118220.4774</v>
      </c>
      <c r="J54" s="43" t="n">
        <f aca="false">VLOOKUP(G54,DiscountRate!$A$2:$E$26,5,0)</f>
        <v>4.00573468718984</v>
      </c>
      <c r="K54" s="43" t="n">
        <f aca="false">J54-0.04</f>
        <v>3.96573468718984</v>
      </c>
      <c r="L54" s="33" t="n">
        <v>3.31</v>
      </c>
      <c r="M54" s="44" t="n">
        <f aca="false">(N54/I54)+L54</f>
        <v>3.0999999996109</v>
      </c>
      <c r="N54" s="45" t="n">
        <v>-24826.3003</v>
      </c>
      <c r="O54" s="46" t="n">
        <f aca="false">(M54-L54)*H54</f>
        <v>-25063.5000464395</v>
      </c>
      <c r="P54" s="47" t="n">
        <f aca="false">(M54-L54)*(H54*K54)</f>
        <v>-99395.1915165492</v>
      </c>
    </row>
    <row r="55" customFormat="false" ht="12.75" hidden="false" customHeight="false" outlineLevel="0" collapsed="false">
      <c r="A55" s="29" t="s">
        <v>40</v>
      </c>
      <c r="B55" s="37" t="n">
        <v>37197</v>
      </c>
      <c r="C55" s="29" t="s">
        <v>95</v>
      </c>
      <c r="D55" s="29" t="s">
        <v>88</v>
      </c>
      <c r="E55" s="29" t="s">
        <v>89</v>
      </c>
      <c r="F55" s="38" t="s">
        <v>39</v>
      </c>
      <c r="G55" s="40" t="n">
        <v>37408</v>
      </c>
      <c r="H55" s="42" t="n">
        <v>115500</v>
      </c>
      <c r="I55" s="42" t="n">
        <v>114216.2692</v>
      </c>
      <c r="J55" s="43" t="n">
        <f aca="false">VLOOKUP(G55,DiscountRate!$A$2:$E$26,5,0)</f>
        <v>3.97973043692193</v>
      </c>
      <c r="K55" s="43" t="n">
        <f aca="false">J55-0.04</f>
        <v>3.93973043692193</v>
      </c>
      <c r="L55" s="33" t="n">
        <v>3.31</v>
      </c>
      <c r="M55" s="44" t="n">
        <f aca="false">(N55/I55)+L55</f>
        <v>3.1450000001576</v>
      </c>
      <c r="N55" s="45" t="n">
        <v>-18845.6844</v>
      </c>
      <c r="O55" s="46" t="n">
        <f aca="false">(M55-L55)*H55</f>
        <v>-19057.4999817977</v>
      </c>
      <c r="P55" s="47" t="n">
        <f aca="false">(M55-L55)*(H55*K55)</f>
        <v>-75081.4127299276</v>
      </c>
    </row>
    <row r="56" customFormat="false" ht="12.75" hidden="false" customHeight="false" outlineLevel="0" collapsed="false">
      <c r="A56" s="29" t="s">
        <v>40</v>
      </c>
      <c r="B56" s="37" t="n">
        <v>37197</v>
      </c>
      <c r="C56" s="29" t="s">
        <v>95</v>
      </c>
      <c r="D56" s="29" t="s">
        <v>88</v>
      </c>
      <c r="E56" s="29" t="s">
        <v>89</v>
      </c>
      <c r="F56" s="38" t="s">
        <v>39</v>
      </c>
      <c r="G56" s="40" t="n">
        <v>37438</v>
      </c>
      <c r="H56" s="42" t="n">
        <v>119350</v>
      </c>
      <c r="I56" s="42" t="n">
        <v>117825.6288</v>
      </c>
      <c r="J56" s="43" t="n">
        <f aca="false">VLOOKUP(G56,DiscountRate!$A$2:$E$26,5,0)</f>
        <v>3.96522688821174</v>
      </c>
      <c r="K56" s="43" t="n">
        <f aca="false">J56-0.04</f>
        <v>3.92522688821174</v>
      </c>
      <c r="L56" s="33" t="n">
        <v>3.31</v>
      </c>
      <c r="M56" s="44" t="n">
        <f aca="false">(N56/I56)+L56</f>
        <v>3.185</v>
      </c>
      <c r="N56" s="45" t="n">
        <v>-14728.2036</v>
      </c>
      <c r="O56" s="46" t="n">
        <f aca="false">(M56-L56)*H56</f>
        <v>-14918.75</v>
      </c>
      <c r="P56" s="47" t="n">
        <f aca="false">(M56-L56)*(H56*K56)</f>
        <v>-58559.4786385088</v>
      </c>
    </row>
    <row r="57" customFormat="false" ht="12.75" hidden="false" customHeight="false" outlineLevel="0" collapsed="false">
      <c r="A57" s="29" t="s">
        <v>40</v>
      </c>
      <c r="B57" s="37" t="n">
        <v>37197</v>
      </c>
      <c r="C57" s="29" t="s">
        <v>95</v>
      </c>
      <c r="D57" s="29" t="s">
        <v>88</v>
      </c>
      <c r="E57" s="29" t="s">
        <v>89</v>
      </c>
      <c r="F57" s="38" t="s">
        <v>39</v>
      </c>
      <c r="G57" s="40" t="n">
        <v>37469</v>
      </c>
      <c r="H57" s="42" t="n">
        <v>119350</v>
      </c>
      <c r="I57" s="42" t="n">
        <v>117604.4854</v>
      </c>
      <c r="J57" s="43" t="n">
        <f aca="false">VLOOKUP(G57,DiscountRate!$A$2:$E$26,5,0)</f>
        <v>3.9670772842598</v>
      </c>
      <c r="K57" s="43" t="n">
        <f aca="false">J57-0.04</f>
        <v>3.9270772842598</v>
      </c>
      <c r="L57" s="33" t="n">
        <v>3.31</v>
      </c>
      <c r="M57" s="44" t="n">
        <f aca="false">(N57/I57)+L57</f>
        <v>3.22499999965137</v>
      </c>
      <c r="N57" s="45" t="n">
        <v>-9996.3813</v>
      </c>
      <c r="O57" s="46" t="n">
        <f aca="false">(M57-L57)*H57</f>
        <v>-10144.7500416085</v>
      </c>
      <c r="P57" s="47" t="n">
        <f aca="false">(M57-L57)*(H57*K57)</f>
        <v>-39839.2174428944</v>
      </c>
    </row>
    <row r="58" customFormat="false" ht="12.75" hidden="false" customHeight="false" outlineLevel="0" collapsed="false">
      <c r="A58" s="29" t="s">
        <v>40</v>
      </c>
      <c r="B58" s="37" t="n">
        <v>37197</v>
      </c>
      <c r="C58" s="29" t="s">
        <v>95</v>
      </c>
      <c r="D58" s="29" t="s">
        <v>88</v>
      </c>
      <c r="E58" s="29" t="s">
        <v>89</v>
      </c>
      <c r="F58" s="38" t="s">
        <v>39</v>
      </c>
      <c r="G58" s="40" t="n">
        <v>37500</v>
      </c>
      <c r="H58" s="42" t="n">
        <v>115500</v>
      </c>
      <c r="I58" s="42" t="n">
        <v>113592.5179</v>
      </c>
      <c r="J58" s="43" t="n">
        <f aca="false">VLOOKUP(G58,DiscountRate!$A$2:$E$26,5,0)</f>
        <v>3.9687660014305</v>
      </c>
      <c r="K58" s="43" t="n">
        <f aca="false">J58-0.04</f>
        <v>3.9287660014305</v>
      </c>
      <c r="L58" s="33" t="n">
        <v>3.31</v>
      </c>
      <c r="M58" s="44" t="n">
        <f aca="false">(N58/I58)+L58</f>
        <v>3.23000000028171</v>
      </c>
      <c r="N58" s="45" t="n">
        <v>-9087.4014</v>
      </c>
      <c r="O58" s="46" t="n">
        <f aca="false">(M58-L58)*H58</f>
        <v>-9239.99996746263</v>
      </c>
      <c r="P58" s="47" t="n">
        <f aca="false">(M58-L58)*(H58*K58)</f>
        <v>-36301.7977253861</v>
      </c>
    </row>
    <row r="59" customFormat="false" ht="12.75" hidden="false" customHeight="false" outlineLevel="0" collapsed="false">
      <c r="A59" s="29" t="s">
        <v>40</v>
      </c>
      <c r="B59" s="37" t="n">
        <v>37197</v>
      </c>
      <c r="C59" s="29" t="s">
        <v>95</v>
      </c>
      <c r="D59" s="29" t="s">
        <v>88</v>
      </c>
      <c r="E59" s="29" t="s">
        <v>89</v>
      </c>
      <c r="F59" s="38" t="s">
        <v>39</v>
      </c>
      <c r="G59" s="40" t="n">
        <v>37530</v>
      </c>
      <c r="H59" s="42" t="n">
        <v>119350</v>
      </c>
      <c r="I59" s="42" t="n">
        <v>117148.4158</v>
      </c>
      <c r="J59" s="43" t="n">
        <f aca="false">VLOOKUP(G59,DiscountRate!$A$2:$E$26,5,0)</f>
        <v>3.9771635358095</v>
      </c>
      <c r="K59" s="43" t="n">
        <f aca="false">J59-0.04</f>
        <v>3.9371635358095</v>
      </c>
      <c r="L59" s="33" t="n">
        <v>3.31</v>
      </c>
      <c r="M59" s="44" t="n">
        <f aca="false">(N59/I59)+L59</f>
        <v>3.27000000027316</v>
      </c>
      <c r="N59" s="45" t="n">
        <v>-4685.9366</v>
      </c>
      <c r="O59" s="46" t="n">
        <f aca="false">(M59-L59)*H59</f>
        <v>-4773.9999673986</v>
      </c>
      <c r="P59" s="47" t="n">
        <f aca="false">(M59-L59)*(H59*K59)</f>
        <v>-18796.0185915975</v>
      </c>
    </row>
    <row r="60" customFormat="false" ht="12.75" hidden="false" customHeight="false" outlineLevel="0" collapsed="false">
      <c r="A60" s="51" t="s">
        <v>94</v>
      </c>
      <c r="B60" s="37"/>
      <c r="C60" s="29"/>
      <c r="D60" s="29"/>
      <c r="E60" s="29"/>
      <c r="F60" s="38"/>
      <c r="G60" s="40"/>
      <c r="H60" s="48" t="n">
        <f aca="false">SUM(H53:H59)</f>
        <v>823900</v>
      </c>
      <c r="I60" s="48" t="n">
        <f aca="false">SUM(I53:I59)</f>
        <v>813200.7051</v>
      </c>
      <c r="J60" s="43" t="e">
        <f aca="false">VLOOKUP(G60,DiscountRate!$A$2:$E$26,5,0)</f>
        <v>#N/A</v>
      </c>
      <c r="K60" s="48"/>
      <c r="L60" s="32"/>
      <c r="M60" s="49"/>
      <c r="N60" s="50" t="n">
        <f aca="false">SUM(N53:N59)</f>
        <v>-110818.1353</v>
      </c>
      <c r="O60" s="50" t="n">
        <f aca="false">SUM(O53:O59)</f>
        <v>-112073.500055103</v>
      </c>
      <c r="P60" s="50" t="n">
        <f aca="false">SUM(P53:P59)</f>
        <v>-443216.217395082</v>
      </c>
    </row>
    <row r="61" customFormat="false" ht="12.75" hidden="false" customHeight="false" outlineLevel="0" collapsed="false">
      <c r="A61" s="29" t="s">
        <v>38</v>
      </c>
      <c r="B61" s="37" t="n">
        <v>37197</v>
      </c>
      <c r="C61" s="29" t="s">
        <v>96</v>
      </c>
      <c r="D61" s="29" t="s">
        <v>88</v>
      </c>
      <c r="E61" s="29" t="s">
        <v>89</v>
      </c>
      <c r="F61" s="38" t="s">
        <v>39</v>
      </c>
      <c r="G61" s="40" t="n">
        <v>37347</v>
      </c>
      <c r="H61" s="42" t="n">
        <v>34500</v>
      </c>
      <c r="I61" s="42" t="n">
        <v>34229.0512</v>
      </c>
      <c r="J61" s="43" t="n">
        <f aca="false">VLOOKUP(G61,DiscountRate!$A$2:$E$26,5,0)</f>
        <v>4.03110304931893</v>
      </c>
      <c r="K61" s="43" t="n">
        <f aca="false">J61-0.04</f>
        <v>3.99110304931893</v>
      </c>
      <c r="L61" s="33" t="n">
        <v>3.31</v>
      </c>
      <c r="M61" s="44" t="n">
        <f aca="false">(N61/I61)+L61</f>
        <v>3.06</v>
      </c>
      <c r="N61" s="45" t="n">
        <v>-8557.2628</v>
      </c>
      <c r="O61" s="46" t="n">
        <f aca="false">(M61-L61)*H61</f>
        <v>-8625</v>
      </c>
      <c r="P61" s="47" t="n">
        <f aca="false">(M61-L61)*(H61*K61)</f>
        <v>-34423.2638003757</v>
      </c>
    </row>
    <row r="62" customFormat="false" ht="12.75" hidden="false" customHeight="false" outlineLevel="0" collapsed="false">
      <c r="A62" s="29" t="s">
        <v>38</v>
      </c>
      <c r="B62" s="37" t="n">
        <v>37197</v>
      </c>
      <c r="C62" s="29" t="s">
        <v>96</v>
      </c>
      <c r="D62" s="29" t="s">
        <v>88</v>
      </c>
      <c r="E62" s="29" t="s">
        <v>89</v>
      </c>
      <c r="F62" s="38" t="s">
        <v>39</v>
      </c>
      <c r="G62" s="40" t="n">
        <v>37377</v>
      </c>
      <c r="H62" s="42" t="n">
        <v>35650</v>
      </c>
      <c r="I62" s="42" t="n">
        <v>35312.6101</v>
      </c>
      <c r="J62" s="43" t="n">
        <f aca="false">VLOOKUP(G62,DiscountRate!$A$2:$E$26,5,0)</f>
        <v>4.00573468718984</v>
      </c>
      <c r="K62" s="43" t="n">
        <f aca="false">J62-0.04</f>
        <v>3.96573468718984</v>
      </c>
      <c r="L62" s="33" t="n">
        <v>3.31</v>
      </c>
      <c r="M62" s="44" t="n">
        <f aca="false">(N62/I62)+L62</f>
        <v>3.10000000059469</v>
      </c>
      <c r="N62" s="45" t="n">
        <v>-7415.6481</v>
      </c>
      <c r="O62" s="46" t="n">
        <f aca="false">(M62-L62)*H62</f>
        <v>-7486.49997879936</v>
      </c>
      <c r="P62" s="47" t="n">
        <f aca="false">(M62-L62)*(H62*K62)</f>
        <v>-29689.4726515706</v>
      </c>
    </row>
    <row r="63" customFormat="false" ht="12.75" hidden="false" customHeight="false" outlineLevel="0" collapsed="false">
      <c r="A63" s="29" t="s">
        <v>38</v>
      </c>
      <c r="B63" s="37" t="n">
        <v>37197</v>
      </c>
      <c r="C63" s="29" t="s">
        <v>96</v>
      </c>
      <c r="D63" s="29" t="s">
        <v>88</v>
      </c>
      <c r="E63" s="29" t="s">
        <v>89</v>
      </c>
      <c r="F63" s="38" t="s">
        <v>39</v>
      </c>
      <c r="G63" s="40" t="n">
        <v>37408</v>
      </c>
      <c r="H63" s="42" t="n">
        <v>34500</v>
      </c>
      <c r="I63" s="42" t="n">
        <v>34116.5479</v>
      </c>
      <c r="J63" s="43" t="n">
        <f aca="false">VLOOKUP(G63,DiscountRate!$A$2:$E$26,5,0)</f>
        <v>3.97973043692193</v>
      </c>
      <c r="K63" s="43" t="n">
        <f aca="false">J63-0.04</f>
        <v>3.93973043692193</v>
      </c>
      <c r="L63" s="33" t="n">
        <v>3.31</v>
      </c>
      <c r="M63" s="44" t="n">
        <f aca="false">(N63/I63)+L63</f>
        <v>3.14500000010259</v>
      </c>
      <c r="N63" s="45" t="n">
        <v>-5629.2304</v>
      </c>
      <c r="O63" s="46" t="n">
        <f aca="false">(M63-L63)*H63</f>
        <v>-5692.49999646066</v>
      </c>
      <c r="P63" s="47" t="n">
        <f aca="false">(M63-L63)*(H63*K63)</f>
        <v>-22426.9154982341</v>
      </c>
    </row>
    <row r="64" customFormat="false" ht="12.75" hidden="false" customHeight="false" outlineLevel="0" collapsed="false">
      <c r="A64" s="29" t="s">
        <v>38</v>
      </c>
      <c r="B64" s="37" t="n">
        <v>37197</v>
      </c>
      <c r="C64" s="29" t="s">
        <v>96</v>
      </c>
      <c r="D64" s="29" t="s">
        <v>88</v>
      </c>
      <c r="E64" s="29" t="s">
        <v>89</v>
      </c>
      <c r="F64" s="38" t="s">
        <v>39</v>
      </c>
      <c r="G64" s="40" t="n">
        <v>37438</v>
      </c>
      <c r="H64" s="42" t="n">
        <v>35650</v>
      </c>
      <c r="I64" s="42" t="n">
        <v>35194.6683</v>
      </c>
      <c r="J64" s="43" t="n">
        <f aca="false">VLOOKUP(G64,DiscountRate!$A$2:$E$26,5,0)</f>
        <v>3.96522688821174</v>
      </c>
      <c r="K64" s="43" t="n">
        <f aca="false">J64-0.04</f>
        <v>3.92522688821174</v>
      </c>
      <c r="L64" s="33" t="n">
        <v>3.31</v>
      </c>
      <c r="M64" s="44" t="n">
        <f aca="false">(N64/I64)+L64</f>
        <v>3.1850000010655</v>
      </c>
      <c r="N64" s="45" t="n">
        <v>-4399.3335</v>
      </c>
      <c r="O64" s="46" t="n">
        <f aca="false">(M64-L64)*H64</f>
        <v>-4456.24996201484</v>
      </c>
      <c r="P64" s="47" t="n">
        <f aca="false">(M64-L64)*(H64*K64)</f>
        <v>-17491.7921714932</v>
      </c>
    </row>
    <row r="65" customFormat="false" ht="12.75" hidden="false" customHeight="false" outlineLevel="0" collapsed="false">
      <c r="A65" s="29" t="s">
        <v>38</v>
      </c>
      <c r="B65" s="37" t="n">
        <v>37197</v>
      </c>
      <c r="C65" s="29" t="s">
        <v>96</v>
      </c>
      <c r="D65" s="29" t="s">
        <v>88</v>
      </c>
      <c r="E65" s="29" t="s">
        <v>89</v>
      </c>
      <c r="F65" s="38" t="s">
        <v>39</v>
      </c>
      <c r="G65" s="40" t="n">
        <v>37469</v>
      </c>
      <c r="H65" s="42" t="n">
        <v>35650</v>
      </c>
      <c r="I65" s="42" t="n">
        <v>35128.6125</v>
      </c>
      <c r="J65" s="43" t="n">
        <f aca="false">VLOOKUP(G65,DiscountRate!$A$2:$E$26,5,0)</f>
        <v>3.9670772842598</v>
      </c>
      <c r="K65" s="43" t="n">
        <f aca="false">J65-0.04</f>
        <v>3.9270772842598</v>
      </c>
      <c r="L65" s="33" t="n">
        <v>3.31</v>
      </c>
      <c r="M65" s="44" t="n">
        <f aca="false">(N65/I65)+L65</f>
        <v>3.22499999893249</v>
      </c>
      <c r="N65" s="45" t="n">
        <v>-2985.9321</v>
      </c>
      <c r="O65" s="46" t="n">
        <f aca="false">(M65-L65)*H65</f>
        <v>-3030.25003805659</v>
      </c>
      <c r="P65" s="47" t="n">
        <f aca="false">(M65-L65)*(H65*K65)</f>
        <v>-11900.0260900794</v>
      </c>
    </row>
    <row r="66" customFormat="false" ht="12.75" hidden="false" customHeight="false" outlineLevel="0" collapsed="false">
      <c r="A66" s="29" t="s">
        <v>38</v>
      </c>
      <c r="B66" s="37" t="n">
        <v>37197</v>
      </c>
      <c r="C66" s="29" t="s">
        <v>96</v>
      </c>
      <c r="D66" s="29" t="s">
        <v>88</v>
      </c>
      <c r="E66" s="29" t="s">
        <v>89</v>
      </c>
      <c r="F66" s="38" t="s">
        <v>39</v>
      </c>
      <c r="G66" s="40" t="n">
        <v>37500</v>
      </c>
      <c r="H66" s="42" t="n">
        <v>34500</v>
      </c>
      <c r="I66" s="42" t="n">
        <v>33930.2326</v>
      </c>
      <c r="J66" s="43" t="n">
        <f aca="false">VLOOKUP(G66,DiscountRate!$A$2:$E$26,5,0)</f>
        <v>3.9687660014305</v>
      </c>
      <c r="K66" s="43" t="n">
        <f aca="false">J66-0.04</f>
        <v>3.9287660014305</v>
      </c>
      <c r="L66" s="33" t="n">
        <v>3.31</v>
      </c>
      <c r="M66" s="44" t="n">
        <f aca="false">(N66/I66)+L66</f>
        <v>3.23000000023578</v>
      </c>
      <c r="N66" s="45" t="n">
        <v>-2714.4186</v>
      </c>
      <c r="O66" s="46" t="n">
        <f aca="false">(M66-L66)*H66</f>
        <v>-2759.99999186566</v>
      </c>
      <c r="P66" s="47" t="n">
        <f aca="false">(M66-L66)*(H66*K66)</f>
        <v>-10843.3941319903</v>
      </c>
    </row>
    <row r="67" customFormat="false" ht="12.75" hidden="false" customHeight="false" outlineLevel="0" collapsed="false">
      <c r="A67" s="29" t="s">
        <v>38</v>
      </c>
      <c r="B67" s="37" t="n">
        <v>37197</v>
      </c>
      <c r="C67" s="29" t="s">
        <v>96</v>
      </c>
      <c r="D67" s="29" t="s">
        <v>88</v>
      </c>
      <c r="E67" s="29" t="s">
        <v>89</v>
      </c>
      <c r="F67" s="38" t="s">
        <v>39</v>
      </c>
      <c r="G67" s="40" t="n">
        <v>37530</v>
      </c>
      <c r="H67" s="42" t="n">
        <v>35650</v>
      </c>
      <c r="I67" s="42" t="n">
        <v>34992.3839</v>
      </c>
      <c r="J67" s="43" t="n">
        <f aca="false">VLOOKUP(G67,DiscountRate!$A$2:$E$26,5,0)</f>
        <v>3.9771635358095</v>
      </c>
      <c r="K67" s="43" t="n">
        <f aca="false">J67-0.04</f>
        <v>3.9371635358095</v>
      </c>
      <c r="L67" s="33" t="n">
        <v>3.31</v>
      </c>
      <c r="M67" s="44" t="n">
        <f aca="false">(N67/I67)+L67</f>
        <v>3.26999999874258</v>
      </c>
      <c r="N67" s="45" t="n">
        <v>-1399.6954</v>
      </c>
      <c r="O67" s="46" t="n">
        <f aca="false">(M67-L67)*H67</f>
        <v>-1426.0000448269</v>
      </c>
      <c r="P67" s="47" t="n">
        <f aca="false">(M67-L67)*(H67*K67)</f>
        <v>-5614.39537855516</v>
      </c>
    </row>
    <row r="68" customFormat="false" ht="12.75" hidden="false" customHeight="false" outlineLevel="0" collapsed="false">
      <c r="A68" s="29"/>
      <c r="B68" s="37"/>
      <c r="C68" s="29"/>
      <c r="D68" s="29"/>
      <c r="E68" s="29"/>
      <c r="F68" s="38"/>
      <c r="G68" s="40"/>
      <c r="H68" s="48" t="n">
        <f aca="false">SUM(H61:H67)</f>
        <v>246100</v>
      </c>
      <c r="I68" s="48" t="n">
        <f aca="false">SUM(I61:I67)</f>
        <v>242904.1065</v>
      </c>
      <c r="J68" s="43" t="e">
        <f aca="false">VLOOKUP(G68,DiscountRate!$A$2:$E$26,5,0)</f>
        <v>#N/A</v>
      </c>
      <c r="K68" s="48"/>
      <c r="L68" s="32"/>
      <c r="M68" s="32"/>
      <c r="N68" s="50" t="n">
        <f aca="false">SUM(N61:N67)</f>
        <v>-33101.5209</v>
      </c>
      <c r="O68" s="50" t="n">
        <f aca="false">SUM(O61:O67)</f>
        <v>-33476.500012024</v>
      </c>
      <c r="P68" s="50" t="n">
        <f aca="false">SUM(P61:P67)</f>
        <v>-132389.259722298</v>
      </c>
    </row>
    <row r="69" customFormat="false" ht="12.75" hidden="false" customHeight="false" outlineLevel="0" collapsed="false">
      <c r="A69" s="51" t="s">
        <v>91</v>
      </c>
      <c r="B69" s="37"/>
      <c r="C69" s="29"/>
      <c r="D69" s="29"/>
      <c r="E69" s="29"/>
      <c r="F69" s="38"/>
      <c r="G69" s="40"/>
      <c r="H69" s="42"/>
      <c r="I69" s="42"/>
      <c r="J69" s="43" t="e">
        <f aca="false">VLOOKUP(G69,DiscountRate!$A$2:$E$26,5,0)</f>
        <v>#N/A</v>
      </c>
      <c r="K69" s="42"/>
      <c r="L69" s="33"/>
      <c r="M69" s="33"/>
      <c r="N69" s="45"/>
      <c r="O69" s="46"/>
      <c r="P69" s="33"/>
    </row>
    <row r="70" customFormat="false" ht="12.75" hidden="false" customHeight="false" outlineLevel="0" collapsed="false">
      <c r="A70" s="29" t="s">
        <v>40</v>
      </c>
      <c r="B70" s="37" t="n">
        <v>37202</v>
      </c>
      <c r="C70" s="29" t="s">
        <v>97</v>
      </c>
      <c r="D70" s="29" t="s">
        <v>84</v>
      </c>
      <c r="E70" s="29" t="s">
        <v>84</v>
      </c>
      <c r="F70" s="38" t="s">
        <v>39</v>
      </c>
      <c r="G70" s="40" t="n">
        <v>37347</v>
      </c>
      <c r="H70" s="42" t="n">
        <v>-115500</v>
      </c>
      <c r="I70" s="42" t="n">
        <v>-114592.9106</v>
      </c>
      <c r="J70" s="43" t="n">
        <f aca="false">VLOOKUP(G70,DiscountRate!$A$2:$E$26,5,0)</f>
        <v>4.03110304931893</v>
      </c>
      <c r="K70" s="43" t="n">
        <f aca="false">J70-0.04</f>
        <v>3.99110304931893</v>
      </c>
      <c r="L70" s="33" t="n">
        <v>2.63</v>
      </c>
      <c r="M70" s="33" t="n">
        <f aca="false">(N70/I70)+L70</f>
        <v>2.56499999990401</v>
      </c>
      <c r="N70" s="45" t="n">
        <v>7448.5392</v>
      </c>
      <c r="O70" s="46" t="n">
        <f aca="false">(M70-L70)*H70</f>
        <v>7507.50001108708</v>
      </c>
      <c r="P70" s="47" t="n">
        <f aca="false">(M70-L70)*(H70*K70)</f>
        <v>29963.2061870115</v>
      </c>
    </row>
    <row r="71" customFormat="false" ht="12.75" hidden="false" customHeight="false" outlineLevel="0" collapsed="false">
      <c r="A71" s="29" t="s">
        <v>40</v>
      </c>
      <c r="B71" s="37" t="n">
        <v>37202</v>
      </c>
      <c r="C71" s="29" t="s">
        <v>97</v>
      </c>
      <c r="D71" s="29" t="s">
        <v>84</v>
      </c>
      <c r="E71" s="29" t="s">
        <v>84</v>
      </c>
      <c r="F71" s="38" t="s">
        <v>39</v>
      </c>
      <c r="G71" s="40" t="n">
        <v>37377</v>
      </c>
      <c r="H71" s="42" t="n">
        <v>-119350</v>
      </c>
      <c r="I71" s="42" t="n">
        <v>-118220.4774</v>
      </c>
      <c r="J71" s="43" t="n">
        <f aca="false">VLOOKUP(G71,DiscountRate!$A$2:$E$26,5,0)</f>
        <v>4.00573468718984</v>
      </c>
      <c r="K71" s="43" t="n">
        <f aca="false">J71-0.04</f>
        <v>3.96573468718984</v>
      </c>
      <c r="L71" s="33" t="n">
        <v>2.63</v>
      </c>
      <c r="M71" s="33" t="n">
        <f aca="false">(N71/I71)+L71</f>
        <v>2.60500000029606</v>
      </c>
      <c r="N71" s="45" t="n">
        <v>2955.5119</v>
      </c>
      <c r="O71" s="46" t="n">
        <f aca="false">(M71-L71)*H71</f>
        <v>2983.74996466559</v>
      </c>
      <c r="P71" s="47" t="n">
        <f aca="false">(M71-L71)*(H71*K71)</f>
        <v>11832.7607327758</v>
      </c>
    </row>
    <row r="72" customFormat="false" ht="12.75" hidden="false" customHeight="false" outlineLevel="0" collapsed="false">
      <c r="A72" s="29" t="s">
        <v>40</v>
      </c>
      <c r="B72" s="37" t="n">
        <v>37202</v>
      </c>
      <c r="C72" s="29" t="s">
        <v>97</v>
      </c>
      <c r="D72" s="29" t="s">
        <v>84</v>
      </c>
      <c r="E72" s="29" t="s">
        <v>84</v>
      </c>
      <c r="F72" s="38" t="s">
        <v>39</v>
      </c>
      <c r="G72" s="40" t="n">
        <v>37408</v>
      </c>
      <c r="H72" s="42" t="n">
        <v>-115500</v>
      </c>
      <c r="I72" s="42" t="n">
        <v>-114216.2692</v>
      </c>
      <c r="J72" s="43" t="n">
        <f aca="false">VLOOKUP(G72,DiscountRate!$A$2:$E$26,5,0)</f>
        <v>3.97973043692193</v>
      </c>
      <c r="K72" s="43" t="n">
        <f aca="false">J72-0.04</f>
        <v>3.93973043692193</v>
      </c>
      <c r="L72" s="33" t="n">
        <v>2.63</v>
      </c>
      <c r="M72" s="33" t="n">
        <f aca="false">(N72/I72)+L72</f>
        <v>2.65000000014009</v>
      </c>
      <c r="N72" s="45" t="n">
        <v>-2284.3254</v>
      </c>
      <c r="O72" s="46" t="n">
        <f aca="false">(M72-L72)*H72</f>
        <v>-2310.00001617985</v>
      </c>
      <c r="P72" s="47" t="n">
        <f aca="false">(M72-L72)*(H72*K72)</f>
        <v>-9100.77737303392</v>
      </c>
    </row>
    <row r="73" customFormat="false" ht="12.75" hidden="false" customHeight="false" outlineLevel="0" collapsed="false">
      <c r="A73" s="29" t="s">
        <v>40</v>
      </c>
      <c r="B73" s="37" t="n">
        <v>37202</v>
      </c>
      <c r="C73" s="29" t="s">
        <v>97</v>
      </c>
      <c r="D73" s="29" t="s">
        <v>84</v>
      </c>
      <c r="E73" s="29" t="s">
        <v>84</v>
      </c>
      <c r="F73" s="38" t="s">
        <v>39</v>
      </c>
      <c r="G73" s="40" t="n">
        <v>37438</v>
      </c>
      <c r="H73" s="42" t="n">
        <v>-119350</v>
      </c>
      <c r="I73" s="42" t="n">
        <v>-117825.6288</v>
      </c>
      <c r="J73" s="43" t="n">
        <f aca="false">VLOOKUP(G73,DiscountRate!$A$2:$E$26,5,0)</f>
        <v>3.96522688821174</v>
      </c>
      <c r="K73" s="43" t="n">
        <f aca="false">J73-0.04</f>
        <v>3.92522688821174</v>
      </c>
      <c r="L73" s="33" t="n">
        <v>2.63</v>
      </c>
      <c r="M73" s="33" t="n">
        <f aca="false">(N73/I73)+L73</f>
        <v>2.68999999976236</v>
      </c>
      <c r="N73" s="45" t="n">
        <v>-7069.5377</v>
      </c>
      <c r="O73" s="46" t="n">
        <f aca="false">(M73-L73)*H73</f>
        <v>-7160.99997163776</v>
      </c>
      <c r="P73" s="47" t="n">
        <f aca="false">(M73-L73)*(H73*K73)</f>
        <v>-28108.549635156</v>
      </c>
    </row>
    <row r="74" customFormat="false" ht="12.75" hidden="false" customHeight="false" outlineLevel="0" collapsed="false">
      <c r="A74" s="29" t="s">
        <v>40</v>
      </c>
      <c r="B74" s="37" t="n">
        <v>37202</v>
      </c>
      <c r="C74" s="29" t="s">
        <v>97</v>
      </c>
      <c r="D74" s="29" t="s">
        <v>84</v>
      </c>
      <c r="E74" s="29" t="s">
        <v>84</v>
      </c>
      <c r="F74" s="38" t="s">
        <v>39</v>
      </c>
      <c r="G74" s="40" t="n">
        <v>37469</v>
      </c>
      <c r="H74" s="42" t="n">
        <v>-119350</v>
      </c>
      <c r="I74" s="42" t="n">
        <v>-117604.4854</v>
      </c>
      <c r="J74" s="43" t="n">
        <f aca="false">VLOOKUP(G74,DiscountRate!$A$2:$E$26,5,0)</f>
        <v>3.9670772842598</v>
      </c>
      <c r="K74" s="43" t="n">
        <f aca="false">J74-0.04</f>
        <v>3.9270772842598</v>
      </c>
      <c r="L74" s="33" t="n">
        <v>2.63</v>
      </c>
      <c r="M74" s="33" t="n">
        <f aca="false">(N74/I74)+L74</f>
        <v>2.72999999965988</v>
      </c>
      <c r="N74" s="45" t="n">
        <v>-11760.4485</v>
      </c>
      <c r="O74" s="46" t="n">
        <f aca="false">(M74-L74)*H74</f>
        <v>-11934.9999594063</v>
      </c>
      <c r="P74" s="47" t="n">
        <f aca="false">(M74-L74)*(H74*K74)</f>
        <v>-46869.6672282262</v>
      </c>
    </row>
    <row r="75" customFormat="false" ht="12.75" hidden="false" customHeight="false" outlineLevel="0" collapsed="false">
      <c r="A75" s="29" t="s">
        <v>40</v>
      </c>
      <c r="B75" s="37" t="n">
        <v>37202</v>
      </c>
      <c r="C75" s="29" t="s">
        <v>97</v>
      </c>
      <c r="D75" s="29" t="s">
        <v>84</v>
      </c>
      <c r="E75" s="29" t="s">
        <v>84</v>
      </c>
      <c r="F75" s="38" t="s">
        <v>39</v>
      </c>
      <c r="G75" s="40" t="n">
        <v>37500</v>
      </c>
      <c r="H75" s="42" t="n">
        <v>-115500</v>
      </c>
      <c r="I75" s="42" t="n">
        <v>-113592.5179</v>
      </c>
      <c r="J75" s="43" t="n">
        <f aca="false">VLOOKUP(G75,DiscountRate!$A$2:$E$26,5,0)</f>
        <v>3.9687660014305</v>
      </c>
      <c r="K75" s="43" t="n">
        <f aca="false">J75-0.04</f>
        <v>3.9287660014305</v>
      </c>
      <c r="L75" s="33" t="n">
        <v>2.63</v>
      </c>
      <c r="M75" s="33" t="n">
        <f aca="false">(N75/I75)+L75</f>
        <v>2.73500000018047</v>
      </c>
      <c r="N75" s="45" t="n">
        <v>-11927.2144</v>
      </c>
      <c r="O75" s="46" t="n">
        <f aca="false">(M75-L75)*H75</f>
        <v>-12127.5000208443</v>
      </c>
      <c r="P75" s="47" t="n">
        <f aca="false">(M75-L75)*(H75*K75)</f>
        <v>-47646.1097642406</v>
      </c>
    </row>
    <row r="76" customFormat="false" ht="12.75" hidden="false" customHeight="false" outlineLevel="0" collapsed="false">
      <c r="A76" s="29" t="s">
        <v>40</v>
      </c>
      <c r="B76" s="37" t="n">
        <v>37202</v>
      </c>
      <c r="C76" s="29" t="s">
        <v>97</v>
      </c>
      <c r="D76" s="29" t="s">
        <v>84</v>
      </c>
      <c r="E76" s="29" t="s">
        <v>84</v>
      </c>
      <c r="F76" s="38" t="s">
        <v>39</v>
      </c>
      <c r="G76" s="40" t="n">
        <v>37530</v>
      </c>
      <c r="H76" s="42" t="n">
        <v>-119350</v>
      </c>
      <c r="I76" s="42" t="n">
        <v>-117148.4158</v>
      </c>
      <c r="J76" s="43" t="n">
        <f aca="false">VLOOKUP(G76,DiscountRate!$A$2:$E$26,5,0)</f>
        <v>3.9771635358095</v>
      </c>
      <c r="K76" s="43" t="n">
        <f aca="false">J76-0.04</f>
        <v>3.9371635358095</v>
      </c>
      <c r="L76" s="33" t="n">
        <v>2.63</v>
      </c>
      <c r="M76" s="33" t="n">
        <f aca="false">(N76/I76)+L76</f>
        <v>2.77500000007683</v>
      </c>
      <c r="N76" s="45" t="n">
        <v>-16986.5203</v>
      </c>
      <c r="O76" s="46" t="n">
        <f aca="false">(M76-L76)*H76</f>
        <v>-17305.7500091691</v>
      </c>
      <c r="P76" s="47" t="n">
        <f aca="false">(M76-L76)*(H76*K76)</f>
        <v>-68135.5678959356</v>
      </c>
    </row>
    <row r="77" customFormat="false" ht="12.75" hidden="false" customHeight="false" outlineLevel="0" collapsed="false">
      <c r="A77" s="51" t="s">
        <v>94</v>
      </c>
      <c r="B77" s="37"/>
      <c r="C77" s="29"/>
      <c r="D77" s="29"/>
      <c r="E77" s="29"/>
      <c r="F77" s="38"/>
      <c r="G77" s="40"/>
      <c r="H77" s="48" t="n">
        <f aca="false">SUM(H70:H76)</f>
        <v>-823900</v>
      </c>
      <c r="I77" s="48" t="n">
        <f aca="false">SUM(I70:I76)</f>
        <v>-813200.7051</v>
      </c>
      <c r="J77" s="43" t="e">
        <f aca="false">VLOOKUP(G77,DiscountRate!$A$2:$E$26,5,0)</f>
        <v>#N/A</v>
      </c>
      <c r="K77" s="48"/>
      <c r="L77" s="32"/>
      <c r="M77" s="32"/>
      <c r="N77" s="50" t="n">
        <f aca="false">SUM(N70:N76)</f>
        <v>-39623.9952</v>
      </c>
      <c r="O77" s="50" t="n">
        <f aca="false">SUM(O70:O76)</f>
        <v>-40348.0000014847</v>
      </c>
      <c r="P77" s="50" t="n">
        <f aca="false">SUM(P70:P76)</f>
        <v>-158064.704976805</v>
      </c>
    </row>
    <row r="78" customFormat="false" ht="12.75" hidden="false" customHeight="false" outlineLevel="0" collapsed="false">
      <c r="A78" s="29" t="s">
        <v>40</v>
      </c>
      <c r="B78" s="37" t="n">
        <v>37202</v>
      </c>
      <c r="C78" s="29" t="s">
        <v>98</v>
      </c>
      <c r="D78" s="29" t="s">
        <v>88</v>
      </c>
      <c r="E78" s="29" t="s">
        <v>89</v>
      </c>
      <c r="F78" s="38" t="s">
        <v>39</v>
      </c>
      <c r="G78" s="40" t="n">
        <v>37347</v>
      </c>
      <c r="H78" s="42" t="n">
        <v>115500</v>
      </c>
      <c r="I78" s="42" t="n">
        <v>114592.9106</v>
      </c>
      <c r="J78" s="43" t="n">
        <f aca="false">VLOOKUP(G78,DiscountRate!$A$2:$E$26,5,0)</f>
        <v>4.03110304931893</v>
      </c>
      <c r="K78" s="43" t="n">
        <f aca="false">J78-0.04</f>
        <v>3.99110304931893</v>
      </c>
      <c r="L78" s="33" t="n">
        <v>3.12</v>
      </c>
      <c r="M78" s="33" t="n">
        <f aca="false">(N78/I78)+L78</f>
        <v>3.06000000031416</v>
      </c>
      <c r="N78" s="45" t="n">
        <v>-6875.5746</v>
      </c>
      <c r="O78" s="46" t="n">
        <f aca="false">(M78-L78)*H78</f>
        <v>-6929.99996371501</v>
      </c>
      <c r="P78" s="47" t="n">
        <f aca="false">(M78-L78)*(H78*K78)</f>
        <v>-27658.343986963</v>
      </c>
    </row>
    <row r="79" customFormat="false" ht="12.75" hidden="false" customHeight="false" outlineLevel="0" collapsed="false">
      <c r="A79" s="29" t="s">
        <v>40</v>
      </c>
      <c r="B79" s="37" t="n">
        <v>37202</v>
      </c>
      <c r="C79" s="29" t="s">
        <v>98</v>
      </c>
      <c r="D79" s="29" t="s">
        <v>88</v>
      </c>
      <c r="E79" s="29" t="s">
        <v>89</v>
      </c>
      <c r="F79" s="38" t="s">
        <v>39</v>
      </c>
      <c r="G79" s="40" t="n">
        <v>37377</v>
      </c>
      <c r="H79" s="42" t="n">
        <v>119350</v>
      </c>
      <c r="I79" s="42" t="n">
        <v>118220.4774</v>
      </c>
      <c r="J79" s="43" t="n">
        <f aca="false">VLOOKUP(G79,DiscountRate!$A$2:$E$26,5,0)</f>
        <v>4.00573468718984</v>
      </c>
      <c r="K79" s="43" t="n">
        <f aca="false">J79-0.04</f>
        <v>3.96573468718984</v>
      </c>
      <c r="L79" s="33" t="n">
        <v>3.12</v>
      </c>
      <c r="M79" s="33" t="n">
        <f aca="false">(N79/I79)+L79</f>
        <v>3.10000000040602</v>
      </c>
      <c r="N79" s="45" t="n">
        <v>-2364.4095</v>
      </c>
      <c r="O79" s="46" t="n">
        <f aca="false">(M79-L79)*H79</f>
        <v>-2386.9999515414</v>
      </c>
      <c r="P79" s="47" t="n">
        <f aca="false">(M79-L79)*(H79*K79)</f>
        <v>-9466.20850614818</v>
      </c>
    </row>
    <row r="80" customFormat="false" ht="12.75" hidden="false" customHeight="false" outlineLevel="0" collapsed="false">
      <c r="A80" s="29" t="s">
        <v>40</v>
      </c>
      <c r="B80" s="37" t="n">
        <v>37202</v>
      </c>
      <c r="C80" s="29" t="s">
        <v>98</v>
      </c>
      <c r="D80" s="29" t="s">
        <v>88</v>
      </c>
      <c r="E80" s="29" t="s">
        <v>89</v>
      </c>
      <c r="F80" s="38" t="s">
        <v>39</v>
      </c>
      <c r="G80" s="40" t="n">
        <v>37408</v>
      </c>
      <c r="H80" s="42" t="n">
        <v>115500</v>
      </c>
      <c r="I80" s="42" t="n">
        <v>114216.2692</v>
      </c>
      <c r="J80" s="43" t="n">
        <f aca="false">VLOOKUP(G80,DiscountRate!$A$2:$E$26,5,0)</f>
        <v>3.97973043692193</v>
      </c>
      <c r="K80" s="43" t="n">
        <f aca="false">J80-0.04</f>
        <v>3.93973043692193</v>
      </c>
      <c r="L80" s="33" t="n">
        <v>3.12</v>
      </c>
      <c r="M80" s="33" t="n">
        <f aca="false">(N80/I80)+L80</f>
        <v>3.14499999973734</v>
      </c>
      <c r="N80" s="45" t="n">
        <v>2855.4067</v>
      </c>
      <c r="O80" s="46" t="n">
        <f aca="false">(M80-L80)*H80</f>
        <v>2887.4999696628</v>
      </c>
      <c r="P80" s="47" t="n">
        <f aca="false">(M80-L80)*(H80*K80)</f>
        <v>11375.9715170917</v>
      </c>
    </row>
    <row r="81" customFormat="false" ht="12.75" hidden="false" customHeight="false" outlineLevel="0" collapsed="false">
      <c r="A81" s="29" t="s">
        <v>40</v>
      </c>
      <c r="B81" s="37" t="n">
        <v>37202</v>
      </c>
      <c r="C81" s="29" t="s">
        <v>98</v>
      </c>
      <c r="D81" s="29" t="s">
        <v>88</v>
      </c>
      <c r="E81" s="29" t="s">
        <v>89</v>
      </c>
      <c r="F81" s="38" t="s">
        <v>39</v>
      </c>
      <c r="G81" s="40" t="n">
        <v>37438</v>
      </c>
      <c r="H81" s="42" t="n">
        <v>119350</v>
      </c>
      <c r="I81" s="42" t="n">
        <v>117825.6288</v>
      </c>
      <c r="J81" s="43" t="n">
        <f aca="false">VLOOKUP(G81,DiscountRate!$A$2:$E$26,5,0)</f>
        <v>3.96522688821174</v>
      </c>
      <c r="K81" s="43" t="n">
        <f aca="false">J81-0.04</f>
        <v>3.92522688821174</v>
      </c>
      <c r="L81" s="33" t="n">
        <v>3.12</v>
      </c>
      <c r="M81" s="33" t="n">
        <f aca="false">(N81/I81)+L81</f>
        <v>3.18500000023764</v>
      </c>
      <c r="N81" s="45" t="n">
        <v>7658.6659</v>
      </c>
      <c r="O81" s="46" t="n">
        <f aca="false">(M81-L81)*H81</f>
        <v>7757.75002836224</v>
      </c>
      <c r="P81" s="47" t="n">
        <f aca="false">(M81-L81)*(H81*K81)</f>
        <v>30450.9290033528</v>
      </c>
    </row>
    <row r="82" customFormat="false" ht="12.75" hidden="false" customHeight="false" outlineLevel="0" collapsed="false">
      <c r="A82" s="29" t="s">
        <v>40</v>
      </c>
      <c r="B82" s="37" t="n">
        <v>37202</v>
      </c>
      <c r="C82" s="29" t="s">
        <v>98</v>
      </c>
      <c r="D82" s="29" t="s">
        <v>88</v>
      </c>
      <c r="E82" s="29" t="s">
        <v>89</v>
      </c>
      <c r="F82" s="38" t="s">
        <v>39</v>
      </c>
      <c r="G82" s="40" t="n">
        <v>37469</v>
      </c>
      <c r="H82" s="42" t="n">
        <v>119350</v>
      </c>
      <c r="I82" s="42" t="n">
        <v>117604.4854</v>
      </c>
      <c r="J82" s="43" t="n">
        <f aca="false">VLOOKUP(G82,DiscountRate!$A$2:$E$26,5,0)</f>
        <v>3.9670772842598</v>
      </c>
      <c r="K82" s="43" t="n">
        <f aca="false">J82-0.04</f>
        <v>3.9270772842598</v>
      </c>
      <c r="L82" s="33" t="n">
        <v>3.12</v>
      </c>
      <c r="M82" s="33" t="n">
        <f aca="false">(N82/I82)+L82</f>
        <v>3.2250000002806</v>
      </c>
      <c r="N82" s="45" t="n">
        <v>12348.471</v>
      </c>
      <c r="O82" s="46" t="n">
        <f aca="false">(M82-L82)*H82</f>
        <v>12531.7500334898</v>
      </c>
      <c r="P82" s="47" t="n">
        <f aca="false">(M82-L82)*(H82*K82)</f>
        <v>49213.1508885399</v>
      </c>
    </row>
    <row r="83" customFormat="false" ht="12.75" hidden="false" customHeight="false" outlineLevel="0" collapsed="false">
      <c r="A83" s="29" t="s">
        <v>40</v>
      </c>
      <c r="B83" s="37" t="n">
        <v>37202</v>
      </c>
      <c r="C83" s="29" t="s">
        <v>98</v>
      </c>
      <c r="D83" s="29" t="s">
        <v>88</v>
      </c>
      <c r="E83" s="29" t="s">
        <v>89</v>
      </c>
      <c r="F83" s="38" t="s">
        <v>39</v>
      </c>
      <c r="G83" s="40" t="n">
        <v>37500</v>
      </c>
      <c r="H83" s="42" t="n">
        <v>115500</v>
      </c>
      <c r="I83" s="42" t="n">
        <v>113592.5179</v>
      </c>
      <c r="J83" s="43" t="n">
        <f aca="false">VLOOKUP(G83,DiscountRate!$A$2:$E$26,5,0)</f>
        <v>3.9687660014305</v>
      </c>
      <c r="K83" s="43" t="n">
        <f aca="false">J83-0.04</f>
        <v>3.9287660014305</v>
      </c>
      <c r="L83" s="33" t="n">
        <v>3.12</v>
      </c>
      <c r="M83" s="33" t="n">
        <f aca="false">(N83/I83)+L83</f>
        <v>3.23000000027291</v>
      </c>
      <c r="N83" s="45" t="n">
        <v>12495.177</v>
      </c>
      <c r="O83" s="46" t="n">
        <f aca="false">(M83-L83)*H83</f>
        <v>12705.0000315205</v>
      </c>
      <c r="P83" s="47" t="n">
        <f aca="false">(M83-L83)*(H83*K83)</f>
        <v>49914.9721720113</v>
      </c>
    </row>
    <row r="84" customFormat="false" ht="12.75" hidden="false" customHeight="false" outlineLevel="0" collapsed="false">
      <c r="A84" s="29" t="s">
        <v>40</v>
      </c>
      <c r="B84" s="37" t="n">
        <v>37202</v>
      </c>
      <c r="C84" s="29" t="s">
        <v>98</v>
      </c>
      <c r="D84" s="29" t="s">
        <v>88</v>
      </c>
      <c r="E84" s="29" t="s">
        <v>89</v>
      </c>
      <c r="F84" s="38" t="s">
        <v>39</v>
      </c>
      <c r="G84" s="40" t="n">
        <v>37530</v>
      </c>
      <c r="H84" s="42" t="n">
        <v>119350</v>
      </c>
      <c r="I84" s="42" t="n">
        <v>117148.4158</v>
      </c>
      <c r="J84" s="43" t="n">
        <f aca="false">VLOOKUP(G84,DiscountRate!$A$2:$E$26,5,0)</f>
        <v>3.9771635358095</v>
      </c>
      <c r="K84" s="43" t="n">
        <f aca="false">J84-0.04</f>
        <v>3.9371635358095</v>
      </c>
      <c r="L84" s="33" t="n">
        <v>3.12</v>
      </c>
      <c r="M84" s="33" t="n">
        <f aca="false">(N84/I84)+L84</f>
        <v>3.27000000025609</v>
      </c>
      <c r="N84" s="45" t="n">
        <v>17572.2624</v>
      </c>
      <c r="O84" s="46" t="n">
        <f aca="false">(M84-L84)*H84</f>
        <v>17902.5000305638</v>
      </c>
      <c r="P84" s="47" t="n">
        <f aca="false">(M84-L84)*(H84*K84)</f>
        <v>70485.0703201641</v>
      </c>
    </row>
    <row r="85" customFormat="false" ht="12.75" hidden="false" customHeight="false" outlineLevel="0" collapsed="false">
      <c r="A85" s="51" t="s">
        <v>91</v>
      </c>
      <c r="B85" s="37"/>
      <c r="C85" s="29"/>
      <c r="D85" s="29"/>
      <c r="E85" s="29"/>
      <c r="F85" s="38"/>
      <c r="G85" s="40"/>
      <c r="H85" s="48" t="n">
        <f aca="false">SUM(H78:H84)</f>
        <v>823900</v>
      </c>
      <c r="I85" s="48" t="n">
        <f aca="false">SUM(I78:I84)</f>
        <v>813200.7051</v>
      </c>
      <c r="J85" s="43" t="e">
        <f aca="false">VLOOKUP(G85,DiscountRate!$A$2:$E$26,5,0)</f>
        <v>#N/A</v>
      </c>
      <c r="K85" s="48"/>
      <c r="L85" s="32"/>
      <c r="M85" s="32"/>
      <c r="N85" s="50" t="n">
        <f aca="false">SUM(N78:N84)</f>
        <v>43689.9989</v>
      </c>
      <c r="O85" s="50" t="n">
        <f aca="false">SUM(O78:O84)</f>
        <v>44467.5001783428</v>
      </c>
      <c r="P85" s="50" t="n">
        <f aca="false">SUM(P78:P84)</f>
        <v>174315.541408049</v>
      </c>
    </row>
    <row r="86" customFormat="false" ht="12.75" hidden="false" customHeight="false" outlineLevel="0" collapsed="false">
      <c r="A86" s="29" t="s">
        <v>38</v>
      </c>
      <c r="B86" s="37" t="n">
        <v>37202</v>
      </c>
      <c r="C86" s="29" t="s">
        <v>99</v>
      </c>
      <c r="D86" s="29" t="s">
        <v>84</v>
      </c>
      <c r="E86" s="29" t="s">
        <v>84</v>
      </c>
      <c r="F86" s="38" t="s">
        <v>39</v>
      </c>
      <c r="G86" s="40" t="n">
        <v>37347</v>
      </c>
      <c r="H86" s="42" t="n">
        <v>-34500</v>
      </c>
      <c r="I86" s="42" t="n">
        <v>-34229.0512</v>
      </c>
      <c r="J86" s="43" t="n">
        <f aca="false">VLOOKUP(G86,DiscountRate!$A$2:$E$26,5,0)</f>
        <v>4.03110304931893</v>
      </c>
      <c r="K86" s="43" t="n">
        <f aca="false">J86-0.04</f>
        <v>3.99110304931893</v>
      </c>
      <c r="L86" s="33" t="n">
        <v>2.63</v>
      </c>
      <c r="M86" s="33" t="n">
        <v>2.56499999990401</v>
      </c>
      <c r="N86" s="45" t="n">
        <f aca="false">(M86-L86)*I86</f>
        <v>2224.88833128572</v>
      </c>
      <c r="O86" s="46" t="n">
        <f aca="false">(M86-L86)*H86</f>
        <v>2242.50000331173</v>
      </c>
      <c r="P86" s="47" t="n">
        <f aca="false">(M86-L86)*(H86*K86)</f>
        <v>8950.04860131513</v>
      </c>
    </row>
    <row r="87" customFormat="false" ht="12.75" hidden="false" customHeight="false" outlineLevel="0" collapsed="false">
      <c r="A87" s="29" t="s">
        <v>38</v>
      </c>
      <c r="B87" s="37" t="n">
        <v>37202</v>
      </c>
      <c r="C87" s="29" t="s">
        <v>99</v>
      </c>
      <c r="D87" s="29" t="s">
        <v>84</v>
      </c>
      <c r="E87" s="29" t="s">
        <v>84</v>
      </c>
      <c r="F87" s="38" t="s">
        <v>39</v>
      </c>
      <c r="G87" s="40" t="n">
        <v>37377</v>
      </c>
      <c r="H87" s="42" t="n">
        <v>-35650</v>
      </c>
      <c r="I87" s="42" t="n">
        <v>-35312.6101</v>
      </c>
      <c r="J87" s="43" t="n">
        <f aca="false">VLOOKUP(G87,DiscountRate!$A$2:$E$26,5,0)</f>
        <v>4.00573468718984</v>
      </c>
      <c r="K87" s="43" t="n">
        <f aca="false">J87-0.04</f>
        <v>3.96573468718984</v>
      </c>
      <c r="L87" s="33" t="n">
        <v>2.63</v>
      </c>
      <c r="M87" s="33" t="n">
        <v>2.60500000029606</v>
      </c>
      <c r="N87" s="45" t="n">
        <f aca="false">(M87-L87)*I87</f>
        <v>882.815242045453</v>
      </c>
      <c r="O87" s="46" t="n">
        <f aca="false">(M87-L87)*H87</f>
        <v>891.249989445566</v>
      </c>
      <c r="P87" s="47" t="n">
        <f aca="false">(M87-L87)*(H87*K87)</f>
        <v>3534.46099810186</v>
      </c>
    </row>
    <row r="88" customFormat="false" ht="12.75" hidden="false" customHeight="false" outlineLevel="0" collapsed="false">
      <c r="A88" s="29" t="s">
        <v>38</v>
      </c>
      <c r="B88" s="37" t="n">
        <v>37202</v>
      </c>
      <c r="C88" s="29" t="s">
        <v>99</v>
      </c>
      <c r="D88" s="29" t="s">
        <v>84</v>
      </c>
      <c r="E88" s="29" t="s">
        <v>84</v>
      </c>
      <c r="F88" s="38" t="s">
        <v>39</v>
      </c>
      <c r="G88" s="40" t="n">
        <v>37408</v>
      </c>
      <c r="H88" s="42" t="n">
        <v>-34500</v>
      </c>
      <c r="I88" s="42" t="n">
        <v>-34116.5479</v>
      </c>
      <c r="J88" s="43" t="n">
        <f aca="false">VLOOKUP(G88,DiscountRate!$A$2:$E$26,5,0)</f>
        <v>3.97973043692193</v>
      </c>
      <c r="K88" s="43" t="n">
        <f aca="false">J88-0.04</f>
        <v>3.93973043692193</v>
      </c>
      <c r="L88" s="33" t="n">
        <v>2.63</v>
      </c>
      <c r="M88" s="33" t="n">
        <v>2.65000000014009</v>
      </c>
      <c r="N88" s="45" t="n">
        <f aca="false">(M88-L88)*I88</f>
        <v>-682.330962779227</v>
      </c>
      <c r="O88" s="46" t="n">
        <f aca="false">(M88-L88)*H88</f>
        <v>-690.000004832943</v>
      </c>
      <c r="P88" s="47" t="n">
        <f aca="false">(M88-L88)*(H88*K88)</f>
        <v>-2718.41402051662</v>
      </c>
    </row>
    <row r="89" customFormat="false" ht="12.75" hidden="false" customHeight="false" outlineLevel="0" collapsed="false">
      <c r="A89" s="29" t="s">
        <v>38</v>
      </c>
      <c r="B89" s="37" t="n">
        <v>37202</v>
      </c>
      <c r="C89" s="29" t="s">
        <v>99</v>
      </c>
      <c r="D89" s="29" t="s">
        <v>84</v>
      </c>
      <c r="E89" s="29" t="s">
        <v>84</v>
      </c>
      <c r="F89" s="38" t="s">
        <v>39</v>
      </c>
      <c r="G89" s="40" t="n">
        <v>37438</v>
      </c>
      <c r="H89" s="42" t="n">
        <v>-35650</v>
      </c>
      <c r="I89" s="42" t="n">
        <v>-35194.6683</v>
      </c>
      <c r="J89" s="43" t="n">
        <f aca="false">VLOOKUP(G89,DiscountRate!$A$2:$E$26,5,0)</f>
        <v>3.96522688821174</v>
      </c>
      <c r="K89" s="43" t="n">
        <f aca="false">J89-0.04</f>
        <v>3.92522688821174</v>
      </c>
      <c r="L89" s="33" t="n">
        <v>2.63</v>
      </c>
      <c r="M89" s="33" t="n">
        <v>2.68999999976236</v>
      </c>
      <c r="N89" s="45" t="n">
        <f aca="false">(M89-L89)*I89</f>
        <v>-2111.68008963637</v>
      </c>
      <c r="O89" s="46" t="n">
        <f aca="false">(M89-L89)*H89</f>
        <v>-2138.99999152816</v>
      </c>
      <c r="P89" s="47" t="n">
        <f aca="false">(M89-L89)*(H89*K89)</f>
        <v>-8396.06028063102</v>
      </c>
    </row>
    <row r="90" customFormat="false" ht="12.75" hidden="false" customHeight="false" outlineLevel="0" collapsed="false">
      <c r="A90" s="29" t="s">
        <v>38</v>
      </c>
      <c r="B90" s="37" t="n">
        <v>37202</v>
      </c>
      <c r="C90" s="29" t="s">
        <v>99</v>
      </c>
      <c r="D90" s="29" t="s">
        <v>84</v>
      </c>
      <c r="E90" s="29" t="s">
        <v>84</v>
      </c>
      <c r="F90" s="38" t="s">
        <v>39</v>
      </c>
      <c r="G90" s="40" t="n">
        <v>37469</v>
      </c>
      <c r="H90" s="42" t="n">
        <v>-35650</v>
      </c>
      <c r="I90" s="42" t="n">
        <v>-35128.6125</v>
      </c>
      <c r="J90" s="43" t="n">
        <f aca="false">VLOOKUP(G90,DiscountRate!$A$2:$E$26,5,0)</f>
        <v>3.9670772842598</v>
      </c>
      <c r="K90" s="43" t="n">
        <f aca="false">J90-0.04</f>
        <v>3.9270772842598</v>
      </c>
      <c r="L90" s="33" t="n">
        <v>2.63</v>
      </c>
      <c r="M90" s="33" t="n">
        <v>2.72999999965988</v>
      </c>
      <c r="N90" s="45" t="n">
        <f aca="false">(M90-L90)*I90</f>
        <v>-3512.86123805195</v>
      </c>
      <c r="O90" s="46" t="n">
        <f aca="false">(M90-L90)*H90</f>
        <v>-3564.99998787462</v>
      </c>
      <c r="P90" s="47" t="n">
        <f aca="false">(M90-L90)*(H90*K90)</f>
        <v>-14000.0304707689</v>
      </c>
    </row>
    <row r="91" customFormat="false" ht="12.75" hidden="false" customHeight="false" outlineLevel="0" collapsed="false">
      <c r="A91" s="29" t="s">
        <v>38</v>
      </c>
      <c r="B91" s="37" t="n">
        <v>37202</v>
      </c>
      <c r="C91" s="29" t="s">
        <v>99</v>
      </c>
      <c r="D91" s="29" t="s">
        <v>84</v>
      </c>
      <c r="E91" s="29" t="s">
        <v>84</v>
      </c>
      <c r="F91" s="38" t="s">
        <v>39</v>
      </c>
      <c r="G91" s="40" t="n">
        <v>37500</v>
      </c>
      <c r="H91" s="42" t="n">
        <v>-34500</v>
      </c>
      <c r="I91" s="42" t="n">
        <v>-33930.2326</v>
      </c>
      <c r="J91" s="43" t="n">
        <f aca="false">VLOOKUP(G91,DiscountRate!$A$2:$E$26,5,0)</f>
        <v>3.9687660014305</v>
      </c>
      <c r="K91" s="43" t="n">
        <f aca="false">J91-0.04</f>
        <v>3.9287660014305</v>
      </c>
      <c r="L91" s="33" t="n">
        <v>2.63</v>
      </c>
      <c r="M91" s="33" t="n">
        <v>2.73500000018047</v>
      </c>
      <c r="N91" s="45" t="n">
        <f aca="false">(M91-L91)*I91</f>
        <v>-3562.67442912338</v>
      </c>
      <c r="O91" s="46" t="n">
        <f aca="false">(M91-L91)*H91</f>
        <v>-3622.50000622621</v>
      </c>
      <c r="P91" s="47" t="n">
        <f aca="false">(M91-L91)*(H91*K91)</f>
        <v>-14231.9548646433</v>
      </c>
    </row>
    <row r="92" customFormat="false" ht="12.75" hidden="false" customHeight="false" outlineLevel="0" collapsed="false">
      <c r="A92" s="29" t="s">
        <v>38</v>
      </c>
      <c r="B92" s="37" t="n">
        <v>37202</v>
      </c>
      <c r="C92" s="29" t="s">
        <v>99</v>
      </c>
      <c r="D92" s="29" t="s">
        <v>84</v>
      </c>
      <c r="E92" s="29" t="s">
        <v>84</v>
      </c>
      <c r="F92" s="38" t="s">
        <v>39</v>
      </c>
      <c r="G92" s="40" t="n">
        <v>37530</v>
      </c>
      <c r="H92" s="42" t="n">
        <v>-35650</v>
      </c>
      <c r="I92" s="42" t="n">
        <v>-34992.3839</v>
      </c>
      <c r="J92" s="43" t="n">
        <f aca="false">VLOOKUP(G92,DiscountRate!$A$2:$E$26,5,0)</f>
        <v>3.9771635358095</v>
      </c>
      <c r="K92" s="43" t="n">
        <f aca="false">J92-0.04</f>
        <v>3.9371635358095</v>
      </c>
      <c r="L92" s="33" t="n">
        <v>2.63</v>
      </c>
      <c r="M92" s="33" t="n">
        <v>2.77500000007683</v>
      </c>
      <c r="N92" s="45" t="n">
        <f aca="false">(M92-L92)*I92</f>
        <v>-5073.89566818831</v>
      </c>
      <c r="O92" s="46" t="n">
        <f aca="false">(M92-L92)*H92</f>
        <v>-5169.25000273884</v>
      </c>
      <c r="P92" s="47" t="n">
        <f aca="false">(M92-L92)*(H92*K92)</f>
        <v>-20352.1826182665</v>
      </c>
    </row>
    <row r="93" customFormat="false" ht="12.75" hidden="false" customHeight="false" outlineLevel="0" collapsed="false">
      <c r="A93" s="51" t="s">
        <v>94</v>
      </c>
      <c r="B93" s="37"/>
      <c r="C93" s="29"/>
      <c r="D93" s="29"/>
      <c r="E93" s="29"/>
      <c r="F93" s="38"/>
      <c r="G93" s="40"/>
      <c r="H93" s="48" t="n">
        <f aca="false">SUM(H86:H92)</f>
        <v>-246100</v>
      </c>
      <c r="I93" s="48" t="n">
        <f aca="false">SUM(I86:I92)</f>
        <v>-242904.1065</v>
      </c>
      <c r="J93" s="43" t="e">
        <f aca="false">VLOOKUP(G93,DiscountRate!$A$2:$E$26,5,0)</f>
        <v>#N/A</v>
      </c>
      <c r="K93" s="48"/>
      <c r="L93" s="32"/>
      <c r="M93" s="32"/>
      <c r="N93" s="50" t="n">
        <f aca="false">SUM(N86:N92)</f>
        <v>-11835.7388144481</v>
      </c>
      <c r="O93" s="50" t="n">
        <f aca="false">SUM(O86:O92)</f>
        <v>-12052.0000004435</v>
      </c>
      <c r="P93" s="50" t="n">
        <f aca="false">SUM(P86:P92)</f>
        <v>-47214.1326554093</v>
      </c>
    </row>
    <row r="94" customFormat="false" ht="12.75" hidden="false" customHeight="false" outlineLevel="0" collapsed="false">
      <c r="A94" s="29" t="s">
        <v>38</v>
      </c>
      <c r="B94" s="37" t="n">
        <v>37202</v>
      </c>
      <c r="C94" s="29" t="s">
        <v>100</v>
      </c>
      <c r="D94" s="29" t="s">
        <v>88</v>
      </c>
      <c r="E94" s="29" t="s">
        <v>89</v>
      </c>
      <c r="F94" s="38" t="s">
        <v>39</v>
      </c>
      <c r="G94" s="40" t="n">
        <v>37347</v>
      </c>
      <c r="H94" s="42" t="n">
        <v>34500</v>
      </c>
      <c r="I94" s="42" t="n">
        <v>34229.0512</v>
      </c>
      <c r="J94" s="43" t="n">
        <f aca="false">VLOOKUP(G94,DiscountRate!$A$2:$E$26,5,0)</f>
        <v>4.03110304931893</v>
      </c>
      <c r="K94" s="43" t="n">
        <f aca="false">J94-0.04</f>
        <v>3.99110304931893</v>
      </c>
      <c r="L94" s="33" t="n">
        <v>3.12</v>
      </c>
      <c r="M94" s="33" t="n">
        <v>3.06000000031416</v>
      </c>
      <c r="N94" s="45" t="n">
        <f aca="false">(M94-L94)*I94</f>
        <v>-2053.74306124675</v>
      </c>
      <c r="O94" s="46" t="n">
        <f aca="false">(M94-L94)*H94</f>
        <v>-2069.99998916163</v>
      </c>
      <c r="P94" s="47" t="n">
        <f aca="false">(M94-L94)*(H94*K94)</f>
        <v>-8261.58326883311</v>
      </c>
    </row>
    <row r="95" customFormat="false" ht="12.75" hidden="false" customHeight="false" outlineLevel="0" collapsed="false">
      <c r="A95" s="29" t="s">
        <v>38</v>
      </c>
      <c r="B95" s="37" t="n">
        <v>37202</v>
      </c>
      <c r="C95" s="29" t="s">
        <v>100</v>
      </c>
      <c r="D95" s="29" t="s">
        <v>88</v>
      </c>
      <c r="E95" s="29" t="s">
        <v>89</v>
      </c>
      <c r="F95" s="38" t="s">
        <v>39</v>
      </c>
      <c r="G95" s="40" t="n">
        <v>37377</v>
      </c>
      <c r="H95" s="42" t="n">
        <v>35650</v>
      </c>
      <c r="I95" s="42" t="n">
        <v>35312.6101</v>
      </c>
      <c r="J95" s="43" t="n">
        <f aca="false">VLOOKUP(G95,DiscountRate!$A$2:$E$26,5,0)</f>
        <v>4.00573468718984</v>
      </c>
      <c r="K95" s="43" t="n">
        <f aca="false">J95-0.04</f>
        <v>3.96573468718984</v>
      </c>
      <c r="L95" s="33" t="n">
        <v>3.12</v>
      </c>
      <c r="M95" s="33" t="n">
        <v>3.10000000040602</v>
      </c>
      <c r="N95" s="45" t="n">
        <f aca="false">(M95-L95)*I95</f>
        <v>-706.25218766234</v>
      </c>
      <c r="O95" s="46" t="n">
        <f aca="false">(M95-L95)*H95</f>
        <v>-712.999985525352</v>
      </c>
      <c r="P95" s="47" t="n">
        <f aca="false">(M95-L95)*(H95*K95)</f>
        <v>-2827.56877456374</v>
      </c>
    </row>
    <row r="96" customFormat="false" ht="12.75" hidden="false" customHeight="false" outlineLevel="0" collapsed="false">
      <c r="A96" s="29" t="s">
        <v>38</v>
      </c>
      <c r="B96" s="37" t="n">
        <v>37202</v>
      </c>
      <c r="C96" s="29" t="s">
        <v>100</v>
      </c>
      <c r="D96" s="29" t="s">
        <v>88</v>
      </c>
      <c r="E96" s="29" t="s">
        <v>89</v>
      </c>
      <c r="F96" s="38" t="s">
        <v>39</v>
      </c>
      <c r="G96" s="40" t="n">
        <v>37408</v>
      </c>
      <c r="H96" s="42" t="n">
        <v>34500</v>
      </c>
      <c r="I96" s="42" t="n">
        <v>34116.5479</v>
      </c>
      <c r="J96" s="43" t="n">
        <f aca="false">VLOOKUP(G96,DiscountRate!$A$2:$E$26,5,0)</f>
        <v>3.97973043692193</v>
      </c>
      <c r="K96" s="43" t="n">
        <f aca="false">J96-0.04</f>
        <v>3.93973043692193</v>
      </c>
      <c r="L96" s="33" t="n">
        <v>3.12</v>
      </c>
      <c r="M96" s="33" t="n">
        <v>3.14499999973734</v>
      </c>
      <c r="N96" s="45" t="n">
        <f aca="false">(M96-L96)*I96</f>
        <v>852.913688538956</v>
      </c>
      <c r="O96" s="46" t="n">
        <f aca="false">(M96-L96)*H96</f>
        <v>862.499990938238</v>
      </c>
      <c r="P96" s="47" t="n">
        <f aca="false">(M96-L96)*(H96*K96)</f>
        <v>3398.01746614427</v>
      </c>
    </row>
    <row r="97" customFormat="false" ht="12.75" hidden="false" customHeight="false" outlineLevel="0" collapsed="false">
      <c r="A97" s="29" t="s">
        <v>38</v>
      </c>
      <c r="B97" s="37" t="n">
        <v>37202</v>
      </c>
      <c r="C97" s="29" t="s">
        <v>100</v>
      </c>
      <c r="D97" s="29" t="s">
        <v>88</v>
      </c>
      <c r="E97" s="29" t="s">
        <v>89</v>
      </c>
      <c r="F97" s="38" t="s">
        <v>39</v>
      </c>
      <c r="G97" s="40" t="n">
        <v>37438</v>
      </c>
      <c r="H97" s="42" t="n">
        <v>35650</v>
      </c>
      <c r="I97" s="42" t="n">
        <v>35194.6683</v>
      </c>
      <c r="J97" s="43" t="n">
        <f aca="false">VLOOKUP(G97,DiscountRate!$A$2:$E$26,5,0)</f>
        <v>3.96522688821174</v>
      </c>
      <c r="K97" s="43" t="n">
        <f aca="false">J97-0.04</f>
        <v>3.92522688821174</v>
      </c>
      <c r="L97" s="33" t="n">
        <v>3.12</v>
      </c>
      <c r="M97" s="33" t="n">
        <v>3.18500000023764</v>
      </c>
      <c r="N97" s="45" t="n">
        <f aca="false">(M97-L97)*I97</f>
        <v>2287.65344786363</v>
      </c>
      <c r="O97" s="46" t="n">
        <f aca="false">(M97-L97)*H97</f>
        <v>2317.25000847184</v>
      </c>
      <c r="P97" s="47" t="n">
        <f aca="false">(M97-L97)*(H97*K97)</f>
        <v>9095.73203996253</v>
      </c>
    </row>
    <row r="98" customFormat="false" ht="12.75" hidden="false" customHeight="false" outlineLevel="0" collapsed="false">
      <c r="A98" s="29" t="s">
        <v>38</v>
      </c>
      <c r="B98" s="37" t="n">
        <v>37202</v>
      </c>
      <c r="C98" s="29" t="s">
        <v>100</v>
      </c>
      <c r="D98" s="29" t="s">
        <v>88</v>
      </c>
      <c r="E98" s="29" t="s">
        <v>89</v>
      </c>
      <c r="F98" s="38" t="s">
        <v>39</v>
      </c>
      <c r="G98" s="40" t="n">
        <v>37469</v>
      </c>
      <c r="H98" s="42" t="n">
        <v>35650</v>
      </c>
      <c r="I98" s="42" t="n">
        <v>35128.6125</v>
      </c>
      <c r="J98" s="43" t="n">
        <f aca="false">VLOOKUP(G98,DiscountRate!$A$2:$E$26,5,0)</f>
        <v>3.9670772842598</v>
      </c>
      <c r="K98" s="43" t="n">
        <f aca="false">J98-0.04</f>
        <v>3.9270772842598</v>
      </c>
      <c r="L98" s="33" t="n">
        <v>3.12</v>
      </c>
      <c r="M98" s="33" t="n">
        <v>3.2250000002806</v>
      </c>
      <c r="N98" s="45" t="n">
        <f aca="false">(M98-L98)*I98</f>
        <v>3688.50432235715</v>
      </c>
      <c r="O98" s="46" t="n">
        <f aca="false">(M98-L98)*H98</f>
        <v>3743.25001000345</v>
      </c>
      <c r="P98" s="47" t="n">
        <f aca="false">(M98-L98)*(H98*K98)</f>
        <v>14700.0320835898</v>
      </c>
    </row>
    <row r="99" customFormat="false" ht="12.75" hidden="false" customHeight="false" outlineLevel="0" collapsed="false">
      <c r="A99" s="29" t="s">
        <v>38</v>
      </c>
      <c r="B99" s="37" t="n">
        <v>37202</v>
      </c>
      <c r="C99" s="29" t="s">
        <v>100</v>
      </c>
      <c r="D99" s="29" t="s">
        <v>88</v>
      </c>
      <c r="E99" s="29" t="s">
        <v>89</v>
      </c>
      <c r="F99" s="38" t="s">
        <v>39</v>
      </c>
      <c r="G99" s="40" t="n">
        <v>37500</v>
      </c>
      <c r="H99" s="42" t="n">
        <v>34500</v>
      </c>
      <c r="I99" s="42" t="n">
        <v>33930.2326</v>
      </c>
      <c r="J99" s="43" t="n">
        <f aca="false">VLOOKUP(G99,DiscountRate!$A$2:$E$26,5,0)</f>
        <v>3.9687660014305</v>
      </c>
      <c r="K99" s="43" t="n">
        <f aca="false">J99-0.04</f>
        <v>3.9287660014305</v>
      </c>
      <c r="L99" s="33" t="n">
        <v>3.12</v>
      </c>
      <c r="M99" s="33" t="n">
        <v>3.23000000027291</v>
      </c>
      <c r="N99" s="45" t="n">
        <f aca="false">(M99-L99)*I99</f>
        <v>3732.32559525973</v>
      </c>
      <c r="O99" s="46" t="n">
        <f aca="false">(M99-L99)*H99</f>
        <v>3795.00000941523</v>
      </c>
      <c r="P99" s="47" t="n">
        <f aca="false">(M99-L99)*(H99*K99)</f>
        <v>14909.667012419</v>
      </c>
    </row>
    <row r="100" customFormat="false" ht="12.75" hidden="false" customHeight="false" outlineLevel="0" collapsed="false">
      <c r="A100" s="29" t="s">
        <v>38</v>
      </c>
      <c r="B100" s="37" t="n">
        <v>37202</v>
      </c>
      <c r="C100" s="29" t="s">
        <v>100</v>
      </c>
      <c r="D100" s="29" t="s">
        <v>88</v>
      </c>
      <c r="E100" s="29" t="s">
        <v>89</v>
      </c>
      <c r="F100" s="38" t="s">
        <v>39</v>
      </c>
      <c r="G100" s="40" t="n">
        <v>37530</v>
      </c>
      <c r="H100" s="42" t="n">
        <v>35650</v>
      </c>
      <c r="I100" s="42" t="n">
        <v>34992.3839</v>
      </c>
      <c r="J100" s="43" t="n">
        <f aca="false">VLOOKUP(G100,DiscountRate!$A$2:$E$26,5,0)</f>
        <v>3.9771635358095</v>
      </c>
      <c r="K100" s="43" t="n">
        <f aca="false">J100-0.04</f>
        <v>3.9371635358095</v>
      </c>
      <c r="L100" s="33" t="n">
        <v>3.12</v>
      </c>
      <c r="M100" s="33" t="n">
        <v>3.27000000025609</v>
      </c>
      <c r="N100" s="45" t="n">
        <f aca="false">(M100-L100)*I100</f>
        <v>5248.85759396104</v>
      </c>
      <c r="O100" s="46" t="n">
        <f aca="false">(M100-L100)*H100</f>
        <v>5347.50000912944</v>
      </c>
      <c r="P100" s="47" t="n">
        <f aca="false">(M100-L100)*(H100*K100)</f>
        <v>21053.9820436854</v>
      </c>
    </row>
    <row r="101" customFormat="false" ht="12.75" hidden="false" customHeight="false" outlineLevel="0" collapsed="false">
      <c r="H101" s="48" t="n">
        <f aca="false">SUM(H94:H100)</f>
        <v>246100</v>
      </c>
      <c r="I101" s="48" t="n">
        <f aca="false">SUM(I94:I100)</f>
        <v>242904.1065</v>
      </c>
      <c r="J101" s="48"/>
      <c r="K101" s="48"/>
      <c r="L101" s="32"/>
      <c r="M101" s="32"/>
      <c r="N101" s="50" t="n">
        <f aca="false">SUM(N94:N100)</f>
        <v>13050.2593990714</v>
      </c>
      <c r="O101" s="50" t="n">
        <f aca="false">SUM(O94:O100)</f>
        <v>13282.5000532712</v>
      </c>
      <c r="P101" s="50" t="n">
        <f aca="false">SUM(P94:P100)</f>
        <v>52068.2786024041</v>
      </c>
    </row>
    <row r="102" customFormat="false" ht="12.75" hidden="false" customHeight="false" outlineLevel="0" collapsed="false">
      <c r="H102" s="48"/>
      <c r="I102" s="48"/>
      <c r="J102" s="48"/>
      <c r="K102" s="48"/>
      <c r="L102" s="32"/>
      <c r="M102" s="32"/>
      <c r="N102" s="50"/>
      <c r="O102" s="50"/>
    </row>
    <row r="103" customFormat="false" ht="12.75" hidden="false" customHeight="false" outlineLevel="0" collapsed="false">
      <c r="A103" s="51" t="s">
        <v>101</v>
      </c>
      <c r="H103" s="61" t="n">
        <f aca="false">H11+H44+H77</f>
        <v>0</v>
      </c>
      <c r="I103" s="61" t="n">
        <f aca="false">I11+I44+I77</f>
        <v>-0.000199999893084168</v>
      </c>
      <c r="J103" s="61"/>
      <c r="K103" s="61"/>
      <c r="N103" s="14" t="n">
        <f aca="false">N11+N44+N77</f>
        <v>138244.1201</v>
      </c>
      <c r="O103" s="14" t="n">
        <f aca="false">O11+O44+O77</f>
        <v>140063.000253412</v>
      </c>
      <c r="P103" s="14" t="n">
        <f aca="false">P11+P44+P77</f>
        <v>552528.415936793</v>
      </c>
    </row>
    <row r="104" customFormat="false" ht="12.75" hidden="false" customHeight="false" outlineLevel="0" collapsed="false">
      <c r="A104" s="51" t="s">
        <v>102</v>
      </c>
      <c r="H104" s="61" t="n">
        <f aca="false">H19+H52+H93</f>
        <v>0</v>
      </c>
      <c r="I104" s="61" t="n">
        <f aca="false">I19+I52+I93</f>
        <v>0.000500000023748726</v>
      </c>
      <c r="J104" s="61"/>
      <c r="K104" s="61"/>
      <c r="N104" s="14" t="n">
        <f aca="false">N19+N52+N93</f>
        <v>41293.6979855519</v>
      </c>
      <c r="O104" s="14" t="n">
        <f aca="false">O19+O52+O93</f>
        <v>41836.9998651131</v>
      </c>
      <c r="P104" s="14" t="n">
        <f aca="false">P19+P52+P93</f>
        <v>165040.954579356</v>
      </c>
    </row>
    <row r="105" customFormat="false" ht="12.75" hidden="false" customHeight="false" outlineLevel="0" collapsed="false">
      <c r="N105" s="13"/>
      <c r="O105" s="13"/>
      <c r="P105" s="13"/>
    </row>
    <row r="106" customFormat="false" ht="12.75" hidden="false" customHeight="false" outlineLevel="0" collapsed="false">
      <c r="A106" s="51" t="s">
        <v>103</v>
      </c>
      <c r="H106" s="61" t="n">
        <f aca="false">H27+H60+H85</f>
        <v>0</v>
      </c>
      <c r="I106" s="61" t="n">
        <f aca="false">I27+I60+I85</f>
        <v>0.000199999893084168</v>
      </c>
      <c r="J106" s="61"/>
      <c r="K106" s="61"/>
      <c r="N106" s="14" t="n">
        <f aca="false">N27+N60+N85</f>
        <v>-211432.1832</v>
      </c>
      <c r="O106" s="14" t="n">
        <f aca="false">O27+O60+O85</f>
        <v>-214213.999896283</v>
      </c>
      <c r="P106" s="14" t="n">
        <f aca="false">P27+P60+P85</f>
        <v>-845043.457742372</v>
      </c>
    </row>
    <row r="107" customFormat="false" ht="12.75" hidden="false" customHeight="false" outlineLevel="0" collapsed="false">
      <c r="A107" s="51" t="s">
        <v>104</v>
      </c>
      <c r="H107" s="61" t="n">
        <f aca="false">H35+H68+H101</f>
        <v>0</v>
      </c>
      <c r="I107" s="61" t="n">
        <f aca="false">I35+I68+I101</f>
        <v>-0.000500000023748726</v>
      </c>
      <c r="J107" s="61"/>
      <c r="K107" s="61"/>
      <c r="N107" s="14" t="n">
        <f aca="false">N35+N68+N101</f>
        <v>-63155.0678009286</v>
      </c>
      <c r="O107" s="14" t="n">
        <f aca="false">O35+O68+O101</f>
        <v>-63986.0000793141</v>
      </c>
      <c r="P107" s="14" t="n">
        <f aca="false">P35+P68+P101</f>
        <v>-252415.578716329</v>
      </c>
    </row>
    <row r="108" customFormat="false" ht="12.75" hidden="false" customHeight="false" outlineLevel="0" collapsed="false">
      <c r="N108" s="13"/>
      <c r="O108" s="13"/>
      <c r="P108" s="13"/>
    </row>
    <row r="109" customFormat="false" ht="12.75" hidden="false" customHeight="false" outlineLevel="0" collapsed="false">
      <c r="A109" s="32" t="s">
        <v>105</v>
      </c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50" t="n">
        <f aca="false">SUM(N103:N107)</f>
        <v>-95049.4329153766</v>
      </c>
      <c r="O109" s="50" t="n">
        <f aca="false">SUM(O103:O107)</f>
        <v>-96299.999857072</v>
      </c>
      <c r="P109" s="50" t="n">
        <f aca="false">SUM(P103:P107)</f>
        <v>-379889.665942552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3"/>
  <sheetViews>
    <sheetView showFormulas="false" showGridLines="true" showRowColHeaders="true" showZeros="true" rightToLeft="false" tabSelected="false" showOutlineSymbols="true" defaultGridColor="true" view="normal" topLeftCell="C1" colorId="64" zoomScale="85" zoomScaleNormal="85" zoomScalePageLayoutView="100" workbookViewId="0">
      <selection pane="topLeft" activeCell="P2" activeCellId="0" sqref="P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9.28"/>
    <col collapsed="false" customWidth="true" hidden="false" outlineLevel="0" max="2" min="2" style="0" width="9.7"/>
    <col collapsed="false" customWidth="true" hidden="false" outlineLevel="0" max="3" min="3" style="0" width="11.28"/>
    <col collapsed="false" customWidth="true" hidden="false" outlineLevel="0" max="4" min="4" style="0" width="10.85"/>
    <col collapsed="false" customWidth="true" hidden="false" outlineLevel="0" max="5" min="5" style="0" width="12.14"/>
    <col collapsed="false" customWidth="true" hidden="false" outlineLevel="0" max="6" min="6" style="0" width="10.28"/>
    <col collapsed="false" customWidth="true" hidden="false" outlineLevel="0" max="7" min="7" style="0" width="9.56"/>
    <col collapsed="false" customWidth="true" hidden="false" outlineLevel="0" max="11" min="8" style="0" width="9.85"/>
    <col collapsed="false" customWidth="true" hidden="false" outlineLevel="0" max="12" min="12" style="0" width="7.14"/>
    <col collapsed="false" customWidth="true" hidden="false" outlineLevel="0" max="13" min="13" style="0" width="6.13"/>
    <col collapsed="false" customWidth="true" hidden="false" outlineLevel="0" max="15" min="14" style="0" width="13.56"/>
    <col collapsed="false" customWidth="true" hidden="false" outlineLevel="0" max="16" min="16" style="0" width="12.14"/>
  </cols>
  <sheetData>
    <row r="1" customFormat="false" ht="12.75" hidden="false" customHeight="false" outlineLevel="0" collapsed="false">
      <c r="A1" s="54"/>
      <c r="B1" s="55"/>
      <c r="C1" s="56"/>
      <c r="D1" s="56"/>
      <c r="E1" s="56"/>
      <c r="F1" s="56"/>
      <c r="G1" s="57"/>
      <c r="H1" s="58"/>
      <c r="I1" s="58"/>
      <c r="J1" s="58"/>
      <c r="K1" s="58" t="s">
        <v>43</v>
      </c>
      <c r="L1" s="59"/>
      <c r="M1" s="59"/>
      <c r="N1" s="60" t="s">
        <v>81</v>
      </c>
      <c r="O1" s="60" t="s">
        <v>33</v>
      </c>
      <c r="P1" s="60" t="s">
        <v>44</v>
      </c>
    </row>
    <row r="2" customFormat="false" ht="13.5" hidden="false" customHeight="false" outlineLevel="0" collapsed="false">
      <c r="A2" s="15" t="s">
        <v>30</v>
      </c>
      <c r="B2" s="16" t="s">
        <v>0</v>
      </c>
      <c r="C2" s="17" t="s">
        <v>45</v>
      </c>
      <c r="D2" s="17" t="s">
        <v>47</v>
      </c>
      <c r="E2" s="17" t="s">
        <v>48</v>
      </c>
      <c r="F2" s="17" t="s">
        <v>31</v>
      </c>
      <c r="G2" s="18" t="s">
        <v>32</v>
      </c>
      <c r="H2" s="19" t="s">
        <v>33</v>
      </c>
      <c r="I2" s="19" t="s">
        <v>52</v>
      </c>
      <c r="J2" s="19" t="s">
        <v>53</v>
      </c>
      <c r="K2" s="19" t="s">
        <v>44</v>
      </c>
      <c r="L2" s="20" t="s">
        <v>34</v>
      </c>
      <c r="M2" s="20" t="s">
        <v>35</v>
      </c>
      <c r="N2" s="21" t="s">
        <v>36</v>
      </c>
      <c r="O2" s="21" t="s">
        <v>36</v>
      </c>
      <c r="P2" s="21" t="s">
        <v>36</v>
      </c>
    </row>
    <row r="3" customFormat="false" ht="12.75" hidden="false" customHeight="false" outlineLevel="0" collapsed="false">
      <c r="A3" s="51" t="s">
        <v>106</v>
      </c>
      <c r="B3" s="37"/>
      <c r="C3" s="29"/>
      <c r="D3" s="29"/>
      <c r="E3" s="29"/>
      <c r="F3" s="38"/>
      <c r="G3" s="40"/>
      <c r="H3" s="42"/>
      <c r="I3" s="42"/>
      <c r="J3" s="42"/>
      <c r="K3" s="42"/>
      <c r="L3" s="33"/>
      <c r="M3" s="33"/>
      <c r="N3" s="45"/>
      <c r="O3" s="46"/>
      <c r="P3" s="33"/>
    </row>
    <row r="4" customFormat="false" ht="12.75" hidden="false" customHeight="false" outlineLevel="0" collapsed="false">
      <c r="A4" s="29" t="s">
        <v>40</v>
      </c>
      <c r="B4" s="37" t="n">
        <v>37154</v>
      </c>
      <c r="C4" s="29" t="s">
        <v>107</v>
      </c>
      <c r="D4" s="29" t="s">
        <v>88</v>
      </c>
      <c r="E4" s="29" t="s">
        <v>89</v>
      </c>
      <c r="F4" s="38" t="s">
        <v>39</v>
      </c>
      <c r="G4" s="40" t="n">
        <v>37226</v>
      </c>
      <c r="H4" s="42" t="n">
        <v>770000</v>
      </c>
      <c r="I4" s="42" t="n">
        <v>769024.7022</v>
      </c>
      <c r="J4" s="43" t="n">
        <f aca="false">I4/H4</f>
        <v>0.99873337948052</v>
      </c>
      <c r="K4" s="43" t="n">
        <f aca="false">VLOOKUP(G4,DiscountRate!$A$2:$E$26,5,0)</f>
        <v>4.19880834452312</v>
      </c>
      <c r="L4" s="33" t="n">
        <v>2.79</v>
      </c>
      <c r="M4" s="33" t="n">
        <f aca="false">(N4/I4)+L4</f>
        <v>2.9250000000039</v>
      </c>
      <c r="N4" s="45" t="n">
        <v>103818.3348</v>
      </c>
      <c r="O4" s="46" t="n">
        <f aca="false">(M4-L4)*H4</f>
        <v>103950.000003004</v>
      </c>
      <c r="P4" s="47" t="n">
        <f aca="false">(M4-L4)*(H4*K4)</f>
        <v>436466.127425791</v>
      </c>
    </row>
    <row r="5" customFormat="false" ht="12.75" hidden="false" customHeight="false" outlineLevel="0" collapsed="false">
      <c r="A5" s="29" t="s">
        <v>38</v>
      </c>
      <c r="B5" s="37" t="n">
        <v>37154</v>
      </c>
      <c r="C5" s="29" t="s">
        <v>108</v>
      </c>
      <c r="D5" s="29" t="s">
        <v>88</v>
      </c>
      <c r="E5" s="29" t="s">
        <v>89</v>
      </c>
      <c r="F5" s="38" t="s">
        <v>39</v>
      </c>
      <c r="G5" s="40" t="n">
        <v>37226</v>
      </c>
      <c r="H5" s="42" t="n">
        <v>230000</v>
      </c>
      <c r="I5" s="42" t="n">
        <v>229708.6773</v>
      </c>
      <c r="J5" s="43" t="n">
        <f aca="false">I5/H5</f>
        <v>0.998733379565218</v>
      </c>
      <c r="K5" s="43" t="n">
        <f aca="false">VLOOKUP(G5,DiscountRate!$A$2:$E$26,5,0)</f>
        <v>4.19880834452312</v>
      </c>
      <c r="L5" s="33" t="n">
        <v>2.79</v>
      </c>
      <c r="M5" s="33" t="n">
        <f aca="false">(N5/I5)+L5</f>
        <v>2.92499999984546</v>
      </c>
      <c r="N5" s="45" t="n">
        <v>31010.6714</v>
      </c>
      <c r="O5" s="46" t="n">
        <f aca="false">(M5-L5)*H5</f>
        <v>31049.999964455</v>
      </c>
      <c r="P5" s="47" t="n">
        <f aca="false">(M5-L5)*(H5*K5)</f>
        <v>130372.998948196</v>
      </c>
    </row>
    <row r="6" customFormat="false" ht="12.75" hidden="false" customHeight="false" outlineLevel="0" collapsed="false">
      <c r="H6" s="61" t="n">
        <f aca="false">SUM(H4:H5)</f>
        <v>1000000</v>
      </c>
      <c r="I6" s="61" t="n">
        <f aca="false">SUM(I4:I5)</f>
        <v>998733.3795</v>
      </c>
      <c r="J6" s="61"/>
      <c r="K6" s="43" t="e">
        <f aca="false">VLOOKUP(G6,DiscountRate!$A$2:$E$26,5,0)</f>
        <v>#N/A</v>
      </c>
      <c r="L6" s="35"/>
      <c r="M6" s="35"/>
      <c r="N6" s="14" t="n">
        <f aca="false">SUM(N4:N5)</f>
        <v>134829.0062</v>
      </c>
      <c r="O6" s="14" t="n">
        <f aca="false">SUM(O4:O5)</f>
        <v>134999.999967459</v>
      </c>
    </row>
    <row r="7" customFormat="false" ht="12.75" hidden="false" customHeight="false" outlineLevel="0" collapsed="false">
      <c r="A7" s="32" t="s">
        <v>109</v>
      </c>
      <c r="B7" s="40"/>
      <c r="C7" s="33"/>
      <c r="D7" s="33"/>
      <c r="E7" s="33"/>
      <c r="F7" s="39"/>
      <c r="G7" s="40"/>
      <c r="H7" s="42"/>
      <c r="I7" s="42"/>
      <c r="J7" s="42"/>
      <c r="K7" s="43" t="e">
        <f aca="false">VLOOKUP(G7,DiscountRate!$A$2:$E$26,5,0)</f>
        <v>#N/A</v>
      </c>
      <c r="L7" s="33"/>
      <c r="M7" s="33"/>
      <c r="N7" s="45"/>
      <c r="O7" s="46"/>
      <c r="P7" s="33"/>
    </row>
    <row r="8" customFormat="false" ht="12.75" hidden="false" customHeight="false" outlineLevel="0" collapsed="false">
      <c r="A8" s="33" t="s">
        <v>40</v>
      </c>
      <c r="B8" s="40" t="n">
        <v>37162</v>
      </c>
      <c r="C8" s="33" t="s">
        <v>110</v>
      </c>
      <c r="D8" s="33" t="s">
        <v>88</v>
      </c>
      <c r="E8" s="33" t="s">
        <v>89</v>
      </c>
      <c r="F8" s="39" t="s">
        <v>39</v>
      </c>
      <c r="G8" s="40" t="n">
        <v>37257</v>
      </c>
      <c r="H8" s="42" t="n">
        <v>770000</v>
      </c>
      <c r="I8" s="42" t="n">
        <v>767656.0345</v>
      </c>
      <c r="J8" s="43" t="n">
        <f aca="false">I8/H8</f>
        <v>0.996955888961039</v>
      </c>
      <c r="K8" s="43" t="n">
        <f aca="false">VLOOKUP(G8,DiscountRate!$A$2:$E$26,5,0)</f>
        <v>4.17432617959527</v>
      </c>
      <c r="L8" s="33" t="n">
        <v>2.87</v>
      </c>
      <c r="M8" s="33" t="n">
        <f aca="false">(N8/I8)+L8</f>
        <v>3.10499999999023</v>
      </c>
      <c r="N8" s="45" t="n">
        <v>180399.1681</v>
      </c>
      <c r="O8" s="46" t="n">
        <f aca="false">(M8-L8)*H8</f>
        <v>180949.999992477</v>
      </c>
      <c r="P8" s="47" t="n">
        <f aca="false">(M8-L8)*(H8*K8)</f>
        <v>755344.322166361</v>
      </c>
    </row>
    <row r="9" customFormat="false" ht="12.75" hidden="false" customHeight="false" outlineLevel="0" collapsed="false">
      <c r="A9" s="33" t="s">
        <v>38</v>
      </c>
      <c r="B9" s="40" t="n">
        <v>37162</v>
      </c>
      <c r="C9" s="33" t="s">
        <v>111</v>
      </c>
      <c r="D9" s="33" t="s">
        <v>88</v>
      </c>
      <c r="E9" s="33" t="s">
        <v>89</v>
      </c>
      <c r="F9" s="39" t="s">
        <v>39</v>
      </c>
      <c r="G9" s="40" t="n">
        <v>37257</v>
      </c>
      <c r="H9" s="42" t="n">
        <v>230000</v>
      </c>
      <c r="I9" s="42" t="n">
        <v>229299.8545</v>
      </c>
      <c r="J9" s="43" t="n">
        <f aca="false">I9/H9</f>
        <v>0.996955889130435</v>
      </c>
      <c r="K9" s="43" t="n">
        <f aca="false">VLOOKUP(G9,DiscountRate!$A$2:$E$26,5,0)</f>
        <v>4.17432617959527</v>
      </c>
      <c r="L9" s="33" t="n">
        <v>2.87</v>
      </c>
      <c r="M9" s="33" t="n">
        <f aca="false">(N9/I9)+L9</f>
        <v>3.10499999996729</v>
      </c>
      <c r="N9" s="45" t="n">
        <v>53885.4658</v>
      </c>
      <c r="O9" s="46" t="n">
        <f aca="false">(M9-L9)*H9</f>
        <v>54049.9999924771</v>
      </c>
      <c r="P9" s="47" t="n">
        <f aca="false">(M9-L9)*(H9*K9)</f>
        <v>225622.329975721</v>
      </c>
    </row>
    <row r="10" customFormat="false" ht="12.75" hidden="false" customHeight="false" outlineLevel="0" collapsed="false">
      <c r="H10" s="61" t="n">
        <f aca="false">SUM(H8:H9)</f>
        <v>1000000</v>
      </c>
      <c r="I10" s="61" t="n">
        <f aca="false">SUM(I8:I9)</f>
        <v>996955.889</v>
      </c>
      <c r="J10" s="61"/>
      <c r="K10" s="43" t="e">
        <f aca="false">VLOOKUP(G10,DiscountRate!$A$2:$E$26,5,0)</f>
        <v>#N/A</v>
      </c>
      <c r="L10" s="35"/>
      <c r="M10" s="35"/>
      <c r="N10" s="14" t="n">
        <f aca="false">SUM(N8:N9)</f>
        <v>234284.6339</v>
      </c>
      <c r="O10" s="14" t="n">
        <f aca="false">SUM(O8:O9)</f>
        <v>234999.999984954</v>
      </c>
    </row>
    <row r="11" customFormat="false" ht="12.75" hidden="false" customHeight="false" outlineLevel="0" collapsed="false">
      <c r="A11" s="32" t="s">
        <v>112</v>
      </c>
      <c r="B11" s="40"/>
      <c r="C11" s="33"/>
      <c r="D11" s="33"/>
      <c r="E11" s="33"/>
      <c r="F11" s="39"/>
      <c r="G11" s="40"/>
      <c r="H11" s="42"/>
      <c r="I11" s="42"/>
      <c r="J11" s="42"/>
      <c r="K11" s="43" t="e">
        <f aca="false">VLOOKUP(G11,DiscountRate!$A$2:$E$26,5,0)</f>
        <v>#N/A</v>
      </c>
      <c r="L11" s="33"/>
      <c r="M11" s="33"/>
      <c r="N11" s="45"/>
      <c r="O11" s="46"/>
      <c r="P11" s="33"/>
    </row>
    <row r="12" customFormat="false" ht="12.75" hidden="false" customHeight="false" outlineLevel="0" collapsed="false">
      <c r="A12" s="33" t="s">
        <v>40</v>
      </c>
      <c r="B12" s="40" t="n">
        <v>37166</v>
      </c>
      <c r="C12" s="33" t="s">
        <v>113</v>
      </c>
      <c r="D12" s="33" t="s">
        <v>88</v>
      </c>
      <c r="E12" s="33" t="s">
        <v>89</v>
      </c>
      <c r="F12" s="39" t="s">
        <v>39</v>
      </c>
      <c r="G12" s="40" t="n">
        <v>37226</v>
      </c>
      <c r="H12" s="42" t="n">
        <v>-770000</v>
      </c>
      <c r="I12" s="42" t="n">
        <v>-769024.7022</v>
      </c>
      <c r="J12" s="43" t="n">
        <f aca="false">I12/H12</f>
        <v>0.99873337948052</v>
      </c>
      <c r="K12" s="43" t="n">
        <f aca="false">VLOOKUP(G12,DiscountRate!$A$2:$E$26,5,0)</f>
        <v>4.19880834452312</v>
      </c>
      <c r="L12" s="33" t="n">
        <v>2.66</v>
      </c>
      <c r="M12" s="33" t="n">
        <f aca="false">(N12/I12)+L12</f>
        <v>2.92500000002211</v>
      </c>
      <c r="N12" s="45" t="n">
        <v>-203791.5461</v>
      </c>
      <c r="O12" s="46" t="n">
        <f aca="false">(M12-L12)*H12</f>
        <v>-204050.000017022</v>
      </c>
      <c r="P12" s="47" t="n">
        <f aca="false">(M12-L12)*(H12*K12)</f>
        <v>-856766.842771413</v>
      </c>
    </row>
    <row r="13" customFormat="false" ht="12.75" hidden="false" customHeight="false" outlineLevel="0" collapsed="false">
      <c r="A13" s="33" t="s">
        <v>38</v>
      </c>
      <c r="B13" s="40" t="n">
        <v>37166</v>
      </c>
      <c r="C13" s="33" t="s">
        <v>114</v>
      </c>
      <c r="D13" s="33" t="s">
        <v>88</v>
      </c>
      <c r="E13" s="33" t="s">
        <v>89</v>
      </c>
      <c r="F13" s="39" t="s">
        <v>39</v>
      </c>
      <c r="G13" s="40" t="n">
        <v>37226</v>
      </c>
      <c r="H13" s="42" t="n">
        <v>-230000</v>
      </c>
      <c r="I13" s="42" t="n">
        <v>-229708.6773</v>
      </c>
      <c r="J13" s="43" t="n">
        <f aca="false">I13/H13</f>
        <v>0.998733379565218</v>
      </c>
      <c r="K13" s="43" t="n">
        <f aca="false">VLOOKUP(G13,DiscountRate!$A$2:$E$26,5,0)</f>
        <v>4.19880834452312</v>
      </c>
      <c r="L13" s="33" t="n">
        <v>2.66</v>
      </c>
      <c r="M13" s="33" t="n">
        <f aca="false">(N13/I13)+L13</f>
        <v>2.92500000006748</v>
      </c>
      <c r="N13" s="45" t="n">
        <v>-60872.7995</v>
      </c>
      <c r="O13" s="46" t="n">
        <f aca="false">(M13-L13)*H13</f>
        <v>-60950.0000155197</v>
      </c>
      <c r="P13" s="47" t="n">
        <f aca="false">(M13-L13)*(H13*K13)</f>
        <v>-255917.368663848</v>
      </c>
    </row>
    <row r="14" customFormat="false" ht="12.75" hidden="false" customHeight="false" outlineLevel="0" collapsed="false">
      <c r="A14" s="33"/>
      <c r="B14" s="40"/>
      <c r="C14" s="33"/>
      <c r="D14" s="33"/>
      <c r="E14" s="33"/>
      <c r="F14" s="39"/>
      <c r="G14" s="40"/>
      <c r="H14" s="48" t="n">
        <f aca="false">SUM(H12:H13)</f>
        <v>-1000000</v>
      </c>
      <c r="I14" s="48" t="n">
        <f aca="false">SUM(I12:I13)</f>
        <v>-998733.3795</v>
      </c>
      <c r="J14" s="48"/>
      <c r="K14" s="43" t="e">
        <f aca="false">VLOOKUP(G14,DiscountRate!$A$2:$E$26,5,0)</f>
        <v>#N/A</v>
      </c>
      <c r="L14" s="32"/>
      <c r="M14" s="32"/>
      <c r="N14" s="50" t="n">
        <f aca="false">SUM(N12:N13)</f>
        <v>-264664.3456</v>
      </c>
      <c r="O14" s="50" t="n">
        <f aca="false">SUM(O12:O13)</f>
        <v>-265000.000032541</v>
      </c>
      <c r="P14" s="33"/>
    </row>
    <row r="15" customFormat="false" ht="12.75" hidden="false" customHeight="false" outlineLevel="0" collapsed="false">
      <c r="A15" s="33" t="s">
        <v>40</v>
      </c>
      <c r="B15" s="40" t="n">
        <v>37166</v>
      </c>
      <c r="C15" s="33" t="s">
        <v>115</v>
      </c>
      <c r="D15" s="33" t="s">
        <v>88</v>
      </c>
      <c r="E15" s="33" t="s">
        <v>89</v>
      </c>
      <c r="F15" s="39" t="s">
        <v>39</v>
      </c>
      <c r="G15" s="40" t="n">
        <v>37257</v>
      </c>
      <c r="H15" s="42" t="n">
        <v>770000</v>
      </c>
      <c r="I15" s="42" t="n">
        <v>767656.0345</v>
      </c>
      <c r="J15" s="43" t="n">
        <f aca="false">I15/H15</f>
        <v>0.996955888961039</v>
      </c>
      <c r="K15" s="43" t="n">
        <f aca="false">VLOOKUP(G15,DiscountRate!$A$2:$E$26,5,0)</f>
        <v>4.17432617959527</v>
      </c>
      <c r="L15" s="33" t="n">
        <v>2.88</v>
      </c>
      <c r="M15" s="33" t="n">
        <f aca="false">(N15/I15)+L15</f>
        <v>3.10500000004885</v>
      </c>
      <c r="N15" s="45" t="n">
        <v>172722.6078</v>
      </c>
      <c r="O15" s="46" t="n">
        <f aca="false">(M15-L15)*H15</f>
        <v>173250.000037614</v>
      </c>
      <c r="P15" s="47" t="n">
        <f aca="false">(M15-L15)*(H15*K15)</f>
        <v>723202.010771895</v>
      </c>
    </row>
    <row r="16" customFormat="false" ht="12.75" hidden="false" customHeight="false" outlineLevel="0" collapsed="false">
      <c r="A16" s="33" t="s">
        <v>38</v>
      </c>
      <c r="B16" s="40" t="n">
        <v>37166</v>
      </c>
      <c r="C16" s="33" t="s">
        <v>116</v>
      </c>
      <c r="D16" s="33" t="s">
        <v>88</v>
      </c>
      <c r="E16" s="33" t="s">
        <v>89</v>
      </c>
      <c r="F16" s="39" t="s">
        <v>39</v>
      </c>
      <c r="G16" s="40" t="n">
        <v>37257</v>
      </c>
      <c r="H16" s="42" t="n">
        <v>230000</v>
      </c>
      <c r="I16" s="42" t="n">
        <v>229299.8545</v>
      </c>
      <c r="J16" s="43" t="n">
        <f aca="false">I16/H16</f>
        <v>0.996955889130435</v>
      </c>
      <c r="K16" s="43" t="n">
        <f aca="false">VLOOKUP(G16,DiscountRate!$A$2:$E$26,5,0)</f>
        <v>4.17432617959527</v>
      </c>
      <c r="L16" s="33" t="n">
        <v>2.88</v>
      </c>
      <c r="M16" s="33" t="n">
        <f aca="false">(N16/I16)+L16</f>
        <v>3.10500000016354</v>
      </c>
      <c r="N16" s="45" t="n">
        <v>51592.4673</v>
      </c>
      <c r="O16" s="46" t="n">
        <f aca="false">(M16-L16)*H16</f>
        <v>51750.0000376145</v>
      </c>
      <c r="P16" s="47" t="n">
        <f aca="false">(M16-L16)*(H16*K16)</f>
        <v>216021.37995107</v>
      </c>
    </row>
    <row r="17" customFormat="false" ht="12.75" hidden="false" customHeight="false" outlineLevel="0" collapsed="false">
      <c r="H17" s="61" t="n">
        <f aca="false">SUM(H15:H16)</f>
        <v>1000000</v>
      </c>
      <c r="I17" s="61" t="n">
        <f aca="false">SUM(I15:I16)</f>
        <v>996955.889</v>
      </c>
      <c r="J17" s="61"/>
      <c r="K17" s="43" t="e">
        <f aca="false">VLOOKUP(G17,DiscountRate!$A$2:$E$26,5,0)</f>
        <v>#N/A</v>
      </c>
      <c r="L17" s="35"/>
      <c r="M17" s="35"/>
      <c r="N17" s="14" t="n">
        <f aca="false">SUM(N15:N16)</f>
        <v>224315.0751</v>
      </c>
      <c r="O17" s="14" t="n">
        <f aca="false">SUM(O15:O16)</f>
        <v>225000.000075229</v>
      </c>
    </row>
    <row r="18" customFormat="false" ht="12.75" hidden="false" customHeight="false" outlineLevel="0" collapsed="false">
      <c r="A18" s="51" t="s">
        <v>117</v>
      </c>
      <c r="B18" s="37"/>
      <c r="C18" s="29"/>
      <c r="D18" s="29"/>
      <c r="E18" s="29"/>
      <c r="F18" s="38"/>
      <c r="G18" s="40"/>
      <c r="H18" s="48"/>
      <c r="I18" s="48"/>
      <c r="J18" s="48"/>
      <c r="K18" s="43" t="e">
        <f aca="false">VLOOKUP(G18,DiscountRate!$A$2:$E$26,5,0)</f>
        <v>#N/A</v>
      </c>
      <c r="L18" s="32"/>
      <c r="M18" s="32"/>
      <c r="N18" s="50"/>
      <c r="O18" s="50"/>
      <c r="P18" s="33"/>
    </row>
    <row r="19" customFormat="false" ht="12.75" hidden="false" customHeight="false" outlineLevel="0" collapsed="false">
      <c r="A19" s="33" t="s">
        <v>40</v>
      </c>
      <c r="B19" s="40" t="n">
        <v>37181</v>
      </c>
      <c r="C19" s="33" t="s">
        <v>118</v>
      </c>
      <c r="D19" s="33" t="s">
        <v>88</v>
      </c>
      <c r="E19" s="33" t="s">
        <v>89</v>
      </c>
      <c r="F19" s="39" t="s">
        <v>39</v>
      </c>
      <c r="G19" s="40" t="n">
        <v>37226</v>
      </c>
      <c r="H19" s="42" t="n">
        <v>-770000</v>
      </c>
      <c r="I19" s="42" t="n">
        <v>-769024.7022</v>
      </c>
      <c r="J19" s="43" t="n">
        <f aca="false">I19/H19</f>
        <v>0.99873337948052</v>
      </c>
      <c r="K19" s="43" t="n">
        <f aca="false">VLOOKUP(G19,DiscountRate!$A$2:$E$26,5,0)</f>
        <v>4.19880834452312</v>
      </c>
      <c r="L19" s="33" t="n">
        <v>2.93</v>
      </c>
      <c r="M19" s="33" t="n">
        <f aca="false">(N19/I19)+L19</f>
        <v>2.9250000000143</v>
      </c>
      <c r="N19" s="45" t="n">
        <v>3845.1235</v>
      </c>
      <c r="O19" s="46" t="n">
        <f aca="false">(M19-L19)*H19</f>
        <v>3849.99998898609</v>
      </c>
      <c r="P19" s="47" t="n">
        <f aca="false">(M19-L19)*(H19*K19)</f>
        <v>16165.4120801687</v>
      </c>
    </row>
    <row r="20" customFormat="false" ht="12.75" hidden="false" customHeight="false" outlineLevel="0" collapsed="false">
      <c r="A20" s="33" t="s">
        <v>38</v>
      </c>
      <c r="B20" s="40" t="n">
        <v>37181</v>
      </c>
      <c r="C20" s="33" t="s">
        <v>119</v>
      </c>
      <c r="D20" s="33" t="s">
        <v>88</v>
      </c>
      <c r="E20" s="33" t="s">
        <v>89</v>
      </c>
      <c r="F20" s="39" t="s">
        <v>39</v>
      </c>
      <c r="G20" s="40" t="n">
        <v>37226</v>
      </c>
      <c r="H20" s="42" t="n">
        <v>-230000</v>
      </c>
      <c r="I20" s="42" t="n">
        <v>-229708.6773</v>
      </c>
      <c r="J20" s="43" t="n">
        <f aca="false">I20/H20</f>
        <v>0.998733379565218</v>
      </c>
      <c r="K20" s="43" t="n">
        <f aca="false">VLOOKUP(G20,DiscountRate!$A$2:$E$26,5,0)</f>
        <v>4.19880834452312</v>
      </c>
      <c r="L20" s="33" t="n">
        <v>2.93</v>
      </c>
      <c r="M20" s="33" t="n">
        <f aca="false">(N20/I20)+L20</f>
        <v>2.92499999994123</v>
      </c>
      <c r="N20" s="45" t="n">
        <v>1148.5434</v>
      </c>
      <c r="O20" s="46" t="n">
        <f aca="false">(M20-L20)*H20</f>
        <v>1150.00001351715</v>
      </c>
      <c r="P20" s="47" t="n">
        <f aca="false">(M20-L20)*(H20*K20)</f>
        <v>4828.62965295751</v>
      </c>
    </row>
    <row r="21" customFormat="false" ht="12.75" hidden="false" customHeight="false" outlineLevel="0" collapsed="false">
      <c r="A21" s="33"/>
      <c r="B21" s="40"/>
      <c r="C21" s="33"/>
      <c r="D21" s="33"/>
      <c r="E21" s="33"/>
      <c r="F21" s="39"/>
      <c r="G21" s="40"/>
      <c r="H21" s="48" t="n">
        <f aca="false">SUM(H19:H20)</f>
        <v>-1000000</v>
      </c>
      <c r="I21" s="48" t="n">
        <f aca="false">SUM(I19:I20)</f>
        <v>-998733.3795</v>
      </c>
      <c r="J21" s="48"/>
      <c r="K21" s="43" t="e">
        <f aca="false">VLOOKUP(G21,DiscountRate!$A$2:$E$26,5,0)</f>
        <v>#N/A</v>
      </c>
      <c r="L21" s="32"/>
      <c r="M21" s="32"/>
      <c r="N21" s="50" t="n">
        <f aca="false">SUM(N19:N20)</f>
        <v>4993.6669</v>
      </c>
      <c r="O21" s="50" t="n">
        <f aca="false">SUM(O19:O20)</f>
        <v>5000.00000250324</v>
      </c>
      <c r="P21" s="33"/>
    </row>
    <row r="22" customFormat="false" ht="12.75" hidden="false" customHeight="false" outlineLevel="0" collapsed="false">
      <c r="A22" s="33" t="s">
        <v>40</v>
      </c>
      <c r="B22" s="40" t="n">
        <v>37181</v>
      </c>
      <c r="C22" s="33" t="s">
        <v>120</v>
      </c>
      <c r="D22" s="33" t="s">
        <v>88</v>
      </c>
      <c r="E22" s="33" t="s">
        <v>89</v>
      </c>
      <c r="F22" s="39" t="s">
        <v>39</v>
      </c>
      <c r="G22" s="40" t="n">
        <v>37257</v>
      </c>
      <c r="H22" s="42" t="n">
        <v>770000</v>
      </c>
      <c r="I22" s="42" t="n">
        <v>767656.0345</v>
      </c>
      <c r="J22" s="43" t="n">
        <f aca="false">I22/H22</f>
        <v>0.996955888961039</v>
      </c>
      <c r="K22" s="43" t="n">
        <f aca="false">VLOOKUP(G22,DiscountRate!$A$2:$E$26,5,0)</f>
        <v>4.17432617959527</v>
      </c>
      <c r="L22" s="33" t="n">
        <v>3.11</v>
      </c>
      <c r="M22" s="33" t="n">
        <f aca="false">(N22/I22)+L22</f>
        <v>3.10499999996418</v>
      </c>
      <c r="N22" s="45" t="n">
        <v>-3838.2802</v>
      </c>
      <c r="O22" s="46" t="n">
        <f aca="false">(M22-L22)*H22</f>
        <v>-3850.00002758389</v>
      </c>
      <c r="P22" s="47" t="n">
        <f aca="false">(M22-L22)*(H22*K22)</f>
        <v>-16071.155906586</v>
      </c>
    </row>
    <row r="23" customFormat="false" ht="12.75" hidden="false" customHeight="false" outlineLevel="0" collapsed="false">
      <c r="A23" s="33" t="s">
        <v>38</v>
      </c>
      <c r="B23" s="40" t="n">
        <v>37181</v>
      </c>
      <c r="C23" s="33" t="s">
        <v>121</v>
      </c>
      <c r="D23" s="33" t="s">
        <v>88</v>
      </c>
      <c r="E23" s="33" t="s">
        <v>89</v>
      </c>
      <c r="F23" s="39" t="s">
        <v>39</v>
      </c>
      <c r="G23" s="40" t="n">
        <v>37257</v>
      </c>
      <c r="H23" s="42" t="n">
        <v>230000</v>
      </c>
      <c r="I23" s="42" t="n">
        <v>229299.8545</v>
      </c>
      <c r="J23" s="43" t="n">
        <f aca="false">I23/H23</f>
        <v>0.996955889130435</v>
      </c>
      <c r="K23" s="43" t="n">
        <f aca="false">VLOOKUP(G23,DiscountRate!$A$2:$E$26,5,0)</f>
        <v>4.17432617959527</v>
      </c>
      <c r="L23" s="33" t="n">
        <v>3.11</v>
      </c>
      <c r="M23" s="33" t="n">
        <f aca="false">(N23/I23)+L23</f>
        <v>3.10499999988007</v>
      </c>
      <c r="N23" s="45" t="n">
        <v>-1146.4993</v>
      </c>
      <c r="O23" s="46" t="n">
        <f aca="false">(M23-L23)*H23</f>
        <v>-1150.00002758394</v>
      </c>
      <c r="P23" s="47" t="n">
        <f aca="false">(M23-L23)*(H23*K23)</f>
        <v>-4800.47522167893</v>
      </c>
    </row>
    <row r="24" customFormat="false" ht="12.75" hidden="false" customHeight="false" outlineLevel="0" collapsed="false">
      <c r="H24" s="61" t="n">
        <f aca="false">SUM(H22:H23)</f>
        <v>1000000</v>
      </c>
      <c r="I24" s="61" t="n">
        <f aca="false">SUM(I22:I23)</f>
        <v>996955.889</v>
      </c>
      <c r="J24" s="61"/>
      <c r="K24" s="43" t="e">
        <f aca="false">VLOOKUP(G24,DiscountRate!$A$2:$E$26,5,0)</f>
        <v>#N/A</v>
      </c>
      <c r="L24" s="35"/>
      <c r="M24" s="35"/>
      <c r="N24" s="14" t="n">
        <f aca="false">SUM(N22:N23)</f>
        <v>-4984.7795</v>
      </c>
      <c r="O24" s="14" t="n">
        <f aca="false">SUM(O22:O23)</f>
        <v>-5000.00005516784</v>
      </c>
    </row>
    <row r="25" customFormat="false" ht="12.75" hidden="false" customHeight="false" outlineLevel="0" collapsed="false">
      <c r="A25" s="51" t="s">
        <v>122</v>
      </c>
      <c r="B25" s="37"/>
      <c r="C25" s="29"/>
      <c r="D25" s="29"/>
      <c r="E25" s="29"/>
      <c r="F25" s="38"/>
      <c r="G25" s="40"/>
      <c r="H25" s="42"/>
      <c r="I25" s="42"/>
      <c r="J25" s="42"/>
      <c r="K25" s="43" t="e">
        <f aca="false">VLOOKUP(G25,DiscountRate!$A$2:$E$26,5,0)</f>
        <v>#N/A</v>
      </c>
      <c r="L25" s="33"/>
      <c r="M25" s="33"/>
      <c r="N25" s="45"/>
      <c r="O25" s="46"/>
      <c r="P25" s="33"/>
    </row>
    <row r="26" customFormat="false" ht="12.75" hidden="false" customHeight="false" outlineLevel="0" collapsed="false">
      <c r="A26" s="33" t="s">
        <v>40</v>
      </c>
      <c r="B26" s="40" t="n">
        <v>37188</v>
      </c>
      <c r="C26" s="33" t="s">
        <v>123</v>
      </c>
      <c r="D26" s="33" t="s">
        <v>88</v>
      </c>
      <c r="E26" s="33" t="s">
        <v>89</v>
      </c>
      <c r="F26" s="39" t="s">
        <v>39</v>
      </c>
      <c r="G26" s="40" t="n">
        <v>37226</v>
      </c>
      <c r="H26" s="42" t="n">
        <v>-1540000</v>
      </c>
      <c r="I26" s="42" t="n">
        <v>-1538049.4043</v>
      </c>
      <c r="J26" s="43" t="n">
        <f aca="false">I26/H26</f>
        <v>0.998733379415585</v>
      </c>
      <c r="K26" s="43" t="n">
        <f aca="false">VLOOKUP(G26,DiscountRate!$A$2:$E$26,5,0)</f>
        <v>4.19880834452312</v>
      </c>
      <c r="L26" s="33" t="n">
        <v>2.8925</v>
      </c>
      <c r="M26" s="33" t="n">
        <f aca="false">(N26/I26)+L26</f>
        <v>2.92499999997416</v>
      </c>
      <c r="N26" s="45" t="n">
        <v>-49986.6056</v>
      </c>
      <c r="O26" s="46" t="n">
        <f aca="false">(M26-L26)*H26</f>
        <v>-50049.9999601995</v>
      </c>
      <c r="P26" s="47" t="n">
        <f aca="false">(M26-L26)*(H26*K26)</f>
        <v>-210150.357476268</v>
      </c>
    </row>
    <row r="27" customFormat="false" ht="12.75" hidden="false" customHeight="false" outlineLevel="0" collapsed="false">
      <c r="A27" s="33" t="s">
        <v>38</v>
      </c>
      <c r="B27" s="40" t="n">
        <v>37188</v>
      </c>
      <c r="C27" s="33" t="s">
        <v>124</v>
      </c>
      <c r="D27" s="33" t="s">
        <v>88</v>
      </c>
      <c r="E27" s="33" t="s">
        <v>89</v>
      </c>
      <c r="F27" s="39" t="s">
        <v>39</v>
      </c>
      <c r="G27" s="40" t="n">
        <v>37226</v>
      </c>
      <c r="H27" s="42" t="n">
        <v>-460000</v>
      </c>
      <c r="I27" s="42" t="n">
        <v>-459417.3545</v>
      </c>
      <c r="J27" s="43" t="n">
        <f aca="false">I27/H27</f>
        <v>0.998733379347826</v>
      </c>
      <c r="K27" s="43" t="n">
        <f aca="false">VLOOKUP(G27,DiscountRate!$A$2:$E$26,5,0)</f>
        <v>4.19880834452312</v>
      </c>
      <c r="L27" s="33" t="n">
        <v>2.8925</v>
      </c>
      <c r="M27" s="33" t="n">
        <f aca="false">(N27/I27)+L27</f>
        <v>2.92499999995375</v>
      </c>
      <c r="N27" s="45" t="n">
        <v>-14931.064</v>
      </c>
      <c r="O27" s="46" t="n">
        <f aca="false">(M27-L27)*H27</f>
        <v>-14949.999978723</v>
      </c>
      <c r="P27" s="47" t="n">
        <f aca="false">(M27-L27)*(H27*K27)</f>
        <v>-62772.1846612826</v>
      </c>
    </row>
    <row r="28" customFormat="false" ht="12.75" hidden="false" customHeight="false" outlineLevel="0" collapsed="false">
      <c r="A28" s="33"/>
      <c r="B28" s="40"/>
      <c r="C28" s="33"/>
      <c r="D28" s="33"/>
      <c r="E28" s="33"/>
      <c r="F28" s="39"/>
      <c r="G28" s="40"/>
      <c r="H28" s="48" t="n">
        <f aca="false">SUM(H26:H27)</f>
        <v>-2000000</v>
      </c>
      <c r="I28" s="48" t="n">
        <f aca="false">SUM(I26:I27)</f>
        <v>-1997466.7588</v>
      </c>
      <c r="J28" s="48"/>
      <c r="K28" s="43" t="e">
        <f aca="false">VLOOKUP(G28,DiscountRate!$A$2:$E$26,5,0)</f>
        <v>#N/A</v>
      </c>
      <c r="L28" s="32"/>
      <c r="M28" s="32"/>
      <c r="N28" s="50" t="n">
        <f aca="false">SUM(N26:N27)</f>
        <v>-64917.6696</v>
      </c>
      <c r="O28" s="50" t="n">
        <f aca="false">SUM(O26:O27)</f>
        <v>-64999.9999389225</v>
      </c>
      <c r="P28" s="33"/>
    </row>
    <row r="29" customFormat="false" ht="12.75" hidden="false" customHeight="false" outlineLevel="0" collapsed="false">
      <c r="A29" s="32" t="s">
        <v>125</v>
      </c>
      <c r="B29" s="40"/>
      <c r="C29" s="33"/>
      <c r="D29" s="33"/>
      <c r="E29" s="33"/>
      <c r="F29" s="39"/>
      <c r="G29" s="40"/>
      <c r="H29" s="42"/>
      <c r="I29" s="42"/>
      <c r="J29" s="42"/>
      <c r="K29" s="43" t="e">
        <f aca="false">VLOOKUP(G29,DiscountRate!$A$2:$E$26,5,0)</f>
        <v>#N/A</v>
      </c>
      <c r="L29" s="33"/>
      <c r="M29" s="33"/>
      <c r="N29" s="45"/>
      <c r="O29" s="46"/>
      <c r="P29" s="33"/>
    </row>
    <row r="30" customFormat="false" ht="12.75" hidden="false" customHeight="false" outlineLevel="0" collapsed="false">
      <c r="A30" s="33" t="s">
        <v>40</v>
      </c>
      <c r="B30" s="40" t="n">
        <v>37189</v>
      </c>
      <c r="C30" s="33" t="s">
        <v>126</v>
      </c>
      <c r="D30" s="33" t="s">
        <v>88</v>
      </c>
      <c r="E30" s="33" t="s">
        <v>89</v>
      </c>
      <c r="F30" s="39" t="s">
        <v>39</v>
      </c>
      <c r="G30" s="40" t="n">
        <v>37226</v>
      </c>
      <c r="H30" s="42" t="n">
        <v>2310000</v>
      </c>
      <c r="I30" s="42" t="n">
        <v>2307074.1065</v>
      </c>
      <c r="J30" s="43" t="n">
        <f aca="false">I30/H30</f>
        <v>0.99873337943723</v>
      </c>
      <c r="K30" s="43" t="n">
        <f aca="false">VLOOKUP(G30,DiscountRate!$A$2:$E$26,5,0)</f>
        <v>4.19880834452312</v>
      </c>
      <c r="L30" s="33" t="n">
        <v>3.1</v>
      </c>
      <c r="M30" s="33" t="n">
        <f aca="false">(N30/I30)+L30</f>
        <v>2.92500000001625</v>
      </c>
      <c r="N30" s="45" t="n">
        <v>-403737.9686</v>
      </c>
      <c r="O30" s="46" t="n">
        <f aca="false">(M30-L30)*H30</f>
        <v>-404249.999962453</v>
      </c>
      <c r="P30" s="47" t="n">
        <f aca="false">(M30-L30)*(H30*K30)</f>
        <v>-1697368.27311582</v>
      </c>
    </row>
    <row r="31" customFormat="false" ht="12.75" hidden="false" customHeight="false" outlineLevel="0" collapsed="false">
      <c r="A31" s="33" t="s">
        <v>38</v>
      </c>
      <c r="B31" s="40" t="n">
        <v>37189</v>
      </c>
      <c r="C31" s="33" t="s">
        <v>127</v>
      </c>
      <c r="D31" s="33" t="s">
        <v>88</v>
      </c>
      <c r="E31" s="33" t="s">
        <v>89</v>
      </c>
      <c r="F31" s="39" t="s">
        <v>39</v>
      </c>
      <c r="G31" s="40" t="n">
        <v>37226</v>
      </c>
      <c r="H31" s="42" t="n">
        <v>690000</v>
      </c>
      <c r="I31" s="42" t="n">
        <v>689126.0318</v>
      </c>
      <c r="J31" s="43" t="n">
        <f aca="false">I31/H31</f>
        <v>0.99873337942029</v>
      </c>
      <c r="K31" s="43" t="n">
        <f aca="false">VLOOKUP(G31,DiscountRate!$A$2:$E$26,5,0)</f>
        <v>4.19880834452312</v>
      </c>
      <c r="L31" s="33" t="n">
        <v>3.1</v>
      </c>
      <c r="M31" s="33" t="n">
        <f aca="false">(N31/I31)+L31</f>
        <v>2.92499999994921</v>
      </c>
      <c r="N31" s="45" t="n">
        <v>-120597.0556</v>
      </c>
      <c r="O31" s="46" t="n">
        <f aca="false">(M31-L31)*H31</f>
        <v>-120750.000035044</v>
      </c>
      <c r="P31" s="47" t="n">
        <f aca="false">(M31-L31)*(H31*K31)</f>
        <v>-507006.107748312</v>
      </c>
    </row>
    <row r="32" customFormat="false" ht="12.75" hidden="false" customHeight="false" outlineLevel="0" collapsed="false">
      <c r="A32" s="33"/>
      <c r="B32" s="40"/>
      <c r="C32" s="33"/>
      <c r="D32" s="33"/>
      <c r="E32" s="33"/>
      <c r="F32" s="39"/>
      <c r="G32" s="40"/>
      <c r="H32" s="48" t="n">
        <f aca="false">SUM(H30:H31)</f>
        <v>3000000</v>
      </c>
      <c r="I32" s="48" t="n">
        <f aca="false">SUM(I30:I31)</f>
        <v>2996200.1383</v>
      </c>
      <c r="J32" s="48"/>
      <c r="K32" s="43" t="e">
        <f aca="false">VLOOKUP(G32,DiscountRate!$A$2:$E$26,5,0)</f>
        <v>#N/A</v>
      </c>
      <c r="L32" s="32"/>
      <c r="M32" s="32"/>
      <c r="N32" s="50" t="n">
        <f aca="false">SUM(N30:N31)</f>
        <v>-524335.0242</v>
      </c>
      <c r="O32" s="50" t="n">
        <f aca="false">SUM(O30:O31)</f>
        <v>-524999.999997497</v>
      </c>
      <c r="P32" s="33"/>
    </row>
    <row r="33" customFormat="false" ht="12.75" hidden="false" customHeight="false" outlineLevel="0" collapsed="false">
      <c r="A33" s="33" t="s">
        <v>40</v>
      </c>
      <c r="B33" s="40" t="n">
        <v>37189</v>
      </c>
      <c r="C33" s="33" t="s">
        <v>128</v>
      </c>
      <c r="D33" s="33" t="s">
        <v>88</v>
      </c>
      <c r="E33" s="33" t="s">
        <v>89</v>
      </c>
      <c r="F33" s="39" t="s">
        <v>39</v>
      </c>
      <c r="G33" s="40" t="n">
        <v>37257</v>
      </c>
      <c r="H33" s="42" t="n">
        <v>-2310000</v>
      </c>
      <c r="I33" s="42" t="n">
        <v>-2302968.1034</v>
      </c>
      <c r="J33" s="43" t="n">
        <f aca="false">I33/H33</f>
        <v>0.996955888917749</v>
      </c>
      <c r="K33" s="43" t="n">
        <f aca="false">VLOOKUP(G33,DiscountRate!$A$2:$E$26,5,0)</f>
        <v>4.17432617959527</v>
      </c>
      <c r="L33" s="33" t="n">
        <v>3.2525</v>
      </c>
      <c r="M33" s="33" t="n">
        <f aca="false">(N33/I33)+L33</f>
        <v>3.10499999997894</v>
      </c>
      <c r="N33" s="45" t="n">
        <v>339687.7953</v>
      </c>
      <c r="O33" s="46" t="n">
        <f aca="false">(M33-L33)*H33</f>
        <v>340725.000048649</v>
      </c>
      <c r="P33" s="47" t="n">
        <f aca="false">(M33-L33)*(H33*K33)</f>
        <v>1422297.28774567</v>
      </c>
    </row>
    <row r="34" customFormat="false" ht="12.75" hidden="false" customHeight="false" outlineLevel="0" collapsed="false">
      <c r="A34" s="33" t="s">
        <v>38</v>
      </c>
      <c r="B34" s="40" t="n">
        <v>37189</v>
      </c>
      <c r="C34" s="33" t="s">
        <v>129</v>
      </c>
      <c r="D34" s="33" t="s">
        <v>88</v>
      </c>
      <c r="E34" s="33" t="s">
        <v>89</v>
      </c>
      <c r="F34" s="39" t="s">
        <v>39</v>
      </c>
      <c r="G34" s="40" t="n">
        <v>37257</v>
      </c>
      <c r="H34" s="42" t="n">
        <v>-690000</v>
      </c>
      <c r="I34" s="42" t="n">
        <v>-687899.5634</v>
      </c>
      <c r="J34" s="43" t="n">
        <f aca="false">I34/H34</f>
        <v>0.996955888985507</v>
      </c>
      <c r="K34" s="43" t="n">
        <f aca="false">VLOOKUP(G34,DiscountRate!$A$2:$E$26,5,0)</f>
        <v>4.17432617959527</v>
      </c>
      <c r="L34" s="33" t="n">
        <v>3.2525</v>
      </c>
      <c r="M34" s="33" t="n">
        <f aca="false">(N34/I34)+L34</f>
        <v>3.10500000000218</v>
      </c>
      <c r="N34" s="45" t="n">
        <v>101465.1856</v>
      </c>
      <c r="O34" s="46" t="n">
        <f aca="false">(M34-L34)*H34</f>
        <v>101774.999998495</v>
      </c>
      <c r="P34" s="47" t="n">
        <f aca="false">(M34-L34)*(H34*K34)</f>
        <v>424842.046922028</v>
      </c>
    </row>
    <row r="35" customFormat="false" ht="12.75" hidden="false" customHeight="false" outlineLevel="0" collapsed="false">
      <c r="H35" s="61" t="n">
        <f aca="false">SUM(H33:H34)</f>
        <v>-3000000</v>
      </c>
      <c r="I35" s="61" t="n">
        <f aca="false">SUM(I33:I34)</f>
        <v>-2990867.6668</v>
      </c>
      <c r="J35" s="61"/>
      <c r="K35" s="61"/>
      <c r="L35" s="35"/>
      <c r="M35" s="35"/>
      <c r="N35" s="14" t="n">
        <f aca="false">SUM(N33:N34)</f>
        <v>441152.9809</v>
      </c>
      <c r="O35" s="14" t="n">
        <f aca="false">SUM(O33:O34)</f>
        <v>442500.000047144</v>
      </c>
    </row>
    <row r="36" customFormat="false" ht="12.75" hidden="false" customHeight="false" outlineLevel="0" collapsed="false">
      <c r="H36" s="61"/>
      <c r="I36" s="61"/>
      <c r="J36" s="61"/>
      <c r="K36" s="61"/>
      <c r="L36" s="35"/>
      <c r="M36" s="35"/>
      <c r="N36" s="14"/>
      <c r="O36" s="14"/>
    </row>
    <row r="37" customFormat="false" ht="12.75" hidden="false" customHeight="false" outlineLevel="0" collapsed="false">
      <c r="A37" s="32" t="s">
        <v>130</v>
      </c>
      <c r="B37" s="33"/>
      <c r="C37" s="33"/>
      <c r="D37" s="33"/>
      <c r="E37" s="33"/>
      <c r="F37" s="33"/>
      <c r="G37" s="33"/>
      <c r="H37" s="48" t="n">
        <f aca="false">H4+H12+H19+H26+H30</f>
        <v>0</v>
      </c>
      <c r="I37" s="48" t="n">
        <f aca="false">I4+I12+I19+I26+I30</f>
        <v>0</v>
      </c>
      <c r="J37" s="48"/>
      <c r="K37" s="48"/>
      <c r="L37" s="33"/>
      <c r="M37" s="33"/>
      <c r="N37" s="50" t="n">
        <f aca="false">N4+N12+N19+N26+N30</f>
        <v>-549852.662</v>
      </c>
      <c r="O37" s="50" t="n">
        <f aca="false">O4+O12+O19+O26+O30</f>
        <v>-550549.999947684</v>
      </c>
      <c r="P37" s="50" t="n">
        <f aca="false">P4+P12+P19+P26+P30</f>
        <v>-2311653.93385754</v>
      </c>
    </row>
    <row r="38" customFormat="false" ht="12.75" hidden="false" customHeight="false" outlineLevel="0" collapsed="false">
      <c r="A38" s="32" t="s">
        <v>131</v>
      </c>
      <c r="B38" s="33"/>
      <c r="C38" s="33"/>
      <c r="D38" s="33"/>
      <c r="E38" s="33"/>
      <c r="F38" s="33"/>
      <c r="G38" s="33"/>
      <c r="H38" s="48" t="n">
        <f aca="false">H5+H13+H20+H27+H31</f>
        <v>0</v>
      </c>
      <c r="I38" s="48" t="n">
        <f aca="false">I5+I13+I20+I27+I31</f>
        <v>0</v>
      </c>
      <c r="J38" s="48"/>
      <c r="K38" s="48"/>
      <c r="L38" s="33"/>
      <c r="M38" s="33"/>
      <c r="N38" s="50" t="n">
        <f aca="false">N5+N13+N20+N27+N31</f>
        <v>-164241.7043</v>
      </c>
      <c r="O38" s="50" t="n">
        <f aca="false">O5+O13+O20+O27+O31</f>
        <v>-164450.000051315</v>
      </c>
      <c r="P38" s="50" t="n">
        <f aca="false">P5+P13+P20+P27+P31</f>
        <v>-690494.032472289</v>
      </c>
    </row>
    <row r="39" customFormat="false" ht="12.75" hidden="false" customHeight="false" outlineLevel="0" collapsed="false">
      <c r="A39" s="32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47"/>
      <c r="O39" s="47"/>
      <c r="P39" s="47"/>
    </row>
    <row r="40" customFormat="false" ht="12.75" hidden="false" customHeight="false" outlineLevel="0" collapsed="false">
      <c r="A40" s="32" t="s">
        <v>132</v>
      </c>
      <c r="B40" s="33"/>
      <c r="C40" s="33"/>
      <c r="D40" s="33"/>
      <c r="E40" s="33"/>
      <c r="F40" s="33"/>
      <c r="G40" s="33"/>
      <c r="H40" s="48" t="n">
        <f aca="false">H8+H15+H22+H33</f>
        <v>0</v>
      </c>
      <c r="I40" s="48" t="n">
        <f aca="false">I8+I15+I22+I33</f>
        <v>9.99998301267624E-005</v>
      </c>
      <c r="J40" s="48"/>
      <c r="K40" s="48"/>
      <c r="L40" s="33"/>
      <c r="M40" s="33"/>
      <c r="N40" s="50" t="n">
        <f aca="false">N8+N15+N22+N33</f>
        <v>688971.291</v>
      </c>
      <c r="O40" s="50" t="n">
        <f aca="false">O8+O15+O22+O33</f>
        <v>691075.000051156</v>
      </c>
      <c r="P40" s="50" t="n">
        <f aca="false">P8+P15+P22+P33</f>
        <v>2884772.46477734</v>
      </c>
    </row>
    <row r="41" customFormat="false" ht="12.75" hidden="false" customHeight="false" outlineLevel="0" collapsed="false">
      <c r="A41" s="32" t="s">
        <v>133</v>
      </c>
      <c r="B41" s="33"/>
      <c r="C41" s="33"/>
      <c r="D41" s="33"/>
      <c r="E41" s="33"/>
      <c r="F41" s="33"/>
      <c r="G41" s="33"/>
      <c r="H41" s="48" t="n">
        <f aca="false">H9+H16+H23+H34</f>
        <v>0</v>
      </c>
      <c r="I41" s="48" t="n">
        <f aca="false">I9+I16+I23+I34</f>
        <v>9.99999465420842E-005</v>
      </c>
      <c r="J41" s="48"/>
      <c r="K41" s="48"/>
      <c r="L41" s="33"/>
      <c r="M41" s="33"/>
      <c r="N41" s="50" t="n">
        <f aca="false">N9+N16+N23+N34</f>
        <v>205796.6194</v>
      </c>
      <c r="O41" s="50" t="n">
        <f aca="false">O9+O16+O23+O34</f>
        <v>206425.000001003</v>
      </c>
      <c r="P41" s="50" t="n">
        <f aca="false">P9+P16+P23+P34</f>
        <v>861685.281627141</v>
      </c>
    </row>
    <row r="42" customFormat="false" ht="12.75" hidden="false" customHeight="false" outlineLevel="0" collapsed="false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</row>
    <row r="43" customFormat="false" ht="12.75" hidden="false" customHeight="false" outlineLevel="0" collapsed="false">
      <c r="A43" s="32" t="s">
        <v>134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50" t="n">
        <f aca="false">SUM(N37:N41)</f>
        <v>180673.5441</v>
      </c>
      <c r="O43" s="50" t="n">
        <f aca="false">SUM(O37:O41)</f>
        <v>182500.00005316</v>
      </c>
      <c r="P43" s="50" t="n">
        <f aca="false">SUM(P37:P41)</f>
        <v>744309.780074657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84"/>
  <sheetViews>
    <sheetView showFormulas="false" showGridLines="true" showRowColHeaders="true" showZeros="true" rightToLeft="false" tabSelected="false" showOutlineSymbols="true" defaultGridColor="true" view="normal" topLeftCell="B1" colorId="64" zoomScale="85" zoomScaleNormal="85" zoomScalePageLayoutView="100" workbookViewId="0">
      <selection pane="topLeft" activeCell="P2" activeCellId="0" sqref="P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9.7"/>
    <col collapsed="false" customWidth="true" hidden="false" outlineLevel="0" max="3" min="3" style="0" width="11.28"/>
    <col collapsed="false" customWidth="true" hidden="false" outlineLevel="0" max="5" min="4" style="0" width="19.14"/>
    <col collapsed="false" customWidth="true" hidden="false" outlineLevel="0" max="6" min="6" style="0" width="10.28"/>
    <col collapsed="false" customWidth="true" hidden="false" outlineLevel="0" max="7" min="7" style="0" width="9.7"/>
    <col collapsed="false" customWidth="true" hidden="false" outlineLevel="0" max="8" min="8" style="0" width="8.7"/>
    <col collapsed="false" customWidth="true" hidden="false" outlineLevel="0" max="9" min="9" style="0" width="8.41"/>
    <col collapsed="false" customWidth="true" hidden="false" outlineLevel="0" max="10" min="10" style="0" width="10.13"/>
    <col collapsed="false" customWidth="true" hidden="false" outlineLevel="0" max="11" min="11" style="0" width="8.41"/>
    <col collapsed="false" customWidth="true" hidden="false" outlineLevel="0" max="13" min="12" style="0" width="6.13"/>
    <col collapsed="false" customWidth="true" hidden="false" outlineLevel="0" max="14" min="14" style="0" width="10.85"/>
    <col collapsed="false" customWidth="true" hidden="false" outlineLevel="0" max="15" min="15" style="0" width="12.28"/>
    <col collapsed="false" customWidth="true" hidden="false" outlineLevel="0" max="16" min="16" style="0" width="11.42"/>
  </cols>
  <sheetData>
    <row r="1" customFormat="false" ht="12.75" hidden="false" customHeight="false" outlineLevel="0" collapsed="false">
      <c r="A1" s="54"/>
      <c r="B1" s="55"/>
      <c r="C1" s="56"/>
      <c r="D1" s="56"/>
      <c r="E1" s="56"/>
      <c r="F1" s="56"/>
      <c r="G1" s="57"/>
      <c r="H1" s="58"/>
      <c r="I1" s="58"/>
      <c r="J1" s="58"/>
      <c r="K1" s="58" t="s">
        <v>43</v>
      </c>
      <c r="L1" s="59"/>
      <c r="M1" s="59"/>
      <c r="N1" s="60" t="s">
        <v>81</v>
      </c>
      <c r="O1" s="60" t="s">
        <v>33</v>
      </c>
      <c r="P1" s="60" t="s">
        <v>44</v>
      </c>
    </row>
    <row r="2" customFormat="false" ht="13.5" hidden="false" customHeight="false" outlineLevel="0" collapsed="false">
      <c r="A2" s="15" t="s">
        <v>30</v>
      </c>
      <c r="B2" s="16" t="s">
        <v>0</v>
      </c>
      <c r="C2" s="17" t="s">
        <v>45</v>
      </c>
      <c r="D2" s="17" t="s">
        <v>47</v>
      </c>
      <c r="E2" s="17" t="s">
        <v>48</v>
      </c>
      <c r="F2" s="17" t="s">
        <v>31</v>
      </c>
      <c r="G2" s="18" t="s">
        <v>32</v>
      </c>
      <c r="H2" s="19" t="s">
        <v>33</v>
      </c>
      <c r="I2" s="19" t="s">
        <v>52</v>
      </c>
      <c r="J2" s="19" t="s">
        <v>53</v>
      </c>
      <c r="K2" s="19" t="s">
        <v>44</v>
      </c>
      <c r="L2" s="20" t="s">
        <v>34</v>
      </c>
      <c r="M2" s="20" t="s">
        <v>35</v>
      </c>
      <c r="N2" s="21" t="s">
        <v>36</v>
      </c>
      <c r="O2" s="21" t="s">
        <v>36</v>
      </c>
      <c r="P2" s="21" t="s">
        <v>36</v>
      </c>
    </row>
    <row r="3" customFormat="false" ht="12.75" hidden="false" customHeight="false" outlineLevel="0" collapsed="false">
      <c r="A3" s="51" t="s">
        <v>135</v>
      </c>
      <c r="B3" s="37"/>
      <c r="C3" s="29"/>
      <c r="D3" s="29"/>
      <c r="E3" s="29"/>
      <c r="F3" s="38"/>
      <c r="G3" s="40"/>
      <c r="H3" s="42"/>
      <c r="I3" s="42"/>
      <c r="J3" s="42"/>
      <c r="K3" s="42"/>
      <c r="L3" s="33"/>
      <c r="M3" s="33"/>
      <c r="N3" s="45"/>
      <c r="O3" s="46"/>
      <c r="P3" s="33"/>
    </row>
    <row r="4" customFormat="false" ht="12.75" hidden="false" customHeight="false" outlineLevel="0" collapsed="false">
      <c r="A4" s="33" t="s">
        <v>40</v>
      </c>
      <c r="B4" s="40" t="n">
        <v>37155</v>
      </c>
      <c r="C4" s="33" t="s">
        <v>136</v>
      </c>
      <c r="D4" s="29" t="s">
        <v>137</v>
      </c>
      <c r="E4" s="29" t="s">
        <v>137</v>
      </c>
      <c r="F4" s="39" t="s">
        <v>39</v>
      </c>
      <c r="G4" s="40" t="n">
        <v>37226</v>
      </c>
      <c r="H4" s="42" t="n">
        <v>0</v>
      </c>
      <c r="I4" s="42" t="n">
        <v>0</v>
      </c>
      <c r="J4" s="42"/>
      <c r="K4" s="42"/>
      <c r="L4" s="33" t="n">
        <v>0</v>
      </c>
      <c r="M4" s="33"/>
      <c r="N4" s="45" t="n">
        <v>0</v>
      </c>
      <c r="O4" s="46" t="n">
        <f aca="false">(M4-L4)*H4</f>
        <v>0</v>
      </c>
      <c r="P4" s="33"/>
    </row>
    <row r="5" customFormat="false" ht="12.75" hidden="false" customHeight="false" outlineLevel="0" collapsed="false">
      <c r="A5" s="33" t="s">
        <v>40</v>
      </c>
      <c r="B5" s="40" t="n">
        <v>37155</v>
      </c>
      <c r="C5" s="33" t="s">
        <v>136</v>
      </c>
      <c r="D5" s="29" t="s">
        <v>137</v>
      </c>
      <c r="E5" s="29" t="s">
        <v>137</v>
      </c>
      <c r="F5" s="39" t="s">
        <v>39</v>
      </c>
      <c r="G5" s="40" t="n">
        <v>37226</v>
      </c>
      <c r="H5" s="42" t="n">
        <v>238700</v>
      </c>
      <c r="I5" s="42" t="n">
        <v>238397.6577</v>
      </c>
      <c r="J5" s="43" t="n">
        <f aca="false">I5/H5</f>
        <v>0.998733379555928</v>
      </c>
      <c r="K5" s="43" t="n">
        <f aca="false">VLOOKUP(G5,DiscountRate!$A$2:$E$26,5,0)</f>
        <v>4.19880834452312</v>
      </c>
      <c r="L5" s="33" t="n">
        <v>2.535</v>
      </c>
      <c r="M5" s="33" t="n">
        <v>2.37</v>
      </c>
      <c r="N5" s="47" t="n">
        <f aca="false">(M5-L5)*I5</f>
        <v>-39335.6135205</v>
      </c>
      <c r="O5" s="46" t="n">
        <f aca="false">(M5-L5)*H5</f>
        <v>-39385.5</v>
      </c>
      <c r="P5" s="13" t="n">
        <f aca="false">(M5-L5)*(H5*K5)</f>
        <v>-165372.166053215</v>
      </c>
    </row>
    <row r="6" customFormat="false" ht="12.75" hidden="false" customHeight="false" outlineLevel="0" collapsed="false">
      <c r="A6" s="33" t="s">
        <v>40</v>
      </c>
      <c r="B6" s="40" t="n">
        <v>37155</v>
      </c>
      <c r="C6" s="33" t="s">
        <v>136</v>
      </c>
      <c r="D6" s="29" t="s">
        <v>137</v>
      </c>
      <c r="E6" s="29" t="s">
        <v>137</v>
      </c>
      <c r="F6" s="39" t="s">
        <v>39</v>
      </c>
      <c r="G6" s="40" t="n">
        <v>37257</v>
      </c>
      <c r="H6" s="42" t="n">
        <v>0</v>
      </c>
      <c r="I6" s="42" t="n">
        <v>0</v>
      </c>
      <c r="J6" s="42"/>
      <c r="K6" s="43" t="n">
        <f aca="false">VLOOKUP(G6,DiscountRate!$A$2:$E$26,5,0)</f>
        <v>4.17432617959527</v>
      </c>
      <c r="L6" s="33" t="n">
        <v>0</v>
      </c>
      <c r="M6" s="33"/>
      <c r="N6" s="45" t="n">
        <v>0</v>
      </c>
      <c r="O6" s="46" t="n">
        <f aca="false">(M6-L6)*H6</f>
        <v>0</v>
      </c>
      <c r="P6" s="13" t="n">
        <f aca="false">(M6-L6)*(H6*K6)</f>
        <v>0</v>
      </c>
    </row>
    <row r="7" customFormat="false" ht="12.75" hidden="false" customHeight="false" outlineLevel="0" collapsed="false">
      <c r="A7" s="33" t="s">
        <v>40</v>
      </c>
      <c r="B7" s="40" t="n">
        <v>37155</v>
      </c>
      <c r="C7" s="33" t="s">
        <v>136</v>
      </c>
      <c r="D7" s="29" t="s">
        <v>137</v>
      </c>
      <c r="E7" s="29" t="s">
        <v>137</v>
      </c>
      <c r="F7" s="39" t="s">
        <v>39</v>
      </c>
      <c r="G7" s="40" t="n">
        <v>37257</v>
      </c>
      <c r="H7" s="42" t="n">
        <v>238700</v>
      </c>
      <c r="I7" s="42" t="n">
        <v>237973.3707</v>
      </c>
      <c r="J7" s="43" t="n">
        <f aca="false">I7/H7</f>
        <v>0.996955888981986</v>
      </c>
      <c r="K7" s="43" t="n">
        <f aca="false">VLOOKUP(G7,DiscountRate!$A$2:$E$26,5,0)</f>
        <v>4.17432617959527</v>
      </c>
      <c r="L7" s="33" t="n">
        <v>2.535</v>
      </c>
      <c r="M7" s="33" t="n">
        <v>2.66</v>
      </c>
      <c r="N7" s="47" t="n">
        <f aca="false">(M7-L7)*I7</f>
        <v>29746.6713375</v>
      </c>
      <c r="O7" s="46" t="n">
        <f aca="false">(M7-L7)*H7</f>
        <v>29837.5</v>
      </c>
      <c r="P7" s="13" t="n">
        <f aca="false">(M7-L7)*(H7*K7)</f>
        <v>124551.457383674</v>
      </c>
    </row>
    <row r="8" customFormat="false" ht="12.75" hidden="false" customHeight="false" outlineLevel="0" collapsed="false">
      <c r="A8" s="33" t="s">
        <v>40</v>
      </c>
      <c r="B8" s="40" t="n">
        <v>37155</v>
      </c>
      <c r="C8" s="33" t="s">
        <v>136</v>
      </c>
      <c r="D8" s="29" t="s">
        <v>137</v>
      </c>
      <c r="E8" s="29" t="s">
        <v>137</v>
      </c>
      <c r="F8" s="39" t="s">
        <v>39</v>
      </c>
      <c r="G8" s="40" t="n">
        <v>37288</v>
      </c>
      <c r="H8" s="42" t="n">
        <v>0</v>
      </c>
      <c r="I8" s="42" t="n">
        <v>0</v>
      </c>
      <c r="J8" s="42"/>
      <c r="K8" s="43" t="n">
        <f aca="false">VLOOKUP(G8,DiscountRate!$A$2:$E$26,5,0)</f>
        <v>4.11413051258882</v>
      </c>
      <c r="L8" s="33" t="n">
        <v>0</v>
      </c>
      <c r="M8" s="33"/>
      <c r="N8" s="45" t="n">
        <v>0</v>
      </c>
      <c r="O8" s="46" t="n">
        <f aca="false">(M8-L8)*H8</f>
        <v>0</v>
      </c>
      <c r="P8" s="13" t="n">
        <f aca="false">(M8-L8)*(H8*K8)</f>
        <v>0</v>
      </c>
    </row>
    <row r="9" customFormat="false" ht="12.75" hidden="false" customHeight="false" outlineLevel="0" collapsed="false">
      <c r="A9" s="33" t="s">
        <v>40</v>
      </c>
      <c r="B9" s="40" t="n">
        <v>37155</v>
      </c>
      <c r="C9" s="33" t="s">
        <v>136</v>
      </c>
      <c r="D9" s="29" t="s">
        <v>137</v>
      </c>
      <c r="E9" s="29" t="s">
        <v>137</v>
      </c>
      <c r="F9" s="39" t="s">
        <v>39</v>
      </c>
      <c r="G9" s="40" t="n">
        <v>37288</v>
      </c>
      <c r="H9" s="42" t="n">
        <v>215600</v>
      </c>
      <c r="I9" s="42" t="n">
        <v>214580.7717</v>
      </c>
      <c r="J9" s="43" t="n">
        <f aca="false">I9/H9</f>
        <v>0.995272596011132</v>
      </c>
      <c r="K9" s="43" t="n">
        <f aca="false">VLOOKUP(G9,DiscountRate!$A$2:$E$26,5,0)</f>
        <v>4.11413051258882</v>
      </c>
      <c r="L9" s="33" t="n">
        <v>2.535</v>
      </c>
      <c r="M9" s="33" t="n">
        <v>2.685</v>
      </c>
      <c r="N9" s="47" t="n">
        <f aca="false">(M9-L9)*I9</f>
        <v>32187.115755</v>
      </c>
      <c r="O9" s="46" t="n">
        <f aca="false">(M9-L9)*H9</f>
        <v>32340</v>
      </c>
      <c r="P9" s="13" t="n">
        <f aca="false">(M9-L9)*(H9*K9)</f>
        <v>133050.980777122</v>
      </c>
    </row>
    <row r="10" customFormat="false" ht="12.75" hidden="false" customHeight="false" outlineLevel="0" collapsed="false">
      <c r="A10" s="33" t="s">
        <v>40</v>
      </c>
      <c r="B10" s="40" t="n">
        <v>37155</v>
      </c>
      <c r="C10" s="33" t="s">
        <v>136</v>
      </c>
      <c r="D10" s="29" t="s">
        <v>137</v>
      </c>
      <c r="E10" s="29" t="s">
        <v>137</v>
      </c>
      <c r="F10" s="39" t="s">
        <v>39</v>
      </c>
      <c r="G10" s="40" t="n">
        <v>37316</v>
      </c>
      <c r="H10" s="42" t="n">
        <v>0</v>
      </c>
      <c r="I10" s="42" t="n">
        <v>0</v>
      </c>
      <c r="J10" s="42"/>
      <c r="K10" s="43" t="n">
        <f aca="false">VLOOKUP(G10,DiscountRate!$A$2:$E$26,5,0)</f>
        <v>4.06697968730617</v>
      </c>
      <c r="L10" s="33" t="n">
        <v>0</v>
      </c>
      <c r="M10" s="33"/>
      <c r="N10" s="45" t="n">
        <v>0</v>
      </c>
      <c r="O10" s="46" t="n">
        <f aca="false">(M10-L10)*H10</f>
        <v>0</v>
      </c>
      <c r="P10" s="13" t="n">
        <f aca="false">(M10-L10)*(H10*K10)</f>
        <v>0</v>
      </c>
    </row>
    <row r="11" customFormat="false" ht="12.75" hidden="false" customHeight="false" outlineLevel="0" collapsed="false">
      <c r="A11" s="33" t="s">
        <v>40</v>
      </c>
      <c r="B11" s="40" t="n">
        <v>37155</v>
      </c>
      <c r="C11" s="33" t="s">
        <v>136</v>
      </c>
      <c r="D11" s="29" t="s">
        <v>137</v>
      </c>
      <c r="E11" s="29" t="s">
        <v>137</v>
      </c>
      <c r="F11" s="39" t="s">
        <v>39</v>
      </c>
      <c r="G11" s="40" t="n">
        <v>37316</v>
      </c>
      <c r="H11" s="42" t="n">
        <v>238700</v>
      </c>
      <c r="I11" s="42" t="n">
        <v>237218.4561</v>
      </c>
      <c r="J11" s="43" t="n">
        <f aca="false">I11/H11</f>
        <v>0.993793280687055</v>
      </c>
      <c r="K11" s="43" t="n">
        <f aca="false">VLOOKUP(G11,DiscountRate!$A$2:$E$26,5,0)</f>
        <v>4.06697968730617</v>
      </c>
      <c r="L11" s="33" t="n">
        <v>2.535</v>
      </c>
      <c r="M11" s="33" t="n">
        <v>2.612</v>
      </c>
      <c r="N11" s="47" t="n">
        <f aca="false">(M11-L11)*I11</f>
        <v>18265.8211197</v>
      </c>
      <c r="O11" s="46" t="n">
        <f aca="false">(M11-L11)*H11</f>
        <v>18379.9</v>
      </c>
      <c r="P11" s="13" t="n">
        <f aca="false">(M11-L11)*(H11*K11)</f>
        <v>74750.6799547186</v>
      </c>
    </row>
    <row r="12" customFormat="false" ht="12.75" hidden="false" customHeight="false" outlineLevel="0" collapsed="false">
      <c r="A12" s="32" t="s">
        <v>138</v>
      </c>
      <c r="B12" s="40"/>
      <c r="C12" s="33"/>
      <c r="D12" s="29"/>
      <c r="E12" s="29"/>
      <c r="F12" s="39"/>
      <c r="G12" s="40"/>
      <c r="H12" s="48" t="n">
        <f aca="false">SUM(H4:H11)</f>
        <v>931700</v>
      </c>
      <c r="I12" s="48" t="n">
        <f aca="false">SUM(I4:I11)</f>
        <v>928170.2562</v>
      </c>
      <c r="J12" s="48"/>
      <c r="K12" s="43" t="e">
        <f aca="false">VLOOKUP(G12,DiscountRate!$A$2:$E$26,5,0)</f>
        <v>#N/A</v>
      </c>
      <c r="L12" s="33"/>
      <c r="M12" s="33"/>
      <c r="N12" s="50" t="n">
        <f aca="false">SUM(N4:N11)</f>
        <v>40863.9946917</v>
      </c>
      <c r="O12" s="50" t="n">
        <f aca="false">SUM(O4:O11)</f>
        <v>41171.9</v>
      </c>
      <c r="P12" s="50" t="n">
        <f aca="false">SUM(P4:P11)</f>
        <v>166980.952062299</v>
      </c>
    </row>
    <row r="13" customFormat="false" ht="12.75" hidden="false" customHeight="false" outlineLevel="0" collapsed="false">
      <c r="A13" s="33" t="s">
        <v>40</v>
      </c>
      <c r="B13" s="40" t="n">
        <v>37155</v>
      </c>
      <c r="C13" s="33" t="s">
        <v>139</v>
      </c>
      <c r="D13" s="33" t="s">
        <v>88</v>
      </c>
      <c r="E13" s="33" t="s">
        <v>89</v>
      </c>
      <c r="F13" s="39" t="s">
        <v>39</v>
      </c>
      <c r="G13" s="40" t="n">
        <v>37226</v>
      </c>
      <c r="H13" s="42" t="n">
        <v>-238700</v>
      </c>
      <c r="I13" s="42" t="n">
        <v>-238397.6577</v>
      </c>
      <c r="J13" s="43" t="n">
        <f aca="false">I13/H13</f>
        <v>0.998733379555928</v>
      </c>
      <c r="K13" s="43" t="n">
        <f aca="false">VLOOKUP(G13,DiscountRate!$A$2:$E$26,5,0)</f>
        <v>4.19880834452312</v>
      </c>
      <c r="L13" s="33" t="n">
        <v>2.87</v>
      </c>
      <c r="M13" s="33" t="n">
        <f aca="false">(N13/I13)+L13</f>
        <v>2.92500000011116</v>
      </c>
      <c r="N13" s="45" t="n">
        <v>-13111.8712</v>
      </c>
      <c r="O13" s="46" t="n">
        <f aca="false">(M13-L13)*H13</f>
        <v>-13128.5000265336</v>
      </c>
      <c r="P13" s="13" t="n">
        <f aca="false">(M13-L13)*(H13*K13)</f>
        <v>-55124.0554624813</v>
      </c>
    </row>
    <row r="14" customFormat="false" ht="12.75" hidden="false" customHeight="false" outlineLevel="0" collapsed="false">
      <c r="A14" s="33" t="s">
        <v>40</v>
      </c>
      <c r="B14" s="40" t="n">
        <v>37155</v>
      </c>
      <c r="C14" s="33" t="s">
        <v>139</v>
      </c>
      <c r="D14" s="33" t="s">
        <v>88</v>
      </c>
      <c r="E14" s="33" t="s">
        <v>89</v>
      </c>
      <c r="F14" s="39" t="s">
        <v>39</v>
      </c>
      <c r="G14" s="40" t="n">
        <v>37257</v>
      </c>
      <c r="H14" s="42" t="n">
        <v>-238700</v>
      </c>
      <c r="I14" s="42" t="n">
        <v>-237973.3707</v>
      </c>
      <c r="J14" s="43" t="n">
        <f aca="false">I14/H14</f>
        <v>0.996955888981986</v>
      </c>
      <c r="K14" s="43" t="n">
        <f aca="false">VLOOKUP(G14,DiscountRate!$A$2:$E$26,5,0)</f>
        <v>4.17432617959527</v>
      </c>
      <c r="L14" s="33" t="n">
        <v>2.87</v>
      </c>
      <c r="M14" s="33" t="n">
        <f aca="false">(N14/I14)+L14</f>
        <v>3.10499999993907</v>
      </c>
      <c r="N14" s="45" t="n">
        <v>-55923.7421</v>
      </c>
      <c r="O14" s="46" t="n">
        <f aca="false">(M14-L14)*H14</f>
        <v>-56094.4999854557</v>
      </c>
      <c r="P14" s="13" t="n">
        <f aca="false">(M14-L14)*(H14*K14)</f>
        <v>-234156.739820594</v>
      </c>
    </row>
    <row r="15" customFormat="false" ht="12.75" hidden="false" customHeight="false" outlineLevel="0" collapsed="false">
      <c r="A15" s="33" t="s">
        <v>40</v>
      </c>
      <c r="B15" s="40" t="n">
        <v>37155</v>
      </c>
      <c r="C15" s="33" t="s">
        <v>139</v>
      </c>
      <c r="D15" s="33" t="s">
        <v>88</v>
      </c>
      <c r="E15" s="33" t="s">
        <v>89</v>
      </c>
      <c r="F15" s="39" t="s">
        <v>39</v>
      </c>
      <c r="G15" s="40" t="n">
        <v>37288</v>
      </c>
      <c r="H15" s="42" t="n">
        <v>-215600</v>
      </c>
      <c r="I15" s="42" t="n">
        <v>-214580.7717</v>
      </c>
      <c r="J15" s="43" t="n">
        <f aca="false">I15/H15</f>
        <v>0.995272596011132</v>
      </c>
      <c r="K15" s="43" t="n">
        <f aca="false">VLOOKUP(G15,DiscountRate!$A$2:$E$26,5,0)</f>
        <v>4.11413051258882</v>
      </c>
      <c r="L15" s="33" t="n">
        <v>2.87</v>
      </c>
      <c r="M15" s="33" t="n">
        <f aca="false">(N15/I15)+L15</f>
        <v>3.12999999980427</v>
      </c>
      <c r="N15" s="45" t="n">
        <v>-55791.0006</v>
      </c>
      <c r="O15" s="46" t="n">
        <f aca="false">(M15-L15)*H15</f>
        <v>-56055.9999578005</v>
      </c>
      <c r="P15" s="13" t="n">
        <f aca="false">(M15-L15)*(H15*K15)</f>
        <v>-230621.699840064</v>
      </c>
    </row>
    <row r="16" customFormat="false" ht="12.75" hidden="false" customHeight="false" outlineLevel="0" collapsed="false">
      <c r="A16" s="33" t="s">
        <v>40</v>
      </c>
      <c r="B16" s="40" t="n">
        <v>37155</v>
      </c>
      <c r="C16" s="33" t="s">
        <v>139</v>
      </c>
      <c r="D16" s="33" t="s">
        <v>88</v>
      </c>
      <c r="E16" s="33" t="s">
        <v>89</v>
      </c>
      <c r="F16" s="39" t="s">
        <v>39</v>
      </c>
      <c r="G16" s="40" t="n">
        <v>37316</v>
      </c>
      <c r="H16" s="42" t="n">
        <v>-238700</v>
      </c>
      <c r="I16" s="42" t="n">
        <v>-237218.4561</v>
      </c>
      <c r="J16" s="43" t="n">
        <f aca="false">I16/H16</f>
        <v>0.993793280687055</v>
      </c>
      <c r="K16" s="43" t="n">
        <f aca="false">VLOOKUP(G16,DiscountRate!$A$2:$E$26,5,0)</f>
        <v>4.06697968730617</v>
      </c>
      <c r="L16" s="33" t="n">
        <v>2.87</v>
      </c>
      <c r="M16" s="33" t="n">
        <f aca="false">(N16/I16)+L16</f>
        <v>3.10199999993592</v>
      </c>
      <c r="N16" s="45" t="n">
        <v>-55034.6818</v>
      </c>
      <c r="O16" s="46" t="n">
        <f aca="false">(M16-L16)*H16</f>
        <v>-55378.399984705</v>
      </c>
      <c r="P16" s="13" t="n">
        <f aca="false">(M16-L16)*(H16*K16)</f>
        <v>-225222.827853312</v>
      </c>
    </row>
    <row r="17" customFormat="false" ht="12.75" hidden="false" customHeight="false" outlineLevel="0" collapsed="false">
      <c r="A17" s="51" t="s">
        <v>135</v>
      </c>
      <c r="B17" s="40"/>
      <c r="C17" s="33"/>
      <c r="D17" s="33"/>
      <c r="E17" s="33"/>
      <c r="F17" s="39"/>
      <c r="G17" s="40"/>
      <c r="H17" s="48" t="n">
        <f aca="false">SUM(H13:H16)</f>
        <v>-931700</v>
      </c>
      <c r="I17" s="48" t="n">
        <f aca="false">SUM(I13:I16)</f>
        <v>-928170.2562</v>
      </c>
      <c r="J17" s="48"/>
      <c r="K17" s="43" t="e">
        <f aca="false">VLOOKUP(G17,DiscountRate!$A$2:$E$26,5,0)</f>
        <v>#N/A</v>
      </c>
      <c r="L17" s="33"/>
      <c r="M17" s="33"/>
      <c r="N17" s="62" t="n">
        <f aca="false">SUM(N13:N16)</f>
        <v>-179861.2957</v>
      </c>
      <c r="O17" s="62" t="n">
        <f aca="false">SUM(O13:O16)</f>
        <v>-180657.399954495</v>
      </c>
      <c r="P17" s="62" t="n">
        <f aca="false">SUM(P13:P16)</f>
        <v>-745125.322976452</v>
      </c>
    </row>
    <row r="18" customFormat="false" ht="12.75" hidden="false" customHeight="false" outlineLevel="0" collapsed="false">
      <c r="A18" s="33" t="s">
        <v>38</v>
      </c>
      <c r="B18" s="40" t="n">
        <v>37155</v>
      </c>
      <c r="C18" s="33" t="s">
        <v>140</v>
      </c>
      <c r="D18" s="29" t="s">
        <v>137</v>
      </c>
      <c r="E18" s="29" t="s">
        <v>137</v>
      </c>
      <c r="F18" s="39" t="s">
        <v>39</v>
      </c>
      <c r="G18" s="40" t="n">
        <v>37226</v>
      </c>
      <c r="H18" s="42" t="n">
        <v>0</v>
      </c>
      <c r="I18" s="42" t="n">
        <v>0</v>
      </c>
      <c r="J18" s="42"/>
      <c r="K18" s="43" t="n">
        <f aca="false">VLOOKUP(G18,DiscountRate!$A$2:$E$26,5,0)</f>
        <v>4.19880834452312</v>
      </c>
      <c r="L18" s="33" t="n">
        <v>0</v>
      </c>
      <c r="M18" s="33"/>
      <c r="N18" s="45" t="n">
        <v>0</v>
      </c>
      <c r="O18" s="46" t="n">
        <f aca="false">(M18-L18)*H18</f>
        <v>0</v>
      </c>
      <c r="P18" s="13" t="n">
        <f aca="false">(M18-L18)*(H18*K18)</f>
        <v>0</v>
      </c>
    </row>
    <row r="19" customFormat="false" ht="12.75" hidden="false" customHeight="false" outlineLevel="0" collapsed="false">
      <c r="A19" s="33" t="s">
        <v>38</v>
      </c>
      <c r="B19" s="40" t="n">
        <v>37155</v>
      </c>
      <c r="C19" s="33" t="s">
        <v>140</v>
      </c>
      <c r="D19" s="29" t="s">
        <v>137</v>
      </c>
      <c r="E19" s="29" t="s">
        <v>137</v>
      </c>
      <c r="F19" s="39" t="s">
        <v>39</v>
      </c>
      <c r="G19" s="40" t="n">
        <v>37226</v>
      </c>
      <c r="H19" s="42" t="n">
        <v>71300</v>
      </c>
      <c r="I19" s="42" t="n">
        <v>71209.69</v>
      </c>
      <c r="J19" s="43" t="n">
        <f aca="false">I19/H19</f>
        <v>0.998733380084152</v>
      </c>
      <c r="K19" s="43" t="n">
        <f aca="false">VLOOKUP(G19,DiscountRate!$A$2:$E$26,5,0)</f>
        <v>4.19880834452312</v>
      </c>
      <c r="L19" s="33" t="n">
        <v>2.535</v>
      </c>
      <c r="M19" s="33" t="n">
        <v>2.37</v>
      </c>
      <c r="N19" s="47" t="n">
        <f aca="false">(M19-L19)*I19</f>
        <v>-11749.59885</v>
      </c>
      <c r="O19" s="46" t="n">
        <f aca="false">(M19-L19)*H19</f>
        <v>-11764.5</v>
      </c>
      <c r="P19" s="13" t="n">
        <f aca="false">(M19-L19)*(H19*K19)</f>
        <v>-49396.8807691423</v>
      </c>
    </row>
    <row r="20" customFormat="false" ht="12.75" hidden="false" customHeight="false" outlineLevel="0" collapsed="false">
      <c r="A20" s="33" t="s">
        <v>38</v>
      </c>
      <c r="B20" s="40" t="n">
        <v>37155</v>
      </c>
      <c r="C20" s="33" t="s">
        <v>140</v>
      </c>
      <c r="D20" s="29" t="s">
        <v>137</v>
      </c>
      <c r="E20" s="29" t="s">
        <v>137</v>
      </c>
      <c r="F20" s="39" t="s">
        <v>39</v>
      </c>
      <c r="G20" s="40" t="n">
        <v>37257</v>
      </c>
      <c r="H20" s="42" t="n">
        <v>0</v>
      </c>
      <c r="I20" s="42" t="n">
        <v>0</v>
      </c>
      <c r="J20" s="42"/>
      <c r="K20" s="43" t="n">
        <f aca="false">VLOOKUP(G20,DiscountRate!$A$2:$E$26,5,0)</f>
        <v>4.17432617959527</v>
      </c>
      <c r="L20" s="33" t="n">
        <v>0</v>
      </c>
      <c r="M20" s="33"/>
      <c r="N20" s="45" t="n">
        <v>0</v>
      </c>
      <c r="O20" s="46" t="n">
        <f aca="false">(M20-L20)*H20</f>
        <v>0</v>
      </c>
      <c r="P20" s="13" t="n">
        <f aca="false">(M20-L20)*(H20*K20)</f>
        <v>0</v>
      </c>
    </row>
    <row r="21" customFormat="false" ht="12.75" hidden="false" customHeight="false" outlineLevel="0" collapsed="false">
      <c r="A21" s="33" t="s">
        <v>38</v>
      </c>
      <c r="B21" s="40" t="n">
        <v>37155</v>
      </c>
      <c r="C21" s="33" t="s">
        <v>140</v>
      </c>
      <c r="D21" s="29" t="s">
        <v>137</v>
      </c>
      <c r="E21" s="29" t="s">
        <v>137</v>
      </c>
      <c r="F21" s="39" t="s">
        <v>39</v>
      </c>
      <c r="G21" s="40" t="n">
        <v>37257</v>
      </c>
      <c r="H21" s="42" t="n">
        <v>71300</v>
      </c>
      <c r="I21" s="42" t="n">
        <v>71082.9549</v>
      </c>
      <c r="J21" s="43" t="n">
        <f aca="false">I21/H21</f>
        <v>0.996955889200561</v>
      </c>
      <c r="K21" s="43" t="n">
        <f aca="false">VLOOKUP(G21,DiscountRate!$A$2:$E$26,5,0)</f>
        <v>4.17432617959527</v>
      </c>
      <c r="L21" s="33" t="n">
        <v>2.535</v>
      </c>
      <c r="M21" s="33" t="n">
        <v>2.66</v>
      </c>
      <c r="N21" s="47" t="n">
        <f aca="false">(M21-L21)*I21</f>
        <v>8885.3693625</v>
      </c>
      <c r="O21" s="46" t="n">
        <f aca="false">(M21-L21)*H21</f>
        <v>8912.5</v>
      </c>
      <c r="P21" s="13" t="n">
        <f aca="false">(M21-L21)*(H21*K21)</f>
        <v>37203.6820756428</v>
      </c>
    </row>
    <row r="22" customFormat="false" ht="12.75" hidden="false" customHeight="false" outlineLevel="0" collapsed="false">
      <c r="A22" s="33" t="s">
        <v>38</v>
      </c>
      <c r="B22" s="40" t="n">
        <v>37155</v>
      </c>
      <c r="C22" s="33" t="s">
        <v>140</v>
      </c>
      <c r="D22" s="29" t="s">
        <v>137</v>
      </c>
      <c r="E22" s="29" t="s">
        <v>137</v>
      </c>
      <c r="F22" s="39" t="s">
        <v>39</v>
      </c>
      <c r="G22" s="40" t="n">
        <v>37288</v>
      </c>
      <c r="H22" s="42" t="n">
        <v>0</v>
      </c>
      <c r="I22" s="42" t="n">
        <v>0</v>
      </c>
      <c r="J22" s="42"/>
      <c r="K22" s="43" t="n">
        <f aca="false">VLOOKUP(G22,DiscountRate!$A$2:$E$26,5,0)</f>
        <v>4.11413051258882</v>
      </c>
      <c r="L22" s="33" t="n">
        <v>0</v>
      </c>
      <c r="M22" s="33"/>
      <c r="N22" s="45" t="n">
        <v>0</v>
      </c>
      <c r="O22" s="46" t="n">
        <f aca="false">(M22-L22)*H22</f>
        <v>0</v>
      </c>
      <c r="P22" s="13" t="n">
        <f aca="false">(M22-L22)*(H22*K22)</f>
        <v>0</v>
      </c>
    </row>
    <row r="23" customFormat="false" ht="12.75" hidden="false" customHeight="false" outlineLevel="0" collapsed="false">
      <c r="A23" s="33" t="s">
        <v>38</v>
      </c>
      <c r="B23" s="40" t="n">
        <v>37155</v>
      </c>
      <c r="C23" s="33" t="s">
        <v>140</v>
      </c>
      <c r="D23" s="29" t="s">
        <v>137</v>
      </c>
      <c r="E23" s="29" t="s">
        <v>137</v>
      </c>
      <c r="F23" s="39" t="s">
        <v>39</v>
      </c>
      <c r="G23" s="40" t="n">
        <v>37288</v>
      </c>
      <c r="H23" s="42" t="n">
        <v>64400</v>
      </c>
      <c r="I23" s="42" t="n">
        <v>64095.5552</v>
      </c>
      <c r="J23" s="43" t="n">
        <f aca="false">I23/H23</f>
        <v>0.995272596273292</v>
      </c>
      <c r="K23" s="43" t="n">
        <f aca="false">VLOOKUP(G23,DiscountRate!$A$2:$E$26,5,0)</f>
        <v>4.11413051258882</v>
      </c>
      <c r="L23" s="33" t="n">
        <v>2.535</v>
      </c>
      <c r="M23" s="33" t="n">
        <v>2.685</v>
      </c>
      <c r="N23" s="47" t="n">
        <f aca="false">(M23-L23)*I23</f>
        <v>9614.33328</v>
      </c>
      <c r="O23" s="46" t="n">
        <f aca="false">(M23-L23)*H23</f>
        <v>9660</v>
      </c>
      <c r="P23" s="13" t="n">
        <f aca="false">(M23-L23)*(H23*K23)</f>
        <v>39742.500751608</v>
      </c>
    </row>
    <row r="24" customFormat="false" ht="12.75" hidden="false" customHeight="false" outlineLevel="0" collapsed="false">
      <c r="A24" s="33" t="s">
        <v>38</v>
      </c>
      <c r="B24" s="40" t="n">
        <v>37155</v>
      </c>
      <c r="C24" s="33" t="s">
        <v>140</v>
      </c>
      <c r="D24" s="29" t="s">
        <v>137</v>
      </c>
      <c r="E24" s="29" t="s">
        <v>137</v>
      </c>
      <c r="F24" s="39" t="s">
        <v>39</v>
      </c>
      <c r="G24" s="40" t="n">
        <v>37316</v>
      </c>
      <c r="H24" s="42" t="n">
        <v>0</v>
      </c>
      <c r="I24" s="42" t="n">
        <v>0</v>
      </c>
      <c r="J24" s="42"/>
      <c r="K24" s="43" t="n">
        <f aca="false">VLOOKUP(G24,DiscountRate!$A$2:$E$26,5,0)</f>
        <v>4.06697968730617</v>
      </c>
      <c r="L24" s="33" t="n">
        <v>0</v>
      </c>
      <c r="M24" s="33"/>
      <c r="N24" s="45" t="n">
        <v>0</v>
      </c>
      <c r="O24" s="46" t="n">
        <f aca="false">(M24-L24)*H24</f>
        <v>0</v>
      </c>
      <c r="P24" s="13" t="n">
        <f aca="false">(M24-L24)*(H24*K24)</f>
        <v>0</v>
      </c>
    </row>
    <row r="25" customFormat="false" ht="12.75" hidden="false" customHeight="false" outlineLevel="0" collapsed="false">
      <c r="A25" s="33" t="s">
        <v>38</v>
      </c>
      <c r="B25" s="40" t="n">
        <v>37155</v>
      </c>
      <c r="C25" s="33" t="s">
        <v>140</v>
      </c>
      <c r="D25" s="29" t="s">
        <v>137</v>
      </c>
      <c r="E25" s="29" t="s">
        <v>137</v>
      </c>
      <c r="F25" s="39" t="s">
        <v>39</v>
      </c>
      <c r="G25" s="40" t="n">
        <v>37316</v>
      </c>
      <c r="H25" s="42" t="n">
        <v>71300</v>
      </c>
      <c r="I25" s="42" t="n">
        <v>70857.4609</v>
      </c>
      <c r="J25" s="43" t="n">
        <f aca="false">I25/H25</f>
        <v>0.993793280504909</v>
      </c>
      <c r="K25" s="43" t="n">
        <f aca="false">VLOOKUP(G25,DiscountRate!$A$2:$E$26,5,0)</f>
        <v>4.06697968730617</v>
      </c>
      <c r="L25" s="33" t="n">
        <v>2.535</v>
      </c>
      <c r="M25" s="33" t="n">
        <v>2.612</v>
      </c>
      <c r="N25" s="47" t="n">
        <f aca="false">(M25-L25)*I25</f>
        <v>5456.0244893</v>
      </c>
      <c r="O25" s="46" t="n">
        <f aca="false">(M25-L25)*H25</f>
        <v>5490.1</v>
      </c>
      <c r="P25" s="13" t="n">
        <f aca="false">(M25-L25)*(H25*K25)</f>
        <v>22328.1251812796</v>
      </c>
    </row>
    <row r="26" customFormat="false" ht="12.75" hidden="false" customHeight="false" outlineLevel="0" collapsed="false">
      <c r="A26" s="32" t="s">
        <v>138</v>
      </c>
      <c r="B26" s="40"/>
      <c r="C26" s="33"/>
      <c r="D26" s="29"/>
      <c r="E26" s="29"/>
      <c r="F26" s="39"/>
      <c r="G26" s="40"/>
      <c r="H26" s="48" t="n">
        <f aca="false">SUM(H18:H25)</f>
        <v>278300</v>
      </c>
      <c r="I26" s="48" t="n">
        <f aca="false">SUM(I18:I25)</f>
        <v>277245.661</v>
      </c>
      <c r="J26" s="48"/>
      <c r="K26" s="43" t="e">
        <f aca="false">VLOOKUP(G26,DiscountRate!$A$2:$E$26,5,0)</f>
        <v>#N/A</v>
      </c>
      <c r="L26" s="32"/>
      <c r="M26" s="32"/>
      <c r="N26" s="50" t="n">
        <f aca="false">SUM(N18:N25)</f>
        <v>12206.1282818</v>
      </c>
      <c r="O26" s="50" t="n">
        <f aca="false">SUM(O18:O25)</f>
        <v>12298.1</v>
      </c>
      <c r="P26" s="50" t="n">
        <f aca="false">SUM(P18:P25)</f>
        <v>49877.4272393881</v>
      </c>
    </row>
    <row r="27" customFormat="false" ht="12.75" hidden="false" customHeight="false" outlineLevel="0" collapsed="false">
      <c r="A27" s="33" t="s">
        <v>38</v>
      </c>
      <c r="B27" s="40" t="n">
        <v>37155</v>
      </c>
      <c r="C27" s="33" t="s">
        <v>141</v>
      </c>
      <c r="D27" s="33" t="s">
        <v>88</v>
      </c>
      <c r="E27" s="33" t="s">
        <v>89</v>
      </c>
      <c r="F27" s="39" t="s">
        <v>39</v>
      </c>
      <c r="G27" s="40" t="n">
        <v>37226</v>
      </c>
      <c r="H27" s="42" t="n">
        <v>-71300</v>
      </c>
      <c r="I27" s="42" t="n">
        <v>-71209.69</v>
      </c>
      <c r="J27" s="43" t="n">
        <f aca="false">I27/H27</f>
        <v>0.998733380084152</v>
      </c>
      <c r="K27" s="43" t="n">
        <f aca="false">VLOOKUP(G27,DiscountRate!$A$2:$E$26,5,0)</f>
        <v>4.19880834452312</v>
      </c>
      <c r="L27" s="33" t="n">
        <v>2.87</v>
      </c>
      <c r="M27" s="44" t="n">
        <f aca="false">(N27/I27)+L27</f>
        <v>2.92499999929785</v>
      </c>
      <c r="N27" s="45" t="n">
        <v>-3916.5329</v>
      </c>
      <c r="O27" s="46" t="n">
        <f aca="false">(M27-L27)*H27</f>
        <v>-3921.4999499366</v>
      </c>
      <c r="P27" s="13" t="n">
        <f aca="false">(M27-L27)*(H27*K27)</f>
        <v>-16465.6267128408</v>
      </c>
    </row>
    <row r="28" customFormat="false" ht="12.75" hidden="false" customHeight="false" outlineLevel="0" collapsed="false">
      <c r="A28" s="33" t="s">
        <v>38</v>
      </c>
      <c r="B28" s="40" t="n">
        <v>37155</v>
      </c>
      <c r="C28" s="33" t="s">
        <v>141</v>
      </c>
      <c r="D28" s="33" t="s">
        <v>88</v>
      </c>
      <c r="E28" s="33" t="s">
        <v>89</v>
      </c>
      <c r="F28" s="39" t="s">
        <v>39</v>
      </c>
      <c r="G28" s="40" t="n">
        <v>37257</v>
      </c>
      <c r="H28" s="42" t="n">
        <v>-71300</v>
      </c>
      <c r="I28" s="42" t="n">
        <v>-71082.9549</v>
      </c>
      <c r="J28" s="43" t="n">
        <f aca="false">I28/H28</f>
        <v>0.996955889200561</v>
      </c>
      <c r="K28" s="43" t="n">
        <f aca="false">VLOOKUP(G28,DiscountRate!$A$2:$E$26,5,0)</f>
        <v>4.17432617959527</v>
      </c>
      <c r="L28" s="33" t="n">
        <v>2.87</v>
      </c>
      <c r="M28" s="44" t="n">
        <f aca="false">(N28/I28)+L28</f>
        <v>3.1049999999789</v>
      </c>
      <c r="N28" s="45" t="n">
        <v>-16704.4944</v>
      </c>
      <c r="O28" s="46" t="n">
        <f aca="false">(M28-L28)*H28</f>
        <v>-16755.4999984954</v>
      </c>
      <c r="P28" s="13" t="n">
        <f aca="false">(M28-L28)*(H28*K28)</f>
        <v>-69942.922295928</v>
      </c>
    </row>
    <row r="29" customFormat="false" ht="12.75" hidden="false" customHeight="false" outlineLevel="0" collapsed="false">
      <c r="A29" s="33" t="s">
        <v>38</v>
      </c>
      <c r="B29" s="40" t="n">
        <v>37155</v>
      </c>
      <c r="C29" s="33" t="s">
        <v>141</v>
      </c>
      <c r="D29" s="33" t="s">
        <v>88</v>
      </c>
      <c r="E29" s="33" t="s">
        <v>89</v>
      </c>
      <c r="F29" s="39" t="s">
        <v>39</v>
      </c>
      <c r="G29" s="40" t="n">
        <v>37288</v>
      </c>
      <c r="H29" s="42" t="n">
        <v>-64400</v>
      </c>
      <c r="I29" s="42" t="n">
        <v>-64095.5552</v>
      </c>
      <c r="J29" s="43" t="n">
        <f aca="false">I29/H29</f>
        <v>0.995272596273292</v>
      </c>
      <c r="K29" s="43" t="n">
        <f aca="false">VLOOKUP(G29,DiscountRate!$A$2:$E$26,5,0)</f>
        <v>4.11413051258882</v>
      </c>
      <c r="L29" s="33" t="n">
        <v>2.87</v>
      </c>
      <c r="M29" s="44" t="n">
        <f aca="false">(N29/I29)+L29</f>
        <v>3.12999999918871</v>
      </c>
      <c r="N29" s="45" t="n">
        <v>-16664.8443</v>
      </c>
      <c r="O29" s="46" t="n">
        <f aca="false">(M29-L29)*H29</f>
        <v>-16743.999947753</v>
      </c>
      <c r="P29" s="13" t="n">
        <f aca="false">(M29-L29)*(H29*K29)</f>
        <v>-68887.0010878363</v>
      </c>
    </row>
    <row r="30" customFormat="false" ht="12.75" hidden="false" customHeight="false" outlineLevel="0" collapsed="false">
      <c r="A30" s="33" t="s">
        <v>38</v>
      </c>
      <c r="B30" s="40" t="n">
        <v>37155</v>
      </c>
      <c r="C30" s="33" t="s">
        <v>141</v>
      </c>
      <c r="D30" s="33" t="s">
        <v>88</v>
      </c>
      <c r="E30" s="33" t="s">
        <v>89</v>
      </c>
      <c r="F30" s="39" t="s">
        <v>39</v>
      </c>
      <c r="G30" s="40" t="n">
        <v>37316</v>
      </c>
      <c r="H30" s="42" t="n">
        <v>-71300</v>
      </c>
      <c r="I30" s="42" t="n">
        <v>-70857.4609</v>
      </c>
      <c r="J30" s="43" t="n">
        <f aca="false">I30/H30</f>
        <v>0.993793280504909</v>
      </c>
      <c r="K30" s="43" t="n">
        <f aca="false">VLOOKUP(G30,DiscountRate!$A$2:$E$26,5,0)</f>
        <v>4.06697968730617</v>
      </c>
      <c r="L30" s="33" t="n">
        <v>2.87</v>
      </c>
      <c r="M30" s="44" t="n">
        <f aca="false">(N30/I30)+L30</f>
        <v>3.10199999959355</v>
      </c>
      <c r="N30" s="45" t="n">
        <v>-16438.9309</v>
      </c>
      <c r="O30" s="46" t="n">
        <f aca="false">(M30-L30)*H30</f>
        <v>-16541.5999710201</v>
      </c>
      <c r="P30" s="13" t="n">
        <f aca="false">(M30-L30)*(H30*K30)</f>
        <v>-67274.3510776832</v>
      </c>
    </row>
    <row r="31" customFormat="false" ht="12.75" hidden="false" customHeight="false" outlineLevel="0" collapsed="false">
      <c r="H31" s="48" t="n">
        <f aca="false">SUM(H27:H30)</f>
        <v>-278300</v>
      </c>
      <c r="I31" s="48" t="n">
        <f aca="false">SUM(I27:I30)</f>
        <v>-277245.661</v>
      </c>
      <c r="J31" s="48"/>
      <c r="K31" s="43" t="e">
        <f aca="false">VLOOKUP(G31,DiscountRate!$A$2:$E$26,5,0)</f>
        <v>#N/A</v>
      </c>
      <c r="L31" s="33"/>
      <c r="M31" s="33"/>
      <c r="N31" s="62" t="n">
        <f aca="false">SUM(N27:N30)</f>
        <v>-53724.8025</v>
      </c>
      <c r="O31" s="62" t="n">
        <f aca="false">SUM(O27:O30)</f>
        <v>-53962.5998672052</v>
      </c>
      <c r="P31" s="62" t="n">
        <f aca="false">SUM(P27:P30)</f>
        <v>-222569.901174288</v>
      </c>
    </row>
    <row r="32" customFormat="false" ht="12.75" hidden="false" customHeight="false" outlineLevel="0" collapsed="false">
      <c r="A32" s="51" t="s">
        <v>135</v>
      </c>
      <c r="B32" s="37"/>
      <c r="C32" s="29"/>
      <c r="D32" s="29"/>
      <c r="E32" s="29"/>
      <c r="F32" s="38"/>
      <c r="G32" s="40"/>
      <c r="H32" s="42"/>
      <c r="I32" s="42"/>
      <c r="J32" s="42"/>
      <c r="K32" s="43" t="e">
        <f aca="false">VLOOKUP(G32,DiscountRate!$A$2:$E$26,5,0)</f>
        <v>#N/A</v>
      </c>
      <c r="L32" s="33"/>
      <c r="M32" s="44"/>
      <c r="N32" s="45"/>
      <c r="O32" s="46"/>
      <c r="P32" s="13" t="e">
        <f aca="false">(M32-L32)*(H32*K32)</f>
        <v>#N/A</v>
      </c>
    </row>
    <row r="33" customFormat="false" ht="12.75" hidden="false" customHeight="false" outlineLevel="0" collapsed="false">
      <c r="A33" s="33" t="s">
        <v>40</v>
      </c>
      <c r="B33" s="40" t="n">
        <v>37172</v>
      </c>
      <c r="C33" s="33" t="s">
        <v>142</v>
      </c>
      <c r="D33" s="29" t="s">
        <v>137</v>
      </c>
      <c r="E33" s="29" t="s">
        <v>137</v>
      </c>
      <c r="F33" s="39" t="s">
        <v>39</v>
      </c>
      <c r="G33" s="40" t="n">
        <v>37226</v>
      </c>
      <c r="H33" s="42" t="n">
        <v>0</v>
      </c>
      <c r="I33" s="42" t="n">
        <v>0</v>
      </c>
      <c r="J33" s="42"/>
      <c r="K33" s="43" t="n">
        <f aca="false">VLOOKUP(G33,DiscountRate!$A$2:$E$26,5,0)</f>
        <v>4.19880834452312</v>
      </c>
      <c r="L33" s="33" t="n">
        <v>0</v>
      </c>
      <c r="M33" s="33"/>
      <c r="N33" s="45" t="n">
        <v>0</v>
      </c>
      <c r="O33" s="46" t="n">
        <f aca="false">(M33-L33)*H33</f>
        <v>0</v>
      </c>
      <c r="P33" s="13" t="n">
        <f aca="false">(M33-L33)*(H33*K33)</f>
        <v>0</v>
      </c>
    </row>
    <row r="34" customFormat="false" ht="12.75" hidden="false" customHeight="false" outlineLevel="0" collapsed="false">
      <c r="A34" s="33" t="s">
        <v>40</v>
      </c>
      <c r="B34" s="40" t="n">
        <v>37172</v>
      </c>
      <c r="C34" s="33" t="s">
        <v>142</v>
      </c>
      <c r="D34" s="29" t="s">
        <v>137</v>
      </c>
      <c r="E34" s="29" t="s">
        <v>137</v>
      </c>
      <c r="F34" s="39" t="s">
        <v>39</v>
      </c>
      <c r="G34" s="40" t="n">
        <v>37226</v>
      </c>
      <c r="H34" s="42" t="n">
        <v>238700</v>
      </c>
      <c r="I34" s="42" t="n">
        <v>238397.6577</v>
      </c>
      <c r="J34" s="43" t="n">
        <f aca="false">I34/H34</f>
        <v>0.998733379555928</v>
      </c>
      <c r="K34" s="43" t="n">
        <f aca="false">VLOOKUP(G34,DiscountRate!$A$2:$E$26,5,0)</f>
        <v>4.19880834452312</v>
      </c>
      <c r="L34" s="33" t="n">
        <v>2.361</v>
      </c>
      <c r="M34" s="33" t="n">
        <v>2.37</v>
      </c>
      <c r="N34" s="45" t="n">
        <f aca="false">(M34-L34)*I34</f>
        <v>2145.57891929998</v>
      </c>
      <c r="O34" s="46" t="n">
        <f aca="false">(M34-L34)*H34</f>
        <v>2148.29999999998</v>
      </c>
      <c r="P34" s="13" t="n">
        <f aca="false">(M34-L34)*(H34*K34)</f>
        <v>9020.29996653892</v>
      </c>
    </row>
    <row r="35" customFormat="false" ht="12.75" hidden="false" customHeight="false" outlineLevel="0" collapsed="false">
      <c r="A35" s="33" t="s">
        <v>40</v>
      </c>
      <c r="B35" s="40" t="n">
        <v>37172</v>
      </c>
      <c r="C35" s="33" t="s">
        <v>142</v>
      </c>
      <c r="D35" s="29" t="s">
        <v>137</v>
      </c>
      <c r="E35" s="29" t="s">
        <v>137</v>
      </c>
      <c r="F35" s="39" t="s">
        <v>39</v>
      </c>
      <c r="G35" s="40" t="n">
        <v>37257</v>
      </c>
      <c r="H35" s="42" t="n">
        <v>0</v>
      </c>
      <c r="I35" s="42" t="n">
        <v>0</v>
      </c>
      <c r="J35" s="42"/>
      <c r="K35" s="43" t="n">
        <f aca="false">VLOOKUP(G35,DiscountRate!$A$2:$E$26,5,0)</f>
        <v>4.17432617959527</v>
      </c>
      <c r="L35" s="33" t="n">
        <v>0</v>
      </c>
      <c r="M35" s="33"/>
      <c r="N35" s="45" t="n">
        <v>0</v>
      </c>
      <c r="O35" s="46" t="n">
        <f aca="false">(M35-L35)*H35</f>
        <v>0</v>
      </c>
      <c r="P35" s="13" t="n">
        <f aca="false">(M35-L35)*(H35*K35)</f>
        <v>0</v>
      </c>
    </row>
    <row r="36" customFormat="false" ht="12.75" hidden="false" customHeight="false" outlineLevel="0" collapsed="false">
      <c r="A36" s="33" t="s">
        <v>40</v>
      </c>
      <c r="B36" s="40" t="n">
        <v>37172</v>
      </c>
      <c r="C36" s="33" t="s">
        <v>142</v>
      </c>
      <c r="D36" s="29" t="s">
        <v>137</v>
      </c>
      <c r="E36" s="29" t="s">
        <v>137</v>
      </c>
      <c r="F36" s="39" t="s">
        <v>39</v>
      </c>
      <c r="G36" s="40" t="n">
        <v>37257</v>
      </c>
      <c r="H36" s="42" t="n">
        <v>238700</v>
      </c>
      <c r="I36" s="42" t="n">
        <v>237973.3707</v>
      </c>
      <c r="J36" s="43" t="n">
        <f aca="false">I36/H36</f>
        <v>0.996955888981986</v>
      </c>
      <c r="K36" s="43" t="n">
        <f aca="false">VLOOKUP(G36,DiscountRate!$A$2:$E$26,5,0)</f>
        <v>4.17432617959527</v>
      </c>
      <c r="L36" s="33" t="n">
        <v>2.361</v>
      </c>
      <c r="M36" s="33" t="n">
        <v>2.66</v>
      </c>
      <c r="N36" s="45" t="n">
        <f aca="false">(M36-L36)*I36</f>
        <v>71154.0378393</v>
      </c>
      <c r="O36" s="46" t="n">
        <f aca="false">(M36-L36)*H36</f>
        <v>71371.3</v>
      </c>
      <c r="P36" s="13" t="n">
        <f aca="false">(M36-L36)*(H36*K36)</f>
        <v>297927.086061748</v>
      </c>
    </row>
    <row r="37" customFormat="false" ht="12.75" hidden="false" customHeight="false" outlineLevel="0" collapsed="false">
      <c r="A37" s="33" t="s">
        <v>40</v>
      </c>
      <c r="B37" s="40" t="n">
        <v>37172</v>
      </c>
      <c r="C37" s="33" t="s">
        <v>142</v>
      </c>
      <c r="D37" s="29" t="s">
        <v>137</v>
      </c>
      <c r="E37" s="29" t="s">
        <v>137</v>
      </c>
      <c r="F37" s="39" t="s">
        <v>39</v>
      </c>
      <c r="G37" s="40" t="n">
        <v>37288</v>
      </c>
      <c r="H37" s="42" t="n">
        <v>0</v>
      </c>
      <c r="I37" s="42" t="n">
        <v>0</v>
      </c>
      <c r="J37" s="42"/>
      <c r="K37" s="43" t="n">
        <f aca="false">VLOOKUP(G37,DiscountRate!$A$2:$E$26,5,0)</f>
        <v>4.11413051258882</v>
      </c>
      <c r="L37" s="33" t="n">
        <v>0</v>
      </c>
      <c r="M37" s="33"/>
      <c r="N37" s="45" t="n">
        <v>0</v>
      </c>
      <c r="O37" s="46" t="n">
        <f aca="false">(M37-L37)*H37</f>
        <v>0</v>
      </c>
      <c r="P37" s="13" t="n">
        <f aca="false">(M37-L37)*(H37*K37)</f>
        <v>0</v>
      </c>
    </row>
    <row r="38" customFormat="false" ht="12.75" hidden="false" customHeight="false" outlineLevel="0" collapsed="false">
      <c r="A38" s="33" t="s">
        <v>40</v>
      </c>
      <c r="B38" s="40" t="n">
        <v>37172</v>
      </c>
      <c r="C38" s="33" t="s">
        <v>142</v>
      </c>
      <c r="D38" s="29" t="s">
        <v>137</v>
      </c>
      <c r="E38" s="29" t="s">
        <v>137</v>
      </c>
      <c r="F38" s="39" t="s">
        <v>39</v>
      </c>
      <c r="G38" s="40" t="n">
        <v>37288</v>
      </c>
      <c r="H38" s="42" t="n">
        <v>215600</v>
      </c>
      <c r="I38" s="42" t="n">
        <v>214580.7717</v>
      </c>
      <c r="J38" s="43" t="n">
        <f aca="false">I38/H38</f>
        <v>0.995272596011132</v>
      </c>
      <c r="K38" s="43" t="n">
        <f aca="false">VLOOKUP(G38,DiscountRate!$A$2:$E$26,5,0)</f>
        <v>4.11413051258882</v>
      </c>
      <c r="L38" s="33" t="n">
        <v>2.361</v>
      </c>
      <c r="M38" s="33" t="n">
        <v>2.685</v>
      </c>
      <c r="N38" s="45" t="n">
        <f aca="false">(M38-L38)*I38</f>
        <v>69524.1700308</v>
      </c>
      <c r="O38" s="46" t="n">
        <f aca="false">(M38-L38)*H38</f>
        <v>69854.4</v>
      </c>
      <c r="P38" s="13" t="n">
        <f aca="false">(M38-L38)*(H38*K38)</f>
        <v>287390.118478584</v>
      </c>
    </row>
    <row r="39" customFormat="false" ht="12.75" hidden="false" customHeight="false" outlineLevel="0" collapsed="false">
      <c r="A39" s="33" t="s">
        <v>40</v>
      </c>
      <c r="B39" s="40" t="n">
        <v>37172</v>
      </c>
      <c r="C39" s="33" t="s">
        <v>142</v>
      </c>
      <c r="D39" s="29" t="s">
        <v>137</v>
      </c>
      <c r="E39" s="29" t="s">
        <v>137</v>
      </c>
      <c r="F39" s="39" t="s">
        <v>39</v>
      </c>
      <c r="G39" s="40" t="n">
        <v>37316</v>
      </c>
      <c r="H39" s="42" t="n">
        <v>0</v>
      </c>
      <c r="I39" s="42" t="n">
        <v>0</v>
      </c>
      <c r="J39" s="42"/>
      <c r="K39" s="43" t="n">
        <f aca="false">VLOOKUP(G39,DiscountRate!$A$2:$E$26,5,0)</f>
        <v>4.06697968730617</v>
      </c>
      <c r="L39" s="33" t="n">
        <v>0</v>
      </c>
      <c r="M39" s="33"/>
      <c r="N39" s="45" t="n">
        <v>0</v>
      </c>
      <c r="O39" s="46" t="n">
        <f aca="false">(M39-L39)*H39</f>
        <v>0</v>
      </c>
      <c r="P39" s="13" t="n">
        <f aca="false">(M39-L39)*(H39*K39)</f>
        <v>0</v>
      </c>
    </row>
    <row r="40" customFormat="false" ht="12.75" hidden="false" customHeight="false" outlineLevel="0" collapsed="false">
      <c r="A40" s="33" t="s">
        <v>40</v>
      </c>
      <c r="B40" s="40" t="n">
        <v>37172</v>
      </c>
      <c r="C40" s="33" t="s">
        <v>142</v>
      </c>
      <c r="D40" s="29" t="s">
        <v>137</v>
      </c>
      <c r="E40" s="29" t="s">
        <v>137</v>
      </c>
      <c r="F40" s="39" t="s">
        <v>39</v>
      </c>
      <c r="G40" s="40" t="n">
        <v>37316</v>
      </c>
      <c r="H40" s="42" t="n">
        <v>238700</v>
      </c>
      <c r="I40" s="42" t="n">
        <v>237218.4561</v>
      </c>
      <c r="J40" s="43" t="n">
        <f aca="false">I40/H40</f>
        <v>0.993793280687055</v>
      </c>
      <c r="K40" s="43" t="n">
        <f aca="false">VLOOKUP(G40,DiscountRate!$A$2:$E$26,5,0)</f>
        <v>4.06697968730617</v>
      </c>
      <c r="L40" s="33" t="n">
        <v>2.361</v>
      </c>
      <c r="M40" s="33" t="n">
        <v>2.612</v>
      </c>
      <c r="N40" s="45" t="n">
        <f aca="false">(M40-L40)*I40</f>
        <v>59541.8324811</v>
      </c>
      <c r="O40" s="46" t="n">
        <f aca="false">(M40-L40)*H40</f>
        <v>59913.7</v>
      </c>
      <c r="P40" s="13" t="n">
        <f aca="false">(M40-L40)*(H40*K40)</f>
        <v>243667.800891355</v>
      </c>
    </row>
    <row r="41" customFormat="false" ht="12.75" hidden="false" customHeight="false" outlineLevel="0" collapsed="false">
      <c r="A41" s="51" t="s">
        <v>135</v>
      </c>
      <c r="B41" s="40"/>
      <c r="C41" s="33"/>
      <c r="D41" s="29"/>
      <c r="E41" s="29"/>
      <c r="F41" s="39"/>
      <c r="G41" s="40"/>
      <c r="H41" s="48" t="n">
        <f aca="false">SUM(H33:H40)</f>
        <v>931700</v>
      </c>
      <c r="I41" s="48" t="n">
        <f aca="false">SUM(I33:I40)</f>
        <v>928170.2562</v>
      </c>
      <c r="J41" s="48"/>
      <c r="K41" s="43" t="e">
        <f aca="false">VLOOKUP(G41,DiscountRate!$A$2:$E$26,5,0)</f>
        <v>#N/A</v>
      </c>
      <c r="L41" s="32"/>
      <c r="M41" s="32"/>
      <c r="N41" s="50" t="n">
        <f aca="false">SUM(N33:N40)</f>
        <v>202365.6192705</v>
      </c>
      <c r="O41" s="50" t="n">
        <f aca="false">SUM(O33:O40)</f>
        <v>203287.7</v>
      </c>
      <c r="P41" s="50" t="n">
        <f aca="false">SUM(P33:P40)</f>
        <v>838005.305398227</v>
      </c>
    </row>
    <row r="42" customFormat="false" ht="12.75" hidden="false" customHeight="false" outlineLevel="0" collapsed="false">
      <c r="A42" s="33" t="s">
        <v>38</v>
      </c>
      <c r="B42" s="40" t="n">
        <v>37172</v>
      </c>
      <c r="C42" s="33" t="s">
        <v>143</v>
      </c>
      <c r="D42" s="29" t="s">
        <v>137</v>
      </c>
      <c r="E42" s="29" t="s">
        <v>137</v>
      </c>
      <c r="F42" s="39" t="s">
        <v>39</v>
      </c>
      <c r="G42" s="40" t="n">
        <v>37226</v>
      </c>
      <c r="H42" s="42" t="n">
        <v>0</v>
      </c>
      <c r="I42" s="42" t="n">
        <v>0</v>
      </c>
      <c r="J42" s="42"/>
      <c r="K42" s="43" t="n">
        <f aca="false">VLOOKUP(G42,DiscountRate!$A$2:$E$26,5,0)</f>
        <v>4.19880834452312</v>
      </c>
      <c r="L42" s="33" t="n">
        <v>0</v>
      </c>
      <c r="M42" s="33"/>
      <c r="N42" s="45" t="n">
        <v>0</v>
      </c>
      <c r="O42" s="46" t="n">
        <f aca="false">(M42-L42)*H42</f>
        <v>0</v>
      </c>
      <c r="P42" s="13" t="n">
        <f aca="false">(M42-L42)*(H42*K42)</f>
        <v>0</v>
      </c>
    </row>
    <row r="43" customFormat="false" ht="12.75" hidden="false" customHeight="false" outlineLevel="0" collapsed="false">
      <c r="A43" s="33" t="s">
        <v>38</v>
      </c>
      <c r="B43" s="40" t="n">
        <v>37172</v>
      </c>
      <c r="C43" s="33" t="s">
        <v>143</v>
      </c>
      <c r="D43" s="29" t="s">
        <v>137</v>
      </c>
      <c r="E43" s="29" t="s">
        <v>137</v>
      </c>
      <c r="F43" s="39" t="s">
        <v>39</v>
      </c>
      <c r="G43" s="40" t="n">
        <v>37226</v>
      </c>
      <c r="H43" s="42" t="n">
        <v>71300</v>
      </c>
      <c r="I43" s="42" t="n">
        <v>71209.69</v>
      </c>
      <c r="J43" s="43" t="n">
        <f aca="false">I43/H43</f>
        <v>0.998733380084152</v>
      </c>
      <c r="K43" s="43" t="n">
        <f aca="false">VLOOKUP(G43,DiscountRate!$A$2:$E$26,5,0)</f>
        <v>4.19880834452312</v>
      </c>
      <c r="L43" s="33" t="n">
        <v>2.361</v>
      </c>
      <c r="M43" s="33" t="n">
        <v>2.37</v>
      </c>
      <c r="N43" s="45" t="n">
        <f aca="false">(M43-L43)*I43</f>
        <v>640.887209999993</v>
      </c>
      <c r="O43" s="46" t="n">
        <f aca="false">(M43-L43)*H43</f>
        <v>641.699999999993</v>
      </c>
      <c r="P43" s="13" t="n">
        <f aca="false">(M43-L43)*(H43*K43)</f>
        <v>2694.37531468046</v>
      </c>
    </row>
    <row r="44" customFormat="false" ht="12.75" hidden="false" customHeight="false" outlineLevel="0" collapsed="false">
      <c r="A44" s="33" t="s">
        <v>38</v>
      </c>
      <c r="B44" s="40" t="n">
        <v>37172</v>
      </c>
      <c r="C44" s="33" t="s">
        <v>143</v>
      </c>
      <c r="D44" s="29" t="s">
        <v>137</v>
      </c>
      <c r="E44" s="29" t="s">
        <v>137</v>
      </c>
      <c r="F44" s="39" t="s">
        <v>39</v>
      </c>
      <c r="G44" s="40" t="n">
        <v>37257</v>
      </c>
      <c r="H44" s="42" t="n">
        <v>0</v>
      </c>
      <c r="I44" s="42" t="n">
        <v>0</v>
      </c>
      <c r="J44" s="42"/>
      <c r="K44" s="43" t="n">
        <f aca="false">VLOOKUP(G44,DiscountRate!$A$2:$E$26,5,0)</f>
        <v>4.17432617959527</v>
      </c>
      <c r="L44" s="33" t="n">
        <v>0</v>
      </c>
      <c r="M44" s="33"/>
      <c r="N44" s="45" t="n">
        <v>0</v>
      </c>
      <c r="O44" s="46" t="n">
        <f aca="false">(M44-L44)*H44</f>
        <v>0</v>
      </c>
      <c r="P44" s="13" t="n">
        <f aca="false">(M44-L44)*(H44*K44)</f>
        <v>0</v>
      </c>
    </row>
    <row r="45" customFormat="false" ht="12.75" hidden="false" customHeight="false" outlineLevel="0" collapsed="false">
      <c r="A45" s="33" t="s">
        <v>38</v>
      </c>
      <c r="B45" s="40" t="n">
        <v>37172</v>
      </c>
      <c r="C45" s="33" t="s">
        <v>143</v>
      </c>
      <c r="D45" s="29" t="s">
        <v>137</v>
      </c>
      <c r="E45" s="29" t="s">
        <v>137</v>
      </c>
      <c r="F45" s="39" t="s">
        <v>39</v>
      </c>
      <c r="G45" s="40" t="n">
        <v>37257</v>
      </c>
      <c r="H45" s="42" t="n">
        <v>71300</v>
      </c>
      <c r="I45" s="42" t="n">
        <v>71082.9549</v>
      </c>
      <c r="J45" s="43" t="n">
        <f aca="false">I45/H45</f>
        <v>0.996955889200561</v>
      </c>
      <c r="K45" s="43" t="n">
        <f aca="false">VLOOKUP(G45,DiscountRate!$A$2:$E$26,5,0)</f>
        <v>4.17432617959527</v>
      </c>
      <c r="L45" s="33" t="n">
        <v>2.361</v>
      </c>
      <c r="M45" s="33" t="n">
        <v>2.66</v>
      </c>
      <c r="N45" s="45" t="n">
        <f aca="false">(M45-L45)*I45</f>
        <v>21253.8035151</v>
      </c>
      <c r="O45" s="46" t="n">
        <f aca="false">(M45-L45)*H45</f>
        <v>21318.7</v>
      </c>
      <c r="P45" s="13" t="n">
        <f aca="false">(M45-L45)*(H45*K45)</f>
        <v>88991.2075249376</v>
      </c>
    </row>
    <row r="46" customFormat="false" ht="12.75" hidden="false" customHeight="false" outlineLevel="0" collapsed="false">
      <c r="A46" s="33" t="s">
        <v>38</v>
      </c>
      <c r="B46" s="40" t="n">
        <v>37172</v>
      </c>
      <c r="C46" s="33" t="s">
        <v>143</v>
      </c>
      <c r="D46" s="29" t="s">
        <v>137</v>
      </c>
      <c r="E46" s="29" t="s">
        <v>137</v>
      </c>
      <c r="F46" s="39" t="s">
        <v>39</v>
      </c>
      <c r="G46" s="40" t="n">
        <v>37288</v>
      </c>
      <c r="H46" s="42" t="n">
        <v>0</v>
      </c>
      <c r="I46" s="42" t="n">
        <v>0</v>
      </c>
      <c r="J46" s="42"/>
      <c r="K46" s="43" t="n">
        <f aca="false">VLOOKUP(G46,DiscountRate!$A$2:$E$26,5,0)</f>
        <v>4.11413051258882</v>
      </c>
      <c r="L46" s="33" t="n">
        <v>0</v>
      </c>
      <c r="M46" s="33"/>
      <c r="N46" s="45" t="n">
        <v>0</v>
      </c>
      <c r="O46" s="46" t="n">
        <f aca="false">(M46-L46)*H46</f>
        <v>0</v>
      </c>
      <c r="P46" s="13" t="n">
        <f aca="false">(M46-L46)*(H46*K46)</f>
        <v>0</v>
      </c>
    </row>
    <row r="47" customFormat="false" ht="12.75" hidden="false" customHeight="false" outlineLevel="0" collapsed="false">
      <c r="A47" s="33" t="s">
        <v>38</v>
      </c>
      <c r="B47" s="40" t="n">
        <v>37172</v>
      </c>
      <c r="C47" s="33" t="s">
        <v>143</v>
      </c>
      <c r="D47" s="29" t="s">
        <v>137</v>
      </c>
      <c r="E47" s="29" t="s">
        <v>137</v>
      </c>
      <c r="F47" s="39" t="s">
        <v>39</v>
      </c>
      <c r="G47" s="40" t="n">
        <v>37288</v>
      </c>
      <c r="H47" s="42" t="n">
        <v>64400</v>
      </c>
      <c r="I47" s="42" t="n">
        <v>64095.5552</v>
      </c>
      <c r="J47" s="43" t="n">
        <f aca="false">I47/H47</f>
        <v>0.995272596273292</v>
      </c>
      <c r="K47" s="43" t="n">
        <f aca="false">VLOOKUP(G47,DiscountRate!$A$2:$E$26,5,0)</f>
        <v>4.11413051258882</v>
      </c>
      <c r="L47" s="33" t="n">
        <v>2.361</v>
      </c>
      <c r="M47" s="33" t="n">
        <v>2.685</v>
      </c>
      <c r="N47" s="45" t="n">
        <f aca="false">(M47-L47)*I47</f>
        <v>20766.9598848</v>
      </c>
      <c r="O47" s="46" t="n">
        <f aca="false">(M47-L47)*H47</f>
        <v>20865.6</v>
      </c>
      <c r="P47" s="13" t="n">
        <f aca="false">(M47-L47)*(H47*K47)</f>
        <v>85843.8016234733</v>
      </c>
    </row>
    <row r="48" customFormat="false" ht="12.75" hidden="false" customHeight="false" outlineLevel="0" collapsed="false">
      <c r="A48" s="33" t="s">
        <v>38</v>
      </c>
      <c r="B48" s="40" t="n">
        <v>37172</v>
      </c>
      <c r="C48" s="33" t="s">
        <v>143</v>
      </c>
      <c r="D48" s="29" t="s">
        <v>137</v>
      </c>
      <c r="E48" s="29" t="s">
        <v>137</v>
      </c>
      <c r="F48" s="39" t="s">
        <v>39</v>
      </c>
      <c r="G48" s="40" t="n">
        <v>37316</v>
      </c>
      <c r="H48" s="42" t="n">
        <v>0</v>
      </c>
      <c r="I48" s="42" t="n">
        <v>0</v>
      </c>
      <c r="J48" s="42"/>
      <c r="K48" s="43" t="n">
        <f aca="false">VLOOKUP(G48,DiscountRate!$A$2:$E$26,5,0)</f>
        <v>4.06697968730617</v>
      </c>
      <c r="L48" s="33" t="n">
        <v>0</v>
      </c>
      <c r="M48" s="33"/>
      <c r="N48" s="45" t="n">
        <v>0</v>
      </c>
      <c r="O48" s="46" t="n">
        <f aca="false">(M48-L48)*H48</f>
        <v>0</v>
      </c>
      <c r="P48" s="13" t="n">
        <f aca="false">(M48-L48)*(H48*K48)</f>
        <v>0</v>
      </c>
    </row>
    <row r="49" customFormat="false" ht="12.75" hidden="false" customHeight="false" outlineLevel="0" collapsed="false">
      <c r="A49" s="33" t="s">
        <v>38</v>
      </c>
      <c r="B49" s="40" t="n">
        <v>37172</v>
      </c>
      <c r="C49" s="33" t="s">
        <v>143</v>
      </c>
      <c r="D49" s="29" t="s">
        <v>137</v>
      </c>
      <c r="E49" s="29" t="s">
        <v>137</v>
      </c>
      <c r="F49" s="39" t="s">
        <v>39</v>
      </c>
      <c r="G49" s="40" t="n">
        <v>37316</v>
      </c>
      <c r="H49" s="42" t="n">
        <v>71300</v>
      </c>
      <c r="I49" s="42" t="n">
        <v>70857.4609</v>
      </c>
      <c r="J49" s="43" t="n">
        <f aca="false">I49/H49</f>
        <v>0.993793280504909</v>
      </c>
      <c r="K49" s="43" t="n">
        <f aca="false">VLOOKUP(G49,DiscountRate!$A$2:$E$26,5,0)</f>
        <v>4.06697968730617</v>
      </c>
      <c r="L49" s="33" t="n">
        <v>2.361</v>
      </c>
      <c r="M49" s="33" t="n">
        <v>2.612</v>
      </c>
      <c r="N49" s="45" t="n">
        <f aca="false">(M49-L49)*I49</f>
        <v>17785.2226859</v>
      </c>
      <c r="O49" s="46" t="n">
        <f aca="false">(M49-L49)*H49</f>
        <v>17896.3</v>
      </c>
      <c r="P49" s="13" t="n">
        <f aca="false">(M49-L49)*(H49*K49)</f>
        <v>72783.8885779374</v>
      </c>
    </row>
    <row r="50" customFormat="false" ht="12.75" hidden="false" customHeight="false" outlineLevel="0" collapsed="false">
      <c r="A50" s="32" t="s">
        <v>138</v>
      </c>
      <c r="B50" s="40"/>
      <c r="C50" s="33"/>
      <c r="D50" s="29"/>
      <c r="E50" s="29"/>
      <c r="F50" s="39"/>
      <c r="G50" s="40"/>
      <c r="H50" s="48" t="n">
        <f aca="false">SUM(H42:H49)</f>
        <v>278300</v>
      </c>
      <c r="I50" s="48" t="n">
        <f aca="false">SUM(I42:I49)</f>
        <v>277245.661</v>
      </c>
      <c r="J50" s="48"/>
      <c r="K50" s="43" t="e">
        <f aca="false">VLOOKUP(G50,DiscountRate!$A$2:$E$26,5,0)</f>
        <v>#N/A</v>
      </c>
      <c r="L50" s="32"/>
      <c r="M50" s="32"/>
      <c r="N50" s="50" t="n">
        <f aca="false">SUM(N42:N49)</f>
        <v>60446.8732958</v>
      </c>
      <c r="O50" s="50" t="n">
        <f aca="false">SUM(O42:O49)</f>
        <v>60722.3</v>
      </c>
      <c r="P50" s="50" t="n">
        <f aca="false">SUM(P42:P49)</f>
        <v>250313.273041029</v>
      </c>
    </row>
    <row r="51" customFormat="false" ht="12.75" hidden="false" customHeight="false" outlineLevel="0" collapsed="false">
      <c r="A51" s="33" t="s">
        <v>40</v>
      </c>
      <c r="B51" s="40" t="n">
        <v>37172</v>
      </c>
      <c r="C51" s="33" t="s">
        <v>144</v>
      </c>
      <c r="D51" s="33" t="s">
        <v>88</v>
      </c>
      <c r="E51" s="33" t="s">
        <v>89</v>
      </c>
      <c r="F51" s="39" t="s">
        <v>39</v>
      </c>
      <c r="G51" s="40" t="n">
        <v>37226</v>
      </c>
      <c r="H51" s="42" t="n">
        <v>-238700</v>
      </c>
      <c r="I51" s="42" t="n">
        <v>-238397.6577</v>
      </c>
      <c r="J51" s="43" t="n">
        <f aca="false">I51/H51</f>
        <v>0.998733379555928</v>
      </c>
      <c r="K51" s="43" t="n">
        <f aca="false">VLOOKUP(G51,DiscountRate!$A$2:$E$26,5,0)</f>
        <v>4.19880834452312</v>
      </c>
      <c r="L51" s="33" t="n">
        <v>2.7</v>
      </c>
      <c r="M51" s="33" t="n">
        <f aca="false">(N51/I51)+L51</f>
        <v>2.92500000007341</v>
      </c>
      <c r="N51" s="45" t="n">
        <v>-53639.473</v>
      </c>
      <c r="O51" s="46" t="n">
        <f aca="false">(M51-L51)*H51</f>
        <v>-53707.5000175222</v>
      </c>
      <c r="P51" s="13" t="n">
        <f aca="false">(M51-L51)*(H51*K51)</f>
        <v>-225507.499237048</v>
      </c>
    </row>
    <row r="52" customFormat="false" ht="12.75" hidden="false" customHeight="false" outlineLevel="0" collapsed="false">
      <c r="A52" s="33" t="s">
        <v>40</v>
      </c>
      <c r="B52" s="40" t="n">
        <v>37172</v>
      </c>
      <c r="C52" s="33" t="s">
        <v>144</v>
      </c>
      <c r="D52" s="33" t="s">
        <v>88</v>
      </c>
      <c r="E52" s="33" t="s">
        <v>89</v>
      </c>
      <c r="F52" s="39" t="s">
        <v>39</v>
      </c>
      <c r="G52" s="40" t="n">
        <v>37257</v>
      </c>
      <c r="H52" s="42" t="n">
        <v>-238700</v>
      </c>
      <c r="I52" s="42" t="n">
        <v>-237973.3707</v>
      </c>
      <c r="J52" s="43" t="n">
        <f aca="false">I52/H52</f>
        <v>0.996955888981986</v>
      </c>
      <c r="K52" s="43" t="n">
        <f aca="false">VLOOKUP(G52,DiscountRate!$A$2:$E$26,5,0)</f>
        <v>4.17432617959527</v>
      </c>
      <c r="L52" s="33" t="n">
        <v>2.7</v>
      </c>
      <c r="M52" s="33" t="n">
        <f aca="false">(N52/I52)+L52</f>
        <v>3.10499999985923</v>
      </c>
      <c r="N52" s="45" t="n">
        <v>-96379.2151</v>
      </c>
      <c r="O52" s="46" t="n">
        <f aca="false">(M52-L52)*H52</f>
        <v>-96673.4999663977</v>
      </c>
      <c r="P52" s="13" t="n">
        <f aca="false">(M52-L52)*(H52*K52)</f>
        <v>-403546.721782836</v>
      </c>
    </row>
    <row r="53" customFormat="false" ht="12.75" hidden="false" customHeight="false" outlineLevel="0" collapsed="false">
      <c r="A53" s="33" t="s">
        <v>40</v>
      </c>
      <c r="B53" s="40" t="n">
        <v>37172</v>
      </c>
      <c r="C53" s="33" t="s">
        <v>144</v>
      </c>
      <c r="D53" s="33" t="s">
        <v>88</v>
      </c>
      <c r="E53" s="33" t="s">
        <v>89</v>
      </c>
      <c r="F53" s="39" t="s">
        <v>39</v>
      </c>
      <c r="G53" s="40" t="n">
        <v>37288</v>
      </c>
      <c r="H53" s="42" t="n">
        <v>-215600</v>
      </c>
      <c r="I53" s="42" t="n">
        <v>-214580.7717</v>
      </c>
      <c r="J53" s="43" t="n">
        <f aca="false">I53/H53</f>
        <v>0.995272596011132</v>
      </c>
      <c r="K53" s="43" t="n">
        <f aca="false">VLOOKUP(G53,DiscountRate!$A$2:$E$26,5,0)</f>
        <v>4.11413051258882</v>
      </c>
      <c r="L53" s="33" t="n">
        <v>2.7</v>
      </c>
      <c r="M53" s="33" t="n">
        <f aca="false">(N53/I53)+L53</f>
        <v>3.12999999985553</v>
      </c>
      <c r="N53" s="45" t="n">
        <v>-92269.7318</v>
      </c>
      <c r="O53" s="46" t="n">
        <f aca="false">(M53-L53)*H53</f>
        <v>-92707.9999688527</v>
      </c>
      <c r="P53" s="13" t="n">
        <f aca="false">(M53-L53)*(H53*K53)</f>
        <v>-381412.811432941</v>
      </c>
    </row>
    <row r="54" customFormat="false" ht="12.75" hidden="false" customHeight="false" outlineLevel="0" collapsed="false">
      <c r="A54" s="33" t="s">
        <v>40</v>
      </c>
      <c r="B54" s="40" t="n">
        <v>37172</v>
      </c>
      <c r="C54" s="33" t="s">
        <v>144</v>
      </c>
      <c r="D54" s="33" t="s">
        <v>88</v>
      </c>
      <c r="E54" s="33" t="s">
        <v>89</v>
      </c>
      <c r="F54" s="39" t="s">
        <v>39</v>
      </c>
      <c r="G54" s="40" t="n">
        <v>37316</v>
      </c>
      <c r="H54" s="42" t="n">
        <v>-238700</v>
      </c>
      <c r="I54" s="42" t="n">
        <v>-237218.4561</v>
      </c>
      <c r="J54" s="43" t="n">
        <f aca="false">I54/H54</f>
        <v>0.993793280687055</v>
      </c>
      <c r="K54" s="43" t="n">
        <f aca="false">VLOOKUP(G54,DiscountRate!$A$2:$E$26,5,0)</f>
        <v>4.06697968730617</v>
      </c>
      <c r="L54" s="33" t="n">
        <v>2.7</v>
      </c>
      <c r="M54" s="33" t="n">
        <f aca="false">(N54/I54)+L54</f>
        <v>3.1020000002015</v>
      </c>
      <c r="N54" s="45" t="n">
        <v>-95361.8194</v>
      </c>
      <c r="O54" s="46" t="n">
        <f aca="false">(M54-L54)*H54</f>
        <v>-95957.4000480985</v>
      </c>
      <c r="P54" s="13" t="n">
        <f aca="false">(M54-L54)*(H54*K54)</f>
        <v>-390256.796842329</v>
      </c>
    </row>
    <row r="55" customFormat="false" ht="12.75" hidden="false" customHeight="false" outlineLevel="0" collapsed="false">
      <c r="A55" s="32" t="s">
        <v>138</v>
      </c>
      <c r="B55" s="40"/>
      <c r="C55" s="33"/>
      <c r="D55" s="33"/>
      <c r="E55" s="33"/>
      <c r="F55" s="39"/>
      <c r="G55" s="40"/>
      <c r="H55" s="48" t="n">
        <f aca="false">SUM(H51:H54)</f>
        <v>-931700</v>
      </c>
      <c r="I55" s="48" t="n">
        <f aca="false">SUM(I51:I54)</f>
        <v>-928170.2562</v>
      </c>
      <c r="J55" s="48"/>
      <c r="K55" s="43" t="e">
        <f aca="false">VLOOKUP(G55,DiscountRate!$A$2:$E$26,5,0)</f>
        <v>#N/A</v>
      </c>
      <c r="L55" s="32"/>
      <c r="M55" s="32"/>
      <c r="N55" s="50" t="n">
        <f aca="false">SUM(N51:N54)</f>
        <v>-337650.2393</v>
      </c>
      <c r="O55" s="50" t="n">
        <f aca="false">SUM(O51:O54)</f>
        <v>-339046.400000871</v>
      </c>
      <c r="P55" s="50" t="n">
        <f aca="false">SUM(P51:P54)</f>
        <v>-1400723.82929515</v>
      </c>
    </row>
    <row r="56" customFormat="false" ht="12.75" hidden="false" customHeight="false" outlineLevel="0" collapsed="false">
      <c r="A56" s="33" t="s">
        <v>38</v>
      </c>
      <c r="B56" s="40" t="n">
        <v>37172</v>
      </c>
      <c r="C56" s="33" t="s">
        <v>145</v>
      </c>
      <c r="D56" s="33" t="s">
        <v>88</v>
      </c>
      <c r="E56" s="33" t="s">
        <v>89</v>
      </c>
      <c r="F56" s="39" t="s">
        <v>39</v>
      </c>
      <c r="G56" s="40" t="n">
        <v>37226</v>
      </c>
      <c r="H56" s="42" t="n">
        <v>-71300</v>
      </c>
      <c r="I56" s="42" t="n">
        <v>-71209.69</v>
      </c>
      <c r="J56" s="43" t="n">
        <f aca="false">I56/H56</f>
        <v>0.998733380084152</v>
      </c>
      <c r="K56" s="43" t="n">
        <f aca="false">VLOOKUP(G56,DiscountRate!$A$2:$E$26,5,0)</f>
        <v>4.19880834452312</v>
      </c>
      <c r="L56" s="33" t="n">
        <v>2.7</v>
      </c>
      <c r="M56" s="44" t="n">
        <f aca="false">(N56/I56)+L56</f>
        <v>2.92499999929785</v>
      </c>
      <c r="N56" s="45" t="n">
        <v>-16022.1802</v>
      </c>
      <c r="O56" s="46" t="n">
        <f aca="false">(M56-L56)*H56</f>
        <v>-16042.4999499366</v>
      </c>
      <c r="P56" s="13" t="n">
        <f aca="false">(M56-L56)*(H56*K56)</f>
        <v>-67359.3826568055</v>
      </c>
    </row>
    <row r="57" customFormat="false" ht="12.75" hidden="false" customHeight="false" outlineLevel="0" collapsed="false">
      <c r="A57" s="33" t="s">
        <v>38</v>
      </c>
      <c r="B57" s="40" t="n">
        <v>37172</v>
      </c>
      <c r="C57" s="33" t="s">
        <v>145</v>
      </c>
      <c r="D57" s="33" t="s">
        <v>88</v>
      </c>
      <c r="E57" s="33" t="s">
        <v>89</v>
      </c>
      <c r="F57" s="39" t="s">
        <v>39</v>
      </c>
      <c r="G57" s="40" t="n">
        <v>37257</v>
      </c>
      <c r="H57" s="42" t="n">
        <v>-71300</v>
      </c>
      <c r="I57" s="42" t="n">
        <v>-71082.9549</v>
      </c>
      <c r="J57" s="43" t="n">
        <f aca="false">I57/H57</f>
        <v>0.996955889200561</v>
      </c>
      <c r="K57" s="43" t="n">
        <f aca="false">VLOOKUP(G57,DiscountRate!$A$2:$E$26,5,0)</f>
        <v>4.17432617959527</v>
      </c>
      <c r="L57" s="33" t="n">
        <v>2.7</v>
      </c>
      <c r="M57" s="44" t="n">
        <f aca="false">(N57/I57)+L57</f>
        <v>3.10499999951465</v>
      </c>
      <c r="N57" s="45" t="n">
        <v>-28788.5967</v>
      </c>
      <c r="O57" s="46" t="n">
        <f aca="false">(M57-L57)*H57</f>
        <v>-28876.4999653947</v>
      </c>
      <c r="P57" s="13" t="n">
        <f aca="false">(M57-L57)*(H57*K57)</f>
        <v>-120539.929780629</v>
      </c>
    </row>
    <row r="58" customFormat="false" ht="12.75" hidden="false" customHeight="false" outlineLevel="0" collapsed="false">
      <c r="A58" s="33" t="s">
        <v>38</v>
      </c>
      <c r="B58" s="40" t="n">
        <v>37172</v>
      </c>
      <c r="C58" s="33" t="s">
        <v>145</v>
      </c>
      <c r="D58" s="33" t="s">
        <v>88</v>
      </c>
      <c r="E58" s="33" t="s">
        <v>89</v>
      </c>
      <c r="F58" s="39" t="s">
        <v>39</v>
      </c>
      <c r="G58" s="40" t="n">
        <v>37288</v>
      </c>
      <c r="H58" s="42" t="n">
        <v>-64400</v>
      </c>
      <c r="I58" s="42" t="n">
        <v>-64095.5552</v>
      </c>
      <c r="J58" s="43" t="n">
        <f aca="false">I58/H58</f>
        <v>0.995272596273292</v>
      </c>
      <c r="K58" s="43" t="n">
        <f aca="false">VLOOKUP(G58,DiscountRate!$A$2:$E$26,5,0)</f>
        <v>4.11413051258882</v>
      </c>
      <c r="L58" s="33" t="n">
        <v>2.7</v>
      </c>
      <c r="M58" s="44" t="n">
        <f aca="false">(N58/I58)+L58</f>
        <v>3.12999999943834</v>
      </c>
      <c r="N58" s="45" t="n">
        <v>-27561.0887</v>
      </c>
      <c r="O58" s="46" t="n">
        <f aca="false">(M58-L58)*H58</f>
        <v>-27691.999963829</v>
      </c>
      <c r="P58" s="13" t="n">
        <f aca="false">(M58-L58)*(H58*K58)</f>
        <v>-113928.502005797</v>
      </c>
    </row>
    <row r="59" customFormat="false" ht="12.75" hidden="false" customHeight="false" outlineLevel="0" collapsed="false">
      <c r="A59" s="33" t="s">
        <v>38</v>
      </c>
      <c r="B59" s="40" t="n">
        <v>37172</v>
      </c>
      <c r="C59" s="33" t="s">
        <v>145</v>
      </c>
      <c r="D59" s="33" t="s">
        <v>88</v>
      </c>
      <c r="E59" s="33" t="s">
        <v>89</v>
      </c>
      <c r="F59" s="39" t="s">
        <v>39</v>
      </c>
      <c r="G59" s="40" t="n">
        <v>37316</v>
      </c>
      <c r="H59" s="42" t="n">
        <v>-71300</v>
      </c>
      <c r="I59" s="42" t="n">
        <v>-70857.4609</v>
      </c>
      <c r="J59" s="43" t="n">
        <f aca="false">I59/H59</f>
        <v>0.993793280504909</v>
      </c>
      <c r="K59" s="43" t="n">
        <f aca="false">VLOOKUP(G59,DiscountRate!$A$2:$E$26,5,0)</f>
        <v>4.06697968730617</v>
      </c>
      <c r="L59" s="33" t="n">
        <v>2.7</v>
      </c>
      <c r="M59" s="44" t="n">
        <f aca="false">(N59/I59)+L59</f>
        <v>3.10200000025685</v>
      </c>
      <c r="N59" s="45" t="n">
        <v>-28484.6993</v>
      </c>
      <c r="O59" s="46" t="n">
        <f aca="false">(M59-L59)*H59</f>
        <v>-28662.6000183137</v>
      </c>
      <c r="P59" s="13" t="n">
        <f aca="false">(M59-L59)*(H59*K59)</f>
        <v>-116570.212059863</v>
      </c>
    </row>
    <row r="60" customFormat="false" ht="12.75" hidden="false" customHeight="false" outlineLevel="0" collapsed="false">
      <c r="H60" s="48" t="n">
        <f aca="false">SUM(H56:H59)</f>
        <v>-278300</v>
      </c>
      <c r="I60" s="48" t="n">
        <f aca="false">SUM(I56:I59)</f>
        <v>-277245.661</v>
      </c>
      <c r="J60" s="48"/>
      <c r="K60" s="43" t="e">
        <f aca="false">VLOOKUP(G60,DiscountRate!$A$2:$E$26,5,0)</f>
        <v>#N/A</v>
      </c>
      <c r="L60" s="32"/>
      <c r="M60" s="32"/>
      <c r="N60" s="50" t="n">
        <f aca="false">SUM(N56:N59)</f>
        <v>-100856.5649</v>
      </c>
      <c r="O60" s="50" t="n">
        <f aca="false">SUM(O56:O59)</f>
        <v>-101273.599897474</v>
      </c>
      <c r="P60" s="50" t="n">
        <f aca="false">SUM(P56:P59)</f>
        <v>-418398.026503095</v>
      </c>
    </row>
    <row r="61" customFormat="false" ht="12.75" hidden="false" customHeight="false" outlineLevel="0" collapsed="false">
      <c r="A61" s="32" t="s">
        <v>146</v>
      </c>
      <c r="B61" s="40"/>
      <c r="C61" s="33"/>
      <c r="D61" s="33"/>
      <c r="E61" s="33"/>
      <c r="F61" s="39"/>
      <c r="G61" s="40"/>
      <c r="H61" s="48"/>
      <c r="I61" s="48"/>
      <c r="J61" s="48"/>
      <c r="K61" s="43" t="e">
        <f aca="false">VLOOKUP(G61,DiscountRate!$A$2:$E$26,5,0)</f>
        <v>#N/A</v>
      </c>
      <c r="L61" s="32"/>
      <c r="M61" s="32"/>
      <c r="N61" s="50"/>
      <c r="O61" s="50"/>
      <c r="P61" s="13" t="e">
        <f aca="false">(M61-L61)*(H61*K61)</f>
        <v>#N/A</v>
      </c>
    </row>
    <row r="62" customFormat="false" ht="12.75" hidden="false" customHeight="false" outlineLevel="0" collapsed="false">
      <c r="A62" s="33" t="s">
        <v>40</v>
      </c>
      <c r="B62" s="40" t="n">
        <v>37180</v>
      </c>
      <c r="C62" s="33" t="s">
        <v>147</v>
      </c>
      <c r="D62" s="29" t="s">
        <v>137</v>
      </c>
      <c r="E62" s="29" t="s">
        <v>137</v>
      </c>
      <c r="F62" s="39" t="s">
        <v>39</v>
      </c>
      <c r="G62" s="40" t="n">
        <v>37226</v>
      </c>
      <c r="H62" s="42" t="n">
        <v>-179025</v>
      </c>
      <c r="I62" s="42" t="n">
        <v>-178798.2433</v>
      </c>
      <c r="J62" s="43" t="n">
        <f aca="false">I62/H62</f>
        <v>0.998733379695573</v>
      </c>
      <c r="K62" s="43" t="n">
        <f aca="false">VLOOKUP(G62,DiscountRate!$A$2:$E$26,5,0)</f>
        <v>4.19880834452312</v>
      </c>
      <c r="L62" s="33" t="n">
        <v>2.521</v>
      </c>
      <c r="M62" s="33" t="n">
        <v>2.37</v>
      </c>
      <c r="N62" s="45" t="n">
        <f aca="false">(M62-L62)*I62</f>
        <v>26998.5347383</v>
      </c>
      <c r="O62" s="46" t="n">
        <f aca="false">(M62-L62)*H62</f>
        <v>27032.775</v>
      </c>
      <c r="P62" s="13" t="n">
        <f aca="false">(M62-L62)*(H62*K62)</f>
        <v>113505.441245616</v>
      </c>
    </row>
    <row r="63" customFormat="false" ht="12.75" hidden="false" customHeight="false" outlineLevel="0" collapsed="false">
      <c r="A63" s="33" t="s">
        <v>40</v>
      </c>
      <c r="B63" s="40" t="n">
        <v>37180</v>
      </c>
      <c r="C63" s="33" t="s">
        <v>147</v>
      </c>
      <c r="D63" s="29" t="s">
        <v>137</v>
      </c>
      <c r="E63" s="29" t="s">
        <v>137</v>
      </c>
      <c r="F63" s="39" t="s">
        <v>39</v>
      </c>
      <c r="G63" s="40" t="n">
        <v>37226</v>
      </c>
      <c r="H63" s="42" t="n">
        <v>0</v>
      </c>
      <c r="I63" s="42" t="n">
        <v>0</v>
      </c>
      <c r="J63" s="42"/>
      <c r="K63" s="43" t="n">
        <f aca="false">VLOOKUP(G63,DiscountRate!$A$2:$E$26,5,0)</f>
        <v>4.19880834452312</v>
      </c>
      <c r="L63" s="33" t="n">
        <v>0</v>
      </c>
      <c r="M63" s="33"/>
      <c r="N63" s="45" t="n">
        <v>0</v>
      </c>
      <c r="O63" s="46" t="n">
        <f aca="false">(M63-L63)*H63</f>
        <v>0</v>
      </c>
      <c r="P63" s="13" t="n">
        <f aca="false">(M63-L63)*(H63*K63)</f>
        <v>0</v>
      </c>
    </row>
    <row r="64" customFormat="false" ht="12.75" hidden="false" customHeight="false" outlineLevel="0" collapsed="false">
      <c r="A64" s="33" t="s">
        <v>40</v>
      </c>
      <c r="B64" s="40" t="n">
        <v>37180</v>
      </c>
      <c r="C64" s="33" t="s">
        <v>147</v>
      </c>
      <c r="D64" s="29" t="s">
        <v>137</v>
      </c>
      <c r="E64" s="29" t="s">
        <v>137</v>
      </c>
      <c r="F64" s="39" t="s">
        <v>39</v>
      </c>
      <c r="G64" s="40" t="n">
        <v>37257</v>
      </c>
      <c r="H64" s="42" t="n">
        <v>-179025</v>
      </c>
      <c r="I64" s="42" t="n">
        <v>-178480.028</v>
      </c>
      <c r="J64" s="43" t="n">
        <f aca="false">I64/H64</f>
        <v>0.99695588884234</v>
      </c>
      <c r="K64" s="43" t="n">
        <f aca="false">VLOOKUP(G64,DiscountRate!$A$2:$E$26,5,0)</f>
        <v>4.17432617959527</v>
      </c>
      <c r="L64" s="33" t="n">
        <v>2.521</v>
      </c>
      <c r="M64" s="33" t="n">
        <v>2.66</v>
      </c>
      <c r="N64" s="45" t="n">
        <f aca="false">(M64-L64)*I64</f>
        <v>-24808.723892</v>
      </c>
      <c r="O64" s="46" t="n">
        <f aca="false">(M64-L64)*H64</f>
        <v>-24884.475</v>
      </c>
      <c r="P64" s="13" t="n">
        <f aca="false">(M64-L64)*(H64*K64)</f>
        <v>-103875.915457984</v>
      </c>
    </row>
    <row r="65" customFormat="false" ht="12.75" hidden="false" customHeight="false" outlineLevel="0" collapsed="false">
      <c r="A65" s="33" t="s">
        <v>40</v>
      </c>
      <c r="B65" s="40" t="n">
        <v>37180</v>
      </c>
      <c r="C65" s="33" t="s">
        <v>147</v>
      </c>
      <c r="D65" s="29" t="s">
        <v>137</v>
      </c>
      <c r="E65" s="29" t="s">
        <v>137</v>
      </c>
      <c r="F65" s="39" t="s">
        <v>39</v>
      </c>
      <c r="G65" s="40" t="n">
        <v>37257</v>
      </c>
      <c r="H65" s="42" t="n">
        <v>0</v>
      </c>
      <c r="I65" s="42" t="n">
        <v>0</v>
      </c>
      <c r="J65" s="42"/>
      <c r="K65" s="43" t="n">
        <f aca="false">VLOOKUP(G65,DiscountRate!$A$2:$E$26,5,0)</f>
        <v>4.17432617959527</v>
      </c>
      <c r="L65" s="33" t="n">
        <v>0</v>
      </c>
      <c r="M65" s="33"/>
      <c r="N65" s="45" t="n">
        <v>0</v>
      </c>
      <c r="O65" s="46" t="n">
        <f aca="false">(M65-L65)*H65</f>
        <v>0</v>
      </c>
      <c r="P65" s="13" t="n">
        <f aca="false">(M65-L65)*(H65*K65)</f>
        <v>0</v>
      </c>
    </row>
    <row r="66" customFormat="false" ht="12.75" hidden="false" customHeight="false" outlineLevel="0" collapsed="false">
      <c r="A66" s="33" t="s">
        <v>40</v>
      </c>
      <c r="B66" s="40" t="n">
        <v>37180</v>
      </c>
      <c r="C66" s="33" t="s">
        <v>147</v>
      </c>
      <c r="D66" s="29" t="s">
        <v>137</v>
      </c>
      <c r="E66" s="29" t="s">
        <v>137</v>
      </c>
      <c r="F66" s="39" t="s">
        <v>39</v>
      </c>
      <c r="G66" s="40" t="n">
        <v>37288</v>
      </c>
      <c r="H66" s="42" t="n">
        <v>-161700</v>
      </c>
      <c r="I66" s="42" t="n">
        <v>-160935.5788</v>
      </c>
      <c r="J66" s="43" t="n">
        <f aca="false">I66/H66</f>
        <v>0.995272596165739</v>
      </c>
      <c r="K66" s="43" t="n">
        <f aca="false">VLOOKUP(G66,DiscountRate!$A$2:$E$26,5,0)</f>
        <v>4.11413051258882</v>
      </c>
      <c r="L66" s="33" t="n">
        <v>2.521</v>
      </c>
      <c r="M66" s="33" t="n">
        <v>2.685</v>
      </c>
      <c r="N66" s="45" t="n">
        <f aca="false">(M66-L66)*I66</f>
        <v>-26393.4349232</v>
      </c>
      <c r="O66" s="46" t="n">
        <f aca="false">(M66-L66)*H66</f>
        <v>-26518.8</v>
      </c>
      <c r="P66" s="13" t="n">
        <f aca="false">(M66-L66)*(H66*K66)</f>
        <v>-109101.804237241</v>
      </c>
    </row>
    <row r="67" customFormat="false" ht="12.75" hidden="false" customHeight="false" outlineLevel="0" collapsed="false">
      <c r="A67" s="33" t="s">
        <v>40</v>
      </c>
      <c r="B67" s="40" t="n">
        <v>37180</v>
      </c>
      <c r="C67" s="33" t="s">
        <v>147</v>
      </c>
      <c r="D67" s="29" t="s">
        <v>137</v>
      </c>
      <c r="E67" s="29" t="s">
        <v>137</v>
      </c>
      <c r="F67" s="39" t="s">
        <v>39</v>
      </c>
      <c r="G67" s="40" t="n">
        <v>37288</v>
      </c>
      <c r="H67" s="42" t="n">
        <v>0</v>
      </c>
      <c r="I67" s="42" t="n">
        <v>0</v>
      </c>
      <c r="J67" s="42"/>
      <c r="K67" s="43" t="n">
        <f aca="false">VLOOKUP(G67,DiscountRate!$A$2:$E$26,5,0)</f>
        <v>4.11413051258882</v>
      </c>
      <c r="L67" s="33" t="n">
        <v>0</v>
      </c>
      <c r="M67" s="33"/>
      <c r="N67" s="45" t="n">
        <v>0</v>
      </c>
      <c r="O67" s="46" t="n">
        <f aca="false">(M67-L67)*H67</f>
        <v>0</v>
      </c>
      <c r="P67" s="13" t="n">
        <f aca="false">(M67-L67)*(H67*K67)</f>
        <v>0</v>
      </c>
    </row>
    <row r="68" customFormat="false" ht="12.75" hidden="false" customHeight="false" outlineLevel="0" collapsed="false">
      <c r="A68" s="33" t="s">
        <v>40</v>
      </c>
      <c r="B68" s="40" t="n">
        <v>37180</v>
      </c>
      <c r="C68" s="33" t="s">
        <v>147</v>
      </c>
      <c r="D68" s="29" t="s">
        <v>137</v>
      </c>
      <c r="E68" s="29" t="s">
        <v>137</v>
      </c>
      <c r="F68" s="39" t="s">
        <v>39</v>
      </c>
      <c r="G68" s="40" t="n">
        <v>37316</v>
      </c>
      <c r="H68" s="42" t="n">
        <v>-179025</v>
      </c>
      <c r="I68" s="42" t="n">
        <v>-177913.8421</v>
      </c>
      <c r="J68" s="43" t="n">
        <f aca="false">I68/H68</f>
        <v>0.9937932808267</v>
      </c>
      <c r="K68" s="43" t="n">
        <f aca="false">VLOOKUP(G68,DiscountRate!$A$2:$E$26,5,0)</f>
        <v>4.06697968730617</v>
      </c>
      <c r="L68" s="33" t="n">
        <v>2.521</v>
      </c>
      <c r="M68" s="33" t="n">
        <v>2.612</v>
      </c>
      <c r="N68" s="45" t="n">
        <f aca="false">(M68-L68)*I68</f>
        <v>-16190.1596311</v>
      </c>
      <c r="O68" s="46" t="n">
        <f aca="false">(M68-L68)*H68</f>
        <v>-16291.275</v>
      </c>
      <c r="P68" s="13" t="n">
        <f aca="false">(M68-L68)*(H68*K68)</f>
        <v>-66256.2845053189</v>
      </c>
    </row>
    <row r="69" customFormat="false" ht="12.75" hidden="false" customHeight="false" outlineLevel="0" collapsed="false">
      <c r="A69" s="33" t="s">
        <v>40</v>
      </c>
      <c r="B69" s="40" t="n">
        <v>37180</v>
      </c>
      <c r="C69" s="33" t="s">
        <v>147</v>
      </c>
      <c r="D69" s="29" t="s">
        <v>137</v>
      </c>
      <c r="E69" s="29" t="s">
        <v>137</v>
      </c>
      <c r="F69" s="39" t="s">
        <v>39</v>
      </c>
      <c r="G69" s="40" t="n">
        <v>37316</v>
      </c>
      <c r="H69" s="42" t="n">
        <v>0</v>
      </c>
      <c r="I69" s="42" t="n">
        <v>0</v>
      </c>
      <c r="J69" s="42"/>
      <c r="K69" s="43" t="n">
        <f aca="false">VLOOKUP(G69,DiscountRate!$A$2:$E$26,5,0)</f>
        <v>4.06697968730617</v>
      </c>
      <c r="L69" s="33" t="n">
        <v>0</v>
      </c>
      <c r="M69" s="33" t="n">
        <v>0</v>
      </c>
      <c r="N69" s="45" t="n">
        <v>0</v>
      </c>
      <c r="O69" s="46" t="n">
        <f aca="false">(M69-L69)*H69</f>
        <v>0</v>
      </c>
      <c r="P69" s="13" t="n">
        <f aca="false">(M69-L69)*(H69*K69)</f>
        <v>0</v>
      </c>
    </row>
    <row r="70" customFormat="false" ht="12.75" hidden="false" customHeight="false" outlineLevel="0" collapsed="false">
      <c r="A70" s="32" t="s">
        <v>146</v>
      </c>
      <c r="B70" s="40"/>
      <c r="C70" s="33"/>
      <c r="D70" s="29"/>
      <c r="E70" s="29"/>
      <c r="F70" s="39"/>
      <c r="G70" s="40"/>
      <c r="H70" s="48" t="n">
        <f aca="false">SUM(H62:H69)</f>
        <v>-698775</v>
      </c>
      <c r="I70" s="48" t="n">
        <f aca="false">SUM(I62:I69)</f>
        <v>-696127.6922</v>
      </c>
      <c r="J70" s="48"/>
      <c r="K70" s="43" t="e">
        <f aca="false">VLOOKUP(G70,DiscountRate!$A$2:$E$26,5,0)</f>
        <v>#N/A</v>
      </c>
      <c r="L70" s="32"/>
      <c r="M70" s="32"/>
      <c r="N70" s="50" t="n">
        <f aca="false">SUM(N62:N69)</f>
        <v>-40393.7837080001</v>
      </c>
      <c r="O70" s="50" t="n">
        <f aca="false">SUM(O62:O69)</f>
        <v>-40661.7750000001</v>
      </c>
      <c r="P70" s="50" t="n">
        <f aca="false">SUM(P62:P69)</f>
        <v>-165728.562954928</v>
      </c>
    </row>
    <row r="71" customFormat="false" ht="12.75" hidden="false" customHeight="false" outlineLevel="0" collapsed="false">
      <c r="A71" s="33" t="s">
        <v>38</v>
      </c>
      <c r="B71" s="40" t="n">
        <v>37180</v>
      </c>
      <c r="C71" s="33" t="s">
        <v>148</v>
      </c>
      <c r="D71" s="29" t="s">
        <v>137</v>
      </c>
      <c r="E71" s="29" t="s">
        <v>137</v>
      </c>
      <c r="F71" s="39" t="s">
        <v>39</v>
      </c>
      <c r="G71" s="40" t="n">
        <v>37226</v>
      </c>
      <c r="H71" s="42" t="n">
        <v>-53475</v>
      </c>
      <c r="I71" s="42" t="n">
        <v>-53407.2675</v>
      </c>
      <c r="J71" s="43" t="n">
        <f aca="false">I71/H71</f>
        <v>0.998733380084152</v>
      </c>
      <c r="K71" s="43" t="n">
        <f aca="false">VLOOKUP(G71,DiscountRate!$A$2:$E$26,5,0)</f>
        <v>4.19880834452312</v>
      </c>
      <c r="L71" s="33" t="n">
        <v>2.521</v>
      </c>
      <c r="M71" s="33" t="n">
        <v>2.37</v>
      </c>
      <c r="N71" s="45" t="n">
        <f aca="false">(M71-L71)*I71</f>
        <v>8064.49739249999</v>
      </c>
      <c r="O71" s="46" t="n">
        <f aca="false">(M71-L71)*H71</f>
        <v>8074.72499999999</v>
      </c>
      <c r="P71" s="13" t="n">
        <f aca="false">(M71-L71)*(H71*K71)</f>
        <v>33904.2227097294</v>
      </c>
    </row>
    <row r="72" customFormat="false" ht="12.75" hidden="false" customHeight="false" outlineLevel="0" collapsed="false">
      <c r="A72" s="33" t="s">
        <v>38</v>
      </c>
      <c r="B72" s="40" t="n">
        <v>37180</v>
      </c>
      <c r="C72" s="33" t="s">
        <v>148</v>
      </c>
      <c r="D72" s="29" t="s">
        <v>137</v>
      </c>
      <c r="E72" s="29" t="s">
        <v>137</v>
      </c>
      <c r="F72" s="39" t="s">
        <v>39</v>
      </c>
      <c r="G72" s="40" t="n">
        <v>37226</v>
      </c>
      <c r="H72" s="42" t="n">
        <v>0</v>
      </c>
      <c r="I72" s="42" t="n">
        <v>0</v>
      </c>
      <c r="J72" s="42"/>
      <c r="K72" s="43" t="n">
        <f aca="false">VLOOKUP(G72,DiscountRate!$A$2:$E$26,5,0)</f>
        <v>4.19880834452312</v>
      </c>
      <c r="L72" s="33" t="n">
        <v>0</v>
      </c>
      <c r="M72" s="33"/>
      <c r="N72" s="45" t="n">
        <v>0</v>
      </c>
      <c r="O72" s="46" t="n">
        <f aca="false">(M72-L72)*H72</f>
        <v>0</v>
      </c>
      <c r="P72" s="13" t="n">
        <f aca="false">(M72-L72)*(H72*K72)</f>
        <v>0</v>
      </c>
    </row>
    <row r="73" customFormat="false" ht="12.75" hidden="false" customHeight="false" outlineLevel="0" collapsed="false">
      <c r="A73" s="33" t="s">
        <v>38</v>
      </c>
      <c r="B73" s="40" t="n">
        <v>37180</v>
      </c>
      <c r="C73" s="33" t="s">
        <v>148</v>
      </c>
      <c r="D73" s="29" t="s">
        <v>137</v>
      </c>
      <c r="E73" s="29" t="s">
        <v>137</v>
      </c>
      <c r="F73" s="39" t="s">
        <v>39</v>
      </c>
      <c r="G73" s="40" t="n">
        <v>37257</v>
      </c>
      <c r="H73" s="42" t="n">
        <v>-53475</v>
      </c>
      <c r="I73" s="42" t="n">
        <v>-53312.2162</v>
      </c>
      <c r="J73" s="43" t="n">
        <f aca="false">I73/H73</f>
        <v>0.996955889668069</v>
      </c>
      <c r="K73" s="43" t="n">
        <f aca="false">VLOOKUP(G73,DiscountRate!$A$2:$E$26,5,0)</f>
        <v>4.17432617959527</v>
      </c>
      <c r="L73" s="33" t="n">
        <v>2.521</v>
      </c>
      <c r="M73" s="33" t="n">
        <v>2.66</v>
      </c>
      <c r="N73" s="45" t="n">
        <f aca="false">(M73-L73)*I73</f>
        <v>-7410.39805180001</v>
      </c>
      <c r="O73" s="46" t="n">
        <f aca="false">(M73-L73)*H73</f>
        <v>-7433.02500000001</v>
      </c>
      <c r="P73" s="13" t="n">
        <f aca="false">(M73-L73)*(H73*K73)</f>
        <v>-31027.8708510862</v>
      </c>
    </row>
    <row r="74" customFormat="false" ht="12.75" hidden="false" customHeight="false" outlineLevel="0" collapsed="false">
      <c r="A74" s="33" t="s">
        <v>38</v>
      </c>
      <c r="B74" s="40" t="n">
        <v>37180</v>
      </c>
      <c r="C74" s="33" t="s">
        <v>148</v>
      </c>
      <c r="D74" s="29" t="s">
        <v>137</v>
      </c>
      <c r="E74" s="29" t="s">
        <v>137</v>
      </c>
      <c r="F74" s="39" t="s">
        <v>39</v>
      </c>
      <c r="G74" s="40" t="n">
        <v>37257</v>
      </c>
      <c r="H74" s="42" t="n">
        <v>0</v>
      </c>
      <c r="I74" s="42" t="n">
        <v>0</v>
      </c>
      <c r="J74" s="42"/>
      <c r="K74" s="43" t="n">
        <f aca="false">VLOOKUP(G74,DiscountRate!$A$2:$E$26,5,0)</f>
        <v>4.17432617959527</v>
      </c>
      <c r="L74" s="33" t="n">
        <v>0</v>
      </c>
      <c r="M74" s="33"/>
      <c r="N74" s="45" t="n">
        <v>0</v>
      </c>
      <c r="O74" s="46" t="n">
        <f aca="false">(M74-L74)*H74</f>
        <v>0</v>
      </c>
      <c r="P74" s="13" t="n">
        <f aca="false">(M74-L74)*(H74*K74)</f>
        <v>0</v>
      </c>
    </row>
    <row r="75" customFormat="false" ht="12.75" hidden="false" customHeight="false" outlineLevel="0" collapsed="false">
      <c r="A75" s="33" t="s">
        <v>38</v>
      </c>
      <c r="B75" s="40" t="n">
        <v>37180</v>
      </c>
      <c r="C75" s="33" t="s">
        <v>148</v>
      </c>
      <c r="D75" s="29" t="s">
        <v>137</v>
      </c>
      <c r="E75" s="29" t="s">
        <v>137</v>
      </c>
      <c r="F75" s="39" t="s">
        <v>39</v>
      </c>
      <c r="G75" s="40" t="n">
        <v>37288</v>
      </c>
      <c r="H75" s="42" t="n">
        <v>-48300</v>
      </c>
      <c r="I75" s="42" t="n">
        <v>-48071.6664</v>
      </c>
      <c r="J75" s="43" t="n">
        <f aca="false">I75/H75</f>
        <v>0.995272596273292</v>
      </c>
      <c r="K75" s="43" t="n">
        <f aca="false">VLOOKUP(G75,DiscountRate!$A$2:$E$26,5,0)</f>
        <v>4.11413051258882</v>
      </c>
      <c r="L75" s="33" t="n">
        <v>2.521</v>
      </c>
      <c r="M75" s="33" t="n">
        <v>2.685</v>
      </c>
      <c r="N75" s="45" t="n">
        <f aca="false">(M75-L75)*I75</f>
        <v>-7883.75328960001</v>
      </c>
      <c r="O75" s="46" t="n">
        <f aca="false">(M75-L75)*H75</f>
        <v>-7921.20000000001</v>
      </c>
      <c r="P75" s="13" t="n">
        <f aca="false">(M75-L75)*(H75*K75)</f>
        <v>-32588.8506163186</v>
      </c>
    </row>
    <row r="76" customFormat="false" ht="12.75" hidden="false" customHeight="false" outlineLevel="0" collapsed="false">
      <c r="A76" s="33" t="s">
        <v>38</v>
      </c>
      <c r="B76" s="40" t="n">
        <v>37180</v>
      </c>
      <c r="C76" s="33" t="s">
        <v>148</v>
      </c>
      <c r="D76" s="29" t="s">
        <v>137</v>
      </c>
      <c r="E76" s="29" t="s">
        <v>137</v>
      </c>
      <c r="F76" s="39" t="s">
        <v>39</v>
      </c>
      <c r="G76" s="40" t="n">
        <v>37288</v>
      </c>
      <c r="H76" s="42" t="n">
        <v>0</v>
      </c>
      <c r="I76" s="42" t="n">
        <v>0</v>
      </c>
      <c r="J76" s="42"/>
      <c r="K76" s="43" t="n">
        <f aca="false">VLOOKUP(G76,DiscountRate!$A$2:$E$26,5,0)</f>
        <v>4.11413051258882</v>
      </c>
      <c r="L76" s="33" t="n">
        <v>0</v>
      </c>
      <c r="M76" s="33"/>
      <c r="N76" s="45" t="n">
        <v>0</v>
      </c>
      <c r="O76" s="46" t="n">
        <f aca="false">(M76-L76)*H76</f>
        <v>0</v>
      </c>
      <c r="P76" s="13" t="n">
        <f aca="false">(M76-L76)*(H76*K76)</f>
        <v>0</v>
      </c>
    </row>
    <row r="77" customFormat="false" ht="12.75" hidden="false" customHeight="false" outlineLevel="0" collapsed="false">
      <c r="A77" s="33" t="s">
        <v>38</v>
      </c>
      <c r="B77" s="40" t="n">
        <v>37180</v>
      </c>
      <c r="C77" s="33" t="s">
        <v>148</v>
      </c>
      <c r="D77" s="29" t="s">
        <v>137</v>
      </c>
      <c r="E77" s="29" t="s">
        <v>137</v>
      </c>
      <c r="F77" s="39" t="s">
        <v>39</v>
      </c>
      <c r="G77" s="40" t="n">
        <v>37316</v>
      </c>
      <c r="H77" s="42" t="n">
        <v>-53475</v>
      </c>
      <c r="I77" s="42" t="n">
        <v>-53143.0957</v>
      </c>
      <c r="J77" s="43" t="n">
        <f aca="false">I77/H77</f>
        <v>0.993793280972417</v>
      </c>
      <c r="K77" s="43" t="n">
        <f aca="false">VLOOKUP(G77,DiscountRate!$A$2:$E$26,5,0)</f>
        <v>4.06697968730617</v>
      </c>
      <c r="L77" s="33" t="n">
        <v>2.521</v>
      </c>
      <c r="M77" s="33" t="n">
        <v>2.612</v>
      </c>
      <c r="N77" s="45" t="n">
        <f aca="false">(M77-L77)*I77</f>
        <v>-4836.02170870001</v>
      </c>
      <c r="O77" s="46" t="n">
        <f aca="false">(M77-L77)*H77</f>
        <v>-4866.22500000001</v>
      </c>
      <c r="P77" s="13" t="n">
        <f aca="false">(M77-L77)*(H77*K77)</f>
        <v>-19790.8382288615</v>
      </c>
    </row>
    <row r="78" customFormat="false" ht="12.75" hidden="false" customHeight="false" outlineLevel="0" collapsed="false">
      <c r="A78" s="33" t="s">
        <v>38</v>
      </c>
      <c r="B78" s="40" t="n">
        <v>37180</v>
      </c>
      <c r="C78" s="33" t="s">
        <v>148</v>
      </c>
      <c r="D78" s="29" t="s">
        <v>137</v>
      </c>
      <c r="E78" s="29" t="s">
        <v>137</v>
      </c>
      <c r="F78" s="39" t="s">
        <v>39</v>
      </c>
      <c r="G78" s="40" t="n">
        <v>37316</v>
      </c>
      <c r="H78" s="42" t="n">
        <v>0</v>
      </c>
      <c r="I78" s="42" t="n">
        <v>0</v>
      </c>
      <c r="J78" s="42"/>
      <c r="K78" s="43" t="n">
        <f aca="false">VLOOKUP(G78,DiscountRate!$A$2:$E$26,5,0)</f>
        <v>4.06697968730617</v>
      </c>
      <c r="L78" s="33" t="n">
        <v>0</v>
      </c>
      <c r="M78" s="33" t="n">
        <v>0</v>
      </c>
      <c r="N78" s="45" t="n">
        <v>0</v>
      </c>
      <c r="O78" s="46" t="n">
        <f aca="false">(M78-L78)*H78</f>
        <v>0</v>
      </c>
      <c r="P78" s="13" t="n">
        <f aca="false">(M78-L78)*(H78*K78)</f>
        <v>0</v>
      </c>
    </row>
    <row r="79" customFormat="false" ht="12.75" hidden="false" customHeight="false" outlineLevel="0" collapsed="false">
      <c r="A79" s="32" t="s">
        <v>149</v>
      </c>
      <c r="B79" s="40"/>
      <c r="C79" s="33"/>
      <c r="D79" s="33"/>
      <c r="E79" s="33"/>
      <c r="F79" s="39"/>
      <c r="G79" s="40"/>
      <c r="H79" s="48" t="n">
        <f aca="false">SUM(H71:H78)</f>
        <v>-208725</v>
      </c>
      <c r="I79" s="48" t="n">
        <f aca="false">SUM(I71:I78)</f>
        <v>-207934.2458</v>
      </c>
      <c r="J79" s="48"/>
      <c r="K79" s="43" t="e">
        <f aca="false">VLOOKUP(G79,DiscountRate!$A$2:$E$26,5,0)</f>
        <v>#N/A</v>
      </c>
      <c r="L79" s="32"/>
      <c r="M79" s="32"/>
      <c r="N79" s="50" t="n">
        <f aca="false">SUM(N71:N78)</f>
        <v>-12065.6756576</v>
      </c>
      <c r="O79" s="50" t="n">
        <f aca="false">SUM(O71:O78)</f>
        <v>-12145.725</v>
      </c>
      <c r="P79" s="50" t="n">
        <f aca="false">SUM(P71:P78)</f>
        <v>-49503.3369865369</v>
      </c>
    </row>
    <row r="80" customFormat="false" ht="12.75" hidden="false" customHeight="false" outlineLevel="0" collapsed="false">
      <c r="A80" s="33" t="s">
        <v>40</v>
      </c>
      <c r="B80" s="40" t="n">
        <v>37180</v>
      </c>
      <c r="C80" s="33" t="s">
        <v>150</v>
      </c>
      <c r="D80" s="33" t="s">
        <v>88</v>
      </c>
      <c r="E80" s="33" t="s">
        <v>89</v>
      </c>
      <c r="F80" s="39" t="s">
        <v>39</v>
      </c>
      <c r="G80" s="40" t="n">
        <v>37226</v>
      </c>
      <c r="H80" s="42" t="n">
        <v>179025</v>
      </c>
      <c r="I80" s="42" t="n">
        <v>178798.2433</v>
      </c>
      <c r="J80" s="43" t="n">
        <f aca="false">I80/H80</f>
        <v>0.998733379695573</v>
      </c>
      <c r="K80" s="43" t="n">
        <f aca="false">VLOOKUP(G80,DiscountRate!$A$2:$E$26,5,0)</f>
        <v>4.19880834452312</v>
      </c>
      <c r="L80" s="33" t="n">
        <v>2.84</v>
      </c>
      <c r="M80" s="33" t="n">
        <f aca="false">(N80/I80)+L80</f>
        <v>2.92500000010906</v>
      </c>
      <c r="N80" s="45" t="n">
        <v>15197.8507</v>
      </c>
      <c r="O80" s="46" t="n">
        <f aca="false">(M80-L80)*H80</f>
        <v>15217.1250195248</v>
      </c>
      <c r="P80" s="13" t="n">
        <f aca="false">(M80-L80)*(H80*K80)</f>
        <v>63893.7915116321</v>
      </c>
    </row>
    <row r="81" customFormat="false" ht="12.75" hidden="false" customHeight="false" outlineLevel="0" collapsed="false">
      <c r="A81" s="33" t="s">
        <v>40</v>
      </c>
      <c r="B81" s="40" t="n">
        <v>37180</v>
      </c>
      <c r="C81" s="33" t="s">
        <v>150</v>
      </c>
      <c r="D81" s="33" t="s">
        <v>88</v>
      </c>
      <c r="E81" s="33" t="s">
        <v>89</v>
      </c>
      <c r="F81" s="39" t="s">
        <v>39</v>
      </c>
      <c r="G81" s="40" t="n">
        <v>37257</v>
      </c>
      <c r="H81" s="42" t="n">
        <v>179025</v>
      </c>
      <c r="I81" s="42" t="n">
        <v>178480.028</v>
      </c>
      <c r="J81" s="43" t="n">
        <f aca="false">I81/H81</f>
        <v>0.99695588884234</v>
      </c>
      <c r="K81" s="43" t="n">
        <f aca="false">VLOOKUP(G81,DiscountRate!$A$2:$E$26,5,0)</f>
        <v>4.17432617959527</v>
      </c>
      <c r="L81" s="33" t="n">
        <v>2.84</v>
      </c>
      <c r="M81" s="33" t="n">
        <f aca="false">(N81/I81)+L81</f>
        <v>3.10499999988794</v>
      </c>
      <c r="N81" s="45" t="n">
        <v>47297.2074</v>
      </c>
      <c r="O81" s="46" t="n">
        <f aca="false">(M81-L81)*H81</f>
        <v>47441.6249799389</v>
      </c>
      <c r="P81" s="13" t="n">
        <f aca="false">(M81-L81)*(H81*K81)</f>
        <v>198036.8171563</v>
      </c>
    </row>
    <row r="82" customFormat="false" ht="12.75" hidden="false" customHeight="false" outlineLevel="0" collapsed="false">
      <c r="A82" s="33" t="s">
        <v>40</v>
      </c>
      <c r="B82" s="40" t="n">
        <v>37180</v>
      </c>
      <c r="C82" s="33" t="s">
        <v>150</v>
      </c>
      <c r="D82" s="33" t="s">
        <v>88</v>
      </c>
      <c r="E82" s="33" t="s">
        <v>89</v>
      </c>
      <c r="F82" s="39" t="s">
        <v>39</v>
      </c>
      <c r="G82" s="40" t="n">
        <v>37288</v>
      </c>
      <c r="H82" s="42" t="n">
        <v>161700</v>
      </c>
      <c r="I82" s="42" t="n">
        <v>160935.5788</v>
      </c>
      <c r="J82" s="43" t="n">
        <f aca="false">I82/H82</f>
        <v>0.995272596165739</v>
      </c>
      <c r="K82" s="43" t="n">
        <f aca="false">VLOOKUP(G82,DiscountRate!$A$2:$E$26,5,0)</f>
        <v>4.11413051258882</v>
      </c>
      <c r="L82" s="33" t="n">
        <v>2.84</v>
      </c>
      <c r="M82" s="33" t="n">
        <f aca="false">(N82/I82)+L82</f>
        <v>3.12999999967689</v>
      </c>
      <c r="N82" s="45" t="n">
        <v>46671.3178</v>
      </c>
      <c r="O82" s="46" t="n">
        <f aca="false">(M82-L82)*H82</f>
        <v>46892.999947753</v>
      </c>
      <c r="P82" s="13" t="n">
        <f aca="false">(M82-L82)*(H82*K82)</f>
        <v>192923.921911876</v>
      </c>
    </row>
    <row r="83" customFormat="false" ht="12.75" hidden="false" customHeight="false" outlineLevel="0" collapsed="false">
      <c r="A83" s="33" t="s">
        <v>40</v>
      </c>
      <c r="B83" s="40" t="n">
        <v>37180</v>
      </c>
      <c r="C83" s="33" t="s">
        <v>150</v>
      </c>
      <c r="D83" s="33" t="s">
        <v>88</v>
      </c>
      <c r="E83" s="33" t="s">
        <v>89</v>
      </c>
      <c r="F83" s="39" t="s">
        <v>39</v>
      </c>
      <c r="G83" s="40" t="n">
        <v>37316</v>
      </c>
      <c r="H83" s="42" t="n">
        <v>179025</v>
      </c>
      <c r="I83" s="42" t="n">
        <v>177913.8421</v>
      </c>
      <c r="J83" s="43" t="n">
        <f aca="false">I83/H83</f>
        <v>0.9937932808267</v>
      </c>
      <c r="K83" s="43" t="n">
        <f aca="false">VLOOKUP(G83,DiscountRate!$A$2:$E$26,5,0)</f>
        <v>4.06697968730617</v>
      </c>
      <c r="L83" s="33" t="n">
        <v>2.84</v>
      </c>
      <c r="M83" s="33" t="n">
        <f aca="false">(N83/I83)+L83</f>
        <v>3.10199999983025</v>
      </c>
      <c r="N83" s="45" t="n">
        <v>46613.4266</v>
      </c>
      <c r="O83" s="46" t="n">
        <f aca="false">(M83-L83)*H83</f>
        <v>46904.5499696114</v>
      </c>
      <c r="P83" s="13" t="n">
        <f aca="false">(M83-L83)*(H83*K83)</f>
        <v>190759.851968647</v>
      </c>
    </row>
    <row r="84" customFormat="false" ht="12.75" hidden="false" customHeight="false" outlineLevel="0" collapsed="false">
      <c r="A84" s="32" t="s">
        <v>149</v>
      </c>
      <c r="B84" s="40"/>
      <c r="C84" s="33"/>
      <c r="D84" s="33"/>
      <c r="E84" s="33"/>
      <c r="F84" s="39"/>
      <c r="G84" s="40"/>
      <c r="H84" s="48" t="n">
        <f aca="false">SUM(H80:H83)</f>
        <v>698775</v>
      </c>
      <c r="I84" s="48" t="n">
        <f aca="false">SUM(I80:I83)</f>
        <v>696127.6922</v>
      </c>
      <c r="J84" s="48"/>
      <c r="K84" s="43" t="e">
        <f aca="false">VLOOKUP(G84,DiscountRate!$A$2:$E$26,5,0)</f>
        <v>#N/A</v>
      </c>
      <c r="L84" s="32"/>
      <c r="M84" s="32"/>
      <c r="N84" s="50" t="n">
        <f aca="false">SUM(N80:N83)</f>
        <v>155779.8025</v>
      </c>
      <c r="O84" s="50" t="n">
        <f aca="false">SUM(O80:O83)</f>
        <v>156456.299916828</v>
      </c>
      <c r="P84" s="50" t="n">
        <f aca="false">SUM(P80:P83)</f>
        <v>645614.382548455</v>
      </c>
    </row>
    <row r="85" customFormat="false" ht="12.75" hidden="false" customHeight="false" outlineLevel="0" collapsed="false">
      <c r="A85" s="33" t="s">
        <v>38</v>
      </c>
      <c r="B85" s="40" t="n">
        <v>37180</v>
      </c>
      <c r="C85" s="33" t="s">
        <v>151</v>
      </c>
      <c r="D85" s="33" t="s">
        <v>88</v>
      </c>
      <c r="E85" s="33" t="s">
        <v>89</v>
      </c>
      <c r="F85" s="39" t="s">
        <v>39</v>
      </c>
      <c r="G85" s="40" t="n">
        <v>37226</v>
      </c>
      <c r="H85" s="42" t="n">
        <v>53475</v>
      </c>
      <c r="I85" s="42" t="n">
        <v>53407.2675</v>
      </c>
      <c r="J85" s="43" t="n">
        <f aca="false">I85/H85</f>
        <v>0.998733380084152</v>
      </c>
      <c r="K85" s="43" t="n">
        <f aca="false">VLOOKUP(G85,DiscountRate!$A$2:$E$26,5,0)</f>
        <v>4.19880834452312</v>
      </c>
      <c r="L85" s="33" t="n">
        <v>2.84</v>
      </c>
      <c r="M85" s="44" t="n">
        <f aca="false">(N85/I85)+L85</f>
        <v>2.92499999929785</v>
      </c>
      <c r="N85" s="45" t="n">
        <v>4539.6177</v>
      </c>
      <c r="O85" s="46" t="n">
        <f aca="false">(M85-L85)*H85</f>
        <v>4545.37496245244</v>
      </c>
      <c r="P85" s="13" t="n">
        <f aca="false">(M85-L85)*(H85*K85)</f>
        <v>19085.1583213318</v>
      </c>
    </row>
    <row r="86" customFormat="false" ht="12.75" hidden="false" customHeight="false" outlineLevel="0" collapsed="false">
      <c r="A86" s="33" t="s">
        <v>38</v>
      </c>
      <c r="B86" s="40" t="n">
        <v>37180</v>
      </c>
      <c r="C86" s="33" t="s">
        <v>151</v>
      </c>
      <c r="D86" s="33" t="s">
        <v>88</v>
      </c>
      <c r="E86" s="33" t="s">
        <v>89</v>
      </c>
      <c r="F86" s="39" t="s">
        <v>39</v>
      </c>
      <c r="G86" s="40" t="n">
        <v>37257</v>
      </c>
      <c r="H86" s="42" t="n">
        <v>53475</v>
      </c>
      <c r="I86" s="42" t="n">
        <v>53312.2162</v>
      </c>
      <c r="J86" s="43" t="n">
        <f aca="false">I86/H86</f>
        <v>0.996955889668069</v>
      </c>
      <c r="K86" s="43" t="n">
        <f aca="false">VLOOKUP(G86,DiscountRate!$A$2:$E$26,5,0)</f>
        <v>4.17432617959527</v>
      </c>
      <c r="L86" s="33" t="n">
        <v>2.84</v>
      </c>
      <c r="M86" s="44" t="n">
        <f aca="false">(N86/I86)+L86</f>
        <v>3.1050000001313</v>
      </c>
      <c r="N86" s="45" t="n">
        <v>14127.7373</v>
      </c>
      <c r="O86" s="46" t="n">
        <f aca="false">(M86-L86)*H86</f>
        <v>14170.8750070214</v>
      </c>
      <c r="P86" s="13" t="n">
        <f aca="false">(M86-L86)*(H86*K86)</f>
        <v>59153.8545295816</v>
      </c>
    </row>
    <row r="87" customFormat="false" ht="12.75" hidden="false" customHeight="false" outlineLevel="0" collapsed="false">
      <c r="A87" s="33" t="s">
        <v>38</v>
      </c>
      <c r="B87" s="40" t="n">
        <v>37180</v>
      </c>
      <c r="C87" s="33" t="s">
        <v>151</v>
      </c>
      <c r="D87" s="33" t="s">
        <v>88</v>
      </c>
      <c r="E87" s="33" t="s">
        <v>89</v>
      </c>
      <c r="F87" s="39" t="s">
        <v>39</v>
      </c>
      <c r="G87" s="40" t="n">
        <v>37288</v>
      </c>
      <c r="H87" s="42" t="n">
        <v>48300</v>
      </c>
      <c r="I87" s="42" t="n">
        <v>48071.6664</v>
      </c>
      <c r="J87" s="43" t="n">
        <f aca="false">I87/H87</f>
        <v>0.995272596273292</v>
      </c>
      <c r="K87" s="43" t="n">
        <f aca="false">VLOOKUP(G87,DiscountRate!$A$2:$E$26,5,0)</f>
        <v>4.11413051258882</v>
      </c>
      <c r="L87" s="33" t="n">
        <v>2.84</v>
      </c>
      <c r="M87" s="44" t="n">
        <f aca="false">(N87/I87)+L87</f>
        <v>3.1300000009153</v>
      </c>
      <c r="N87" s="45" t="n">
        <v>13940.7833</v>
      </c>
      <c r="O87" s="46" t="n">
        <f aca="false">(M87-L87)*H87</f>
        <v>14007.000044209</v>
      </c>
      <c r="P87" s="13" t="n">
        <f aca="false">(M87-L87)*(H87*K87)</f>
        <v>57626.6262717131</v>
      </c>
    </row>
    <row r="88" customFormat="false" ht="12.75" hidden="false" customHeight="false" outlineLevel="0" collapsed="false">
      <c r="A88" s="33" t="s">
        <v>38</v>
      </c>
      <c r="B88" s="40" t="n">
        <v>37180</v>
      </c>
      <c r="C88" s="33" t="s">
        <v>151</v>
      </c>
      <c r="D88" s="33" t="s">
        <v>88</v>
      </c>
      <c r="E88" s="33" t="s">
        <v>89</v>
      </c>
      <c r="F88" s="39" t="s">
        <v>39</v>
      </c>
      <c r="G88" s="40" t="n">
        <v>37316</v>
      </c>
      <c r="H88" s="42" t="n">
        <v>53475</v>
      </c>
      <c r="I88" s="42" t="n">
        <v>53143.0957</v>
      </c>
      <c r="J88" s="43" t="n">
        <f aca="false">I88/H88</f>
        <v>0.993793280972417</v>
      </c>
      <c r="K88" s="43" t="n">
        <f aca="false">VLOOKUP(G88,DiscountRate!$A$2:$E$26,5,0)</f>
        <v>4.06697968730617</v>
      </c>
      <c r="L88" s="33" t="n">
        <v>2.84</v>
      </c>
      <c r="M88" s="44" t="n">
        <f aca="false">(N88/I88)+L88</f>
        <v>3.10200000050054</v>
      </c>
      <c r="N88" s="45" t="n">
        <v>13923.4911</v>
      </c>
      <c r="O88" s="46" t="n">
        <f aca="false">(M88-L88)*H88</f>
        <v>14010.4500267661</v>
      </c>
      <c r="P88" s="13" t="n">
        <f aca="false">(M88-L88)*(H88*K88)</f>
        <v>56980.215668876</v>
      </c>
    </row>
    <row r="89" customFormat="false" ht="12.75" hidden="false" customHeight="false" outlineLevel="0" collapsed="false">
      <c r="H89" s="48" t="n">
        <f aca="false">SUM(H85:H88)</f>
        <v>208725</v>
      </c>
      <c r="I89" s="48" t="n">
        <f aca="false">SUM(I85:I88)</f>
        <v>207934.2458</v>
      </c>
      <c r="J89" s="48"/>
      <c r="K89" s="43" t="e">
        <f aca="false">VLOOKUP(G89,DiscountRate!$A$2:$E$26,5,0)</f>
        <v>#N/A</v>
      </c>
      <c r="L89" s="32"/>
      <c r="M89" s="32"/>
      <c r="N89" s="50" t="n">
        <f aca="false">SUM(N85:N88)</f>
        <v>46531.6294</v>
      </c>
      <c r="O89" s="50" t="n">
        <f aca="false">SUM(O85:O88)</f>
        <v>46733.7000404489</v>
      </c>
      <c r="P89" s="50" t="n">
        <f aca="false">SUM(P85:P88)</f>
        <v>192845.854791502</v>
      </c>
    </row>
    <row r="90" customFormat="false" ht="12.75" hidden="false" customHeight="false" outlineLevel="0" collapsed="false">
      <c r="A90" s="32" t="s">
        <v>146</v>
      </c>
      <c r="B90" s="40"/>
      <c r="C90" s="33"/>
      <c r="D90" s="33"/>
      <c r="E90" s="33"/>
      <c r="F90" s="39"/>
      <c r="G90" s="40"/>
      <c r="H90" s="48"/>
      <c r="I90" s="48"/>
      <c r="J90" s="48"/>
      <c r="K90" s="43" t="e">
        <f aca="false">VLOOKUP(G90,DiscountRate!$A$2:$E$26,5,0)</f>
        <v>#N/A</v>
      </c>
      <c r="L90" s="32"/>
      <c r="M90" s="32"/>
      <c r="N90" s="50"/>
      <c r="O90" s="50"/>
      <c r="P90" s="13" t="e">
        <f aca="false">(M90-L90)*(H90*K90)</f>
        <v>#N/A</v>
      </c>
    </row>
    <row r="91" customFormat="false" ht="12.75" hidden="false" customHeight="false" outlineLevel="0" collapsed="false">
      <c r="A91" s="33" t="s">
        <v>40</v>
      </c>
      <c r="B91" s="40" t="n">
        <v>37180</v>
      </c>
      <c r="C91" s="33" t="s">
        <v>152</v>
      </c>
      <c r="D91" s="29" t="s">
        <v>137</v>
      </c>
      <c r="E91" s="29" t="s">
        <v>137</v>
      </c>
      <c r="F91" s="39" t="s">
        <v>39</v>
      </c>
      <c r="G91" s="40" t="n">
        <v>37226</v>
      </c>
      <c r="H91" s="42" t="n">
        <v>-179025</v>
      </c>
      <c r="I91" s="42" t="n">
        <v>-178798.2433</v>
      </c>
      <c r="J91" s="43" t="n">
        <f aca="false">I91/H91</f>
        <v>0.998733379695573</v>
      </c>
      <c r="K91" s="43" t="n">
        <f aca="false">VLOOKUP(G91,DiscountRate!$A$2:$E$26,5,0)</f>
        <v>4.19880834452312</v>
      </c>
      <c r="L91" s="33" t="n">
        <v>2.575</v>
      </c>
      <c r="M91" s="33" t="n">
        <v>2.37</v>
      </c>
      <c r="N91" s="45" t="n">
        <f aca="false">(M91-L91)*I91</f>
        <v>36653.6398765</v>
      </c>
      <c r="O91" s="46" t="n">
        <f aca="false">(M91-L91)*H91</f>
        <v>36700.125</v>
      </c>
      <c r="P91" s="13" t="n">
        <f aca="false">(M91-L91)*(H91*K91)</f>
        <v>154096.791095042</v>
      </c>
    </row>
    <row r="92" customFormat="false" ht="12.75" hidden="false" customHeight="false" outlineLevel="0" collapsed="false">
      <c r="A92" s="33" t="s">
        <v>40</v>
      </c>
      <c r="B92" s="40" t="n">
        <v>37180</v>
      </c>
      <c r="C92" s="33" t="s">
        <v>152</v>
      </c>
      <c r="D92" s="29" t="s">
        <v>137</v>
      </c>
      <c r="E92" s="29" t="s">
        <v>137</v>
      </c>
      <c r="F92" s="39" t="s">
        <v>39</v>
      </c>
      <c r="G92" s="40" t="n">
        <v>37226</v>
      </c>
      <c r="H92" s="42" t="n">
        <v>0</v>
      </c>
      <c r="I92" s="42" t="n">
        <v>0</v>
      </c>
      <c r="J92" s="42"/>
      <c r="K92" s="43" t="n">
        <f aca="false">VLOOKUP(G92,DiscountRate!$A$2:$E$26,5,0)</f>
        <v>4.19880834452312</v>
      </c>
      <c r="L92" s="33" t="n">
        <v>0</v>
      </c>
      <c r="M92" s="33"/>
      <c r="N92" s="45" t="n">
        <v>0</v>
      </c>
      <c r="O92" s="46" t="n">
        <f aca="false">(M92-L92)*H92</f>
        <v>0</v>
      </c>
      <c r="P92" s="13" t="n">
        <f aca="false">(M92-L92)*(H92*K92)</f>
        <v>0</v>
      </c>
    </row>
    <row r="93" customFormat="false" ht="12.75" hidden="false" customHeight="false" outlineLevel="0" collapsed="false">
      <c r="A93" s="33" t="s">
        <v>40</v>
      </c>
      <c r="B93" s="40" t="n">
        <v>37180</v>
      </c>
      <c r="C93" s="33" t="s">
        <v>152</v>
      </c>
      <c r="D93" s="29" t="s">
        <v>137</v>
      </c>
      <c r="E93" s="29" t="s">
        <v>137</v>
      </c>
      <c r="F93" s="39" t="s">
        <v>39</v>
      </c>
      <c r="G93" s="40" t="n">
        <v>37257</v>
      </c>
      <c r="H93" s="42" t="n">
        <v>-179025</v>
      </c>
      <c r="I93" s="42" t="n">
        <v>-178480.028</v>
      </c>
      <c r="J93" s="43" t="n">
        <f aca="false">I93/H93</f>
        <v>0.99695588884234</v>
      </c>
      <c r="K93" s="43" t="n">
        <f aca="false">VLOOKUP(G93,DiscountRate!$A$2:$E$26,5,0)</f>
        <v>4.17432617959527</v>
      </c>
      <c r="L93" s="33" t="n">
        <v>2.575</v>
      </c>
      <c r="M93" s="33" t="n">
        <v>2.66</v>
      </c>
      <c r="N93" s="45" t="n">
        <f aca="false">(M93-L93)*I93</f>
        <v>-15170.80238</v>
      </c>
      <c r="O93" s="46" t="n">
        <f aca="false">(M93-L93)*H93</f>
        <v>-15217.125</v>
      </c>
      <c r="P93" s="13" t="n">
        <f aca="false">(M93-L93)*(H93*K93)</f>
        <v>-63521.2432656736</v>
      </c>
    </row>
    <row r="94" customFormat="false" ht="12.75" hidden="false" customHeight="false" outlineLevel="0" collapsed="false">
      <c r="A94" s="33" t="s">
        <v>40</v>
      </c>
      <c r="B94" s="40" t="n">
        <v>37180</v>
      </c>
      <c r="C94" s="33" t="s">
        <v>152</v>
      </c>
      <c r="D94" s="29" t="s">
        <v>137</v>
      </c>
      <c r="E94" s="29" t="s">
        <v>137</v>
      </c>
      <c r="F94" s="39" t="s">
        <v>39</v>
      </c>
      <c r="G94" s="40" t="n">
        <v>37257</v>
      </c>
      <c r="H94" s="42" t="n">
        <v>0</v>
      </c>
      <c r="I94" s="42" t="n">
        <v>0</v>
      </c>
      <c r="J94" s="42"/>
      <c r="K94" s="43" t="n">
        <f aca="false">VLOOKUP(G94,DiscountRate!$A$2:$E$26,5,0)</f>
        <v>4.17432617959527</v>
      </c>
      <c r="L94" s="33" t="n">
        <v>0</v>
      </c>
      <c r="M94" s="33"/>
      <c r="N94" s="45" t="n">
        <v>0</v>
      </c>
      <c r="O94" s="46" t="n">
        <f aca="false">(M94-L94)*H94</f>
        <v>0</v>
      </c>
      <c r="P94" s="13" t="n">
        <f aca="false">(M94-L94)*(H94*K94)</f>
        <v>0</v>
      </c>
    </row>
    <row r="95" customFormat="false" ht="12.75" hidden="false" customHeight="false" outlineLevel="0" collapsed="false">
      <c r="A95" s="33" t="s">
        <v>40</v>
      </c>
      <c r="B95" s="40" t="n">
        <v>37180</v>
      </c>
      <c r="C95" s="33" t="s">
        <v>152</v>
      </c>
      <c r="D95" s="29" t="s">
        <v>137</v>
      </c>
      <c r="E95" s="29" t="s">
        <v>137</v>
      </c>
      <c r="F95" s="39" t="s">
        <v>39</v>
      </c>
      <c r="G95" s="40" t="n">
        <v>37288</v>
      </c>
      <c r="H95" s="42" t="n">
        <v>-161700</v>
      </c>
      <c r="I95" s="42" t="n">
        <v>-160935.5788</v>
      </c>
      <c r="J95" s="43" t="n">
        <f aca="false">I95/H95</f>
        <v>0.995272596165739</v>
      </c>
      <c r="K95" s="43" t="n">
        <f aca="false">VLOOKUP(G95,DiscountRate!$A$2:$E$26,5,0)</f>
        <v>4.11413051258882</v>
      </c>
      <c r="L95" s="33" t="n">
        <v>2.575</v>
      </c>
      <c r="M95" s="33" t="n">
        <v>2.685</v>
      </c>
      <c r="N95" s="45" t="n">
        <f aca="false">(M95-L95)*I95</f>
        <v>-17702.913668</v>
      </c>
      <c r="O95" s="46" t="n">
        <f aca="false">(M95-L95)*H95</f>
        <v>-17787</v>
      </c>
      <c r="P95" s="13" t="n">
        <f aca="false">(M95-L95)*(H95*K95)</f>
        <v>-73178.0394274173</v>
      </c>
    </row>
    <row r="96" customFormat="false" ht="12.75" hidden="false" customHeight="false" outlineLevel="0" collapsed="false">
      <c r="A96" s="33" t="s">
        <v>40</v>
      </c>
      <c r="B96" s="40" t="n">
        <v>37180</v>
      </c>
      <c r="C96" s="33" t="s">
        <v>152</v>
      </c>
      <c r="D96" s="29" t="s">
        <v>137</v>
      </c>
      <c r="E96" s="29" t="s">
        <v>137</v>
      </c>
      <c r="F96" s="39" t="s">
        <v>39</v>
      </c>
      <c r="G96" s="40" t="n">
        <v>37288</v>
      </c>
      <c r="H96" s="42" t="n">
        <v>0</v>
      </c>
      <c r="I96" s="42" t="n">
        <v>0</v>
      </c>
      <c r="J96" s="42"/>
      <c r="K96" s="43" t="n">
        <f aca="false">VLOOKUP(G96,DiscountRate!$A$2:$E$26,5,0)</f>
        <v>4.11413051258882</v>
      </c>
      <c r="L96" s="33" t="n">
        <v>0</v>
      </c>
      <c r="M96" s="33"/>
      <c r="N96" s="45" t="n">
        <v>0</v>
      </c>
      <c r="O96" s="46" t="n">
        <f aca="false">(M96-L96)*H96</f>
        <v>0</v>
      </c>
      <c r="P96" s="13" t="n">
        <f aca="false">(M96-L96)*(H96*K96)</f>
        <v>0</v>
      </c>
    </row>
    <row r="97" customFormat="false" ht="12.75" hidden="false" customHeight="false" outlineLevel="0" collapsed="false">
      <c r="A97" s="33" t="s">
        <v>40</v>
      </c>
      <c r="B97" s="40" t="n">
        <v>37180</v>
      </c>
      <c r="C97" s="33" t="s">
        <v>152</v>
      </c>
      <c r="D97" s="29" t="s">
        <v>137</v>
      </c>
      <c r="E97" s="29" t="s">
        <v>137</v>
      </c>
      <c r="F97" s="39" t="s">
        <v>39</v>
      </c>
      <c r="G97" s="40" t="n">
        <v>37316</v>
      </c>
      <c r="H97" s="42" t="n">
        <v>-179025</v>
      </c>
      <c r="I97" s="42" t="n">
        <v>-177913.8421</v>
      </c>
      <c r="J97" s="43" t="n">
        <f aca="false">I97/H97</f>
        <v>0.9937932808267</v>
      </c>
      <c r="K97" s="43" t="n">
        <f aca="false">VLOOKUP(G97,DiscountRate!$A$2:$E$26,5,0)</f>
        <v>4.06697968730617</v>
      </c>
      <c r="L97" s="33" t="n">
        <v>2.575</v>
      </c>
      <c r="M97" s="33" t="n">
        <v>2.612</v>
      </c>
      <c r="N97" s="45" t="n">
        <f aca="false">(M97-L97)*I97</f>
        <v>-6582.81215769999</v>
      </c>
      <c r="O97" s="46" t="n">
        <f aca="false">(M97-L97)*H97</f>
        <v>-6623.92499999999</v>
      </c>
      <c r="P97" s="13" t="n">
        <f aca="false">(M97-L97)*(H97*K97)</f>
        <v>-26939.3684252395</v>
      </c>
    </row>
    <row r="98" customFormat="false" ht="12.75" hidden="false" customHeight="false" outlineLevel="0" collapsed="false">
      <c r="A98" s="33" t="s">
        <v>40</v>
      </c>
      <c r="B98" s="40" t="n">
        <v>37180</v>
      </c>
      <c r="C98" s="33" t="s">
        <v>152</v>
      </c>
      <c r="D98" s="29" t="s">
        <v>137</v>
      </c>
      <c r="E98" s="29" t="s">
        <v>137</v>
      </c>
      <c r="F98" s="39" t="s">
        <v>39</v>
      </c>
      <c r="G98" s="40" t="n">
        <v>37316</v>
      </c>
      <c r="H98" s="42" t="n">
        <v>0</v>
      </c>
      <c r="I98" s="42" t="n">
        <v>0</v>
      </c>
      <c r="J98" s="42"/>
      <c r="K98" s="43" t="n">
        <f aca="false">VLOOKUP(G98,DiscountRate!$A$2:$E$26,5,0)</f>
        <v>4.06697968730617</v>
      </c>
      <c r="L98" s="33" t="n">
        <v>0</v>
      </c>
      <c r="M98" s="33" t="n">
        <v>0</v>
      </c>
      <c r="N98" s="45" t="n">
        <v>0</v>
      </c>
      <c r="O98" s="46" t="n">
        <f aca="false">(M98-L98)*H98</f>
        <v>0</v>
      </c>
      <c r="P98" s="13" t="n">
        <f aca="false">(M98-L98)*(H98*K98)</f>
        <v>0</v>
      </c>
    </row>
    <row r="99" customFormat="false" ht="12.75" hidden="false" customHeight="false" outlineLevel="0" collapsed="false">
      <c r="A99" s="32" t="s">
        <v>146</v>
      </c>
      <c r="B99" s="40"/>
      <c r="C99" s="33"/>
      <c r="D99" s="29"/>
      <c r="E99" s="29"/>
      <c r="F99" s="39"/>
      <c r="G99" s="40"/>
      <c r="H99" s="48" t="n">
        <f aca="false">SUM(H91:H98)</f>
        <v>-698775</v>
      </c>
      <c r="I99" s="48" t="n">
        <f aca="false">SUM(I91:I98)</f>
        <v>-696127.6922</v>
      </c>
      <c r="J99" s="48"/>
      <c r="K99" s="43" t="e">
        <f aca="false">VLOOKUP(G99,DiscountRate!$A$2:$E$26,5,0)</f>
        <v>#N/A</v>
      </c>
      <c r="L99" s="32"/>
      <c r="M99" s="32"/>
      <c r="N99" s="50" t="n">
        <f aca="false">SUM(N91:N98)</f>
        <v>-2802.88832919995</v>
      </c>
      <c r="O99" s="50" t="n">
        <f aca="false">SUM(O91:O98)</f>
        <v>-2927.92499999994</v>
      </c>
      <c r="P99" s="50" t="n">
        <f aca="false">SUM(P91:P98)</f>
        <v>-9541.86002328872</v>
      </c>
    </row>
    <row r="100" customFormat="false" ht="12.75" hidden="false" customHeight="false" outlineLevel="0" collapsed="false">
      <c r="A100" s="29" t="s">
        <v>38</v>
      </c>
      <c r="B100" s="37" t="n">
        <v>37180</v>
      </c>
      <c r="C100" s="29" t="s">
        <v>153</v>
      </c>
      <c r="D100" s="29" t="s">
        <v>137</v>
      </c>
      <c r="E100" s="29" t="s">
        <v>137</v>
      </c>
      <c r="F100" s="38" t="s">
        <v>39</v>
      </c>
      <c r="G100" s="40" t="n">
        <v>37226</v>
      </c>
      <c r="H100" s="42" t="n">
        <v>-53475</v>
      </c>
      <c r="I100" s="42" t="n">
        <v>-53407.2675</v>
      </c>
      <c r="J100" s="43" t="n">
        <f aca="false">I100/H100</f>
        <v>0.998733380084152</v>
      </c>
      <c r="K100" s="43" t="n">
        <f aca="false">VLOOKUP(G100,DiscountRate!$A$2:$E$26,5,0)</f>
        <v>4.19880834452312</v>
      </c>
      <c r="L100" s="33" t="n">
        <v>2.575</v>
      </c>
      <c r="M100" s="33" t="n">
        <v>2.37</v>
      </c>
      <c r="N100" s="45" t="n">
        <f aca="false">(M100-L100)*I100</f>
        <v>10948.4898375</v>
      </c>
      <c r="O100" s="46" t="n">
        <f aca="false">(M100-L100)*H100</f>
        <v>10962.375</v>
      </c>
      <c r="P100" s="13" t="n">
        <f aca="false">(M100-L100)*(H100*K100)</f>
        <v>46028.9116257917</v>
      </c>
    </row>
    <row r="101" customFormat="false" ht="12.75" hidden="false" customHeight="false" outlineLevel="0" collapsed="false">
      <c r="A101" s="29" t="s">
        <v>38</v>
      </c>
      <c r="B101" s="37" t="n">
        <v>37180</v>
      </c>
      <c r="C101" s="29" t="s">
        <v>153</v>
      </c>
      <c r="D101" s="29" t="s">
        <v>137</v>
      </c>
      <c r="E101" s="29" t="s">
        <v>137</v>
      </c>
      <c r="F101" s="38" t="s">
        <v>39</v>
      </c>
      <c r="G101" s="40" t="n">
        <v>37226</v>
      </c>
      <c r="H101" s="42" t="n">
        <v>0</v>
      </c>
      <c r="I101" s="42" t="n">
        <v>0</v>
      </c>
      <c r="J101" s="42"/>
      <c r="K101" s="43" t="n">
        <f aca="false">VLOOKUP(G101,DiscountRate!$A$2:$E$26,5,0)</f>
        <v>4.19880834452312</v>
      </c>
      <c r="L101" s="33" t="n">
        <v>0</v>
      </c>
      <c r="M101" s="33"/>
      <c r="N101" s="45" t="n">
        <v>0</v>
      </c>
      <c r="O101" s="46" t="n">
        <f aca="false">(M101-L101)*H101</f>
        <v>0</v>
      </c>
      <c r="P101" s="13" t="n">
        <f aca="false">(M101-L101)*(H101*K101)</f>
        <v>0</v>
      </c>
    </row>
    <row r="102" customFormat="false" ht="12.75" hidden="false" customHeight="false" outlineLevel="0" collapsed="false">
      <c r="A102" s="29" t="s">
        <v>38</v>
      </c>
      <c r="B102" s="37" t="n">
        <v>37180</v>
      </c>
      <c r="C102" s="29" t="s">
        <v>153</v>
      </c>
      <c r="D102" s="29" t="s">
        <v>137</v>
      </c>
      <c r="E102" s="29" t="s">
        <v>137</v>
      </c>
      <c r="F102" s="38" t="s">
        <v>39</v>
      </c>
      <c r="G102" s="40" t="n">
        <v>37257</v>
      </c>
      <c r="H102" s="42" t="n">
        <v>-53475</v>
      </c>
      <c r="I102" s="42" t="n">
        <v>-53312.2162</v>
      </c>
      <c r="J102" s="43" t="n">
        <f aca="false">I102/H102</f>
        <v>0.996955889668069</v>
      </c>
      <c r="K102" s="43" t="n">
        <f aca="false">VLOOKUP(G102,DiscountRate!$A$2:$E$26,5,0)</f>
        <v>4.17432617959527</v>
      </c>
      <c r="L102" s="33" t="n">
        <v>2.575</v>
      </c>
      <c r="M102" s="33" t="n">
        <v>2.66</v>
      </c>
      <c r="N102" s="45" t="n">
        <f aca="false">(M102-L102)*I102</f>
        <v>-4531.538377</v>
      </c>
      <c r="O102" s="46" t="n">
        <f aca="false">(M102-L102)*H102</f>
        <v>-4545.375</v>
      </c>
      <c r="P102" s="13" t="n">
        <f aca="false">(M102-L102)*(H102*K102)</f>
        <v>-18973.8778585778</v>
      </c>
    </row>
    <row r="103" customFormat="false" ht="12.75" hidden="false" customHeight="false" outlineLevel="0" collapsed="false">
      <c r="A103" s="29" t="s">
        <v>38</v>
      </c>
      <c r="B103" s="37" t="n">
        <v>37180</v>
      </c>
      <c r="C103" s="29" t="s">
        <v>153</v>
      </c>
      <c r="D103" s="29" t="s">
        <v>137</v>
      </c>
      <c r="E103" s="29" t="s">
        <v>137</v>
      </c>
      <c r="F103" s="38" t="s">
        <v>39</v>
      </c>
      <c r="G103" s="40" t="n">
        <v>37257</v>
      </c>
      <c r="H103" s="42" t="n">
        <v>0</v>
      </c>
      <c r="I103" s="42" t="n">
        <v>0</v>
      </c>
      <c r="J103" s="42"/>
      <c r="K103" s="43" t="n">
        <f aca="false">VLOOKUP(G103,DiscountRate!$A$2:$E$26,5,0)</f>
        <v>4.17432617959527</v>
      </c>
      <c r="L103" s="33" t="n">
        <v>0</v>
      </c>
      <c r="M103" s="33"/>
      <c r="N103" s="45" t="n">
        <v>0</v>
      </c>
      <c r="O103" s="46" t="n">
        <f aca="false">(M103-L103)*H103</f>
        <v>0</v>
      </c>
      <c r="P103" s="13" t="n">
        <f aca="false">(M103-L103)*(H103*K103)</f>
        <v>0</v>
      </c>
    </row>
    <row r="104" customFormat="false" ht="12.75" hidden="false" customHeight="false" outlineLevel="0" collapsed="false">
      <c r="A104" s="29" t="s">
        <v>38</v>
      </c>
      <c r="B104" s="37" t="n">
        <v>37180</v>
      </c>
      <c r="C104" s="29" t="s">
        <v>153</v>
      </c>
      <c r="D104" s="29" t="s">
        <v>137</v>
      </c>
      <c r="E104" s="29" t="s">
        <v>137</v>
      </c>
      <c r="F104" s="38" t="s">
        <v>39</v>
      </c>
      <c r="G104" s="40" t="n">
        <v>37288</v>
      </c>
      <c r="H104" s="42" t="n">
        <v>-48300</v>
      </c>
      <c r="I104" s="42" t="n">
        <v>-48071.6664</v>
      </c>
      <c r="J104" s="43" t="n">
        <f aca="false">I104/H104</f>
        <v>0.995272596273292</v>
      </c>
      <c r="K104" s="43" t="n">
        <f aca="false">VLOOKUP(G104,DiscountRate!$A$2:$E$26,5,0)</f>
        <v>4.11413051258882</v>
      </c>
      <c r="L104" s="33" t="n">
        <v>2.575</v>
      </c>
      <c r="M104" s="33" t="n">
        <v>2.685</v>
      </c>
      <c r="N104" s="45" t="n">
        <f aca="false">(M104-L104)*I104</f>
        <v>-5287.88330399999</v>
      </c>
      <c r="O104" s="46" t="n">
        <f aca="false">(M104-L104)*H104</f>
        <v>-5312.99999999999</v>
      </c>
      <c r="P104" s="13" t="n">
        <f aca="false">(M104-L104)*(H104*K104)</f>
        <v>-21858.3754133844</v>
      </c>
    </row>
    <row r="105" customFormat="false" ht="12.75" hidden="false" customHeight="false" outlineLevel="0" collapsed="false">
      <c r="A105" s="29" t="s">
        <v>38</v>
      </c>
      <c r="B105" s="37" t="n">
        <v>37180</v>
      </c>
      <c r="C105" s="29" t="s">
        <v>153</v>
      </c>
      <c r="D105" s="29" t="s">
        <v>137</v>
      </c>
      <c r="E105" s="29" t="s">
        <v>137</v>
      </c>
      <c r="F105" s="38" t="s">
        <v>39</v>
      </c>
      <c r="G105" s="40" t="n">
        <v>37288</v>
      </c>
      <c r="H105" s="42" t="n">
        <v>0</v>
      </c>
      <c r="I105" s="42" t="n">
        <v>0</v>
      </c>
      <c r="J105" s="42"/>
      <c r="K105" s="43" t="n">
        <f aca="false">VLOOKUP(G105,DiscountRate!$A$2:$E$26,5,0)</f>
        <v>4.11413051258882</v>
      </c>
      <c r="L105" s="33" t="n">
        <v>0</v>
      </c>
      <c r="M105" s="33"/>
      <c r="N105" s="45" t="n">
        <v>0</v>
      </c>
      <c r="O105" s="46" t="n">
        <f aca="false">(M105-L105)*H105</f>
        <v>0</v>
      </c>
      <c r="P105" s="13" t="n">
        <f aca="false">(M105-L105)*(H105*K105)</f>
        <v>0</v>
      </c>
    </row>
    <row r="106" customFormat="false" ht="12.75" hidden="false" customHeight="false" outlineLevel="0" collapsed="false">
      <c r="A106" s="29" t="s">
        <v>38</v>
      </c>
      <c r="B106" s="37" t="n">
        <v>37180</v>
      </c>
      <c r="C106" s="29" t="s">
        <v>153</v>
      </c>
      <c r="D106" s="29" t="s">
        <v>137</v>
      </c>
      <c r="E106" s="29" t="s">
        <v>137</v>
      </c>
      <c r="F106" s="38" t="s">
        <v>39</v>
      </c>
      <c r="G106" s="40" t="n">
        <v>37316</v>
      </c>
      <c r="H106" s="42" t="n">
        <v>-53475</v>
      </c>
      <c r="I106" s="42" t="n">
        <v>-53143.0957</v>
      </c>
      <c r="J106" s="43" t="n">
        <f aca="false">I106/H106</f>
        <v>0.993793280972417</v>
      </c>
      <c r="K106" s="43" t="n">
        <f aca="false">VLOOKUP(G106,DiscountRate!$A$2:$E$26,5,0)</f>
        <v>4.06697968730617</v>
      </c>
      <c r="L106" s="33" t="n">
        <v>2.575</v>
      </c>
      <c r="M106" s="33" t="n">
        <v>2.612</v>
      </c>
      <c r="N106" s="45" t="n">
        <f aca="false">(M106-L106)*I106</f>
        <v>-1966.2945409</v>
      </c>
      <c r="O106" s="46" t="n">
        <f aca="false">(M106-L106)*H106</f>
        <v>-1978.575</v>
      </c>
      <c r="P106" s="13" t="n">
        <f aca="false">(M106-L106)*(H106*K106)</f>
        <v>-8046.82433481179</v>
      </c>
    </row>
    <row r="107" customFormat="false" ht="12.75" hidden="false" customHeight="false" outlineLevel="0" collapsed="false">
      <c r="A107" s="29" t="s">
        <v>38</v>
      </c>
      <c r="B107" s="37" t="n">
        <v>37180</v>
      </c>
      <c r="C107" s="29" t="s">
        <v>153</v>
      </c>
      <c r="D107" s="29" t="s">
        <v>137</v>
      </c>
      <c r="E107" s="29" t="s">
        <v>137</v>
      </c>
      <c r="F107" s="38" t="s">
        <v>39</v>
      </c>
      <c r="G107" s="40" t="n">
        <v>37316</v>
      </c>
      <c r="H107" s="42" t="n">
        <v>0</v>
      </c>
      <c r="I107" s="42" t="n">
        <v>0</v>
      </c>
      <c r="J107" s="42"/>
      <c r="K107" s="43" t="n">
        <f aca="false">VLOOKUP(G107,DiscountRate!$A$2:$E$26,5,0)</f>
        <v>4.06697968730617</v>
      </c>
      <c r="L107" s="33" t="n">
        <v>0</v>
      </c>
      <c r="M107" s="33" t="n">
        <v>0</v>
      </c>
      <c r="N107" s="45" t="n">
        <v>0</v>
      </c>
      <c r="O107" s="46" t="n">
        <f aca="false">(M107-L107)*H107</f>
        <v>0</v>
      </c>
      <c r="P107" s="13" t="n">
        <f aca="false">(M107-L107)*(H107*K107)</f>
        <v>0</v>
      </c>
    </row>
    <row r="108" customFormat="false" ht="12.75" hidden="false" customHeight="false" outlineLevel="0" collapsed="false">
      <c r="A108" s="32" t="s">
        <v>149</v>
      </c>
      <c r="B108" s="37"/>
      <c r="C108" s="29"/>
      <c r="D108" s="29"/>
      <c r="E108" s="29"/>
      <c r="F108" s="38"/>
      <c r="G108" s="40"/>
      <c r="H108" s="48" t="n">
        <f aca="false">SUM(H100:H107)</f>
        <v>-208725</v>
      </c>
      <c r="I108" s="48" t="n">
        <f aca="false">SUM(I100:I107)</f>
        <v>-207934.2458</v>
      </c>
      <c r="J108" s="48"/>
      <c r="K108" s="43" t="e">
        <f aca="false">VLOOKUP(G108,DiscountRate!$A$2:$E$26,5,0)</f>
        <v>#N/A</v>
      </c>
      <c r="L108" s="32"/>
      <c r="M108" s="32"/>
      <c r="N108" s="50" t="n">
        <f aca="false">SUM(N100:N107)</f>
        <v>-837.226384399984</v>
      </c>
      <c r="O108" s="50" t="n">
        <f aca="false">SUM(O100:O107)</f>
        <v>-874.574999999984</v>
      </c>
      <c r="P108" s="50" t="n">
        <f aca="false">SUM(P100:P107)</f>
        <v>-2850.16598098234</v>
      </c>
    </row>
    <row r="109" customFormat="false" ht="12.75" hidden="false" customHeight="false" outlineLevel="0" collapsed="false">
      <c r="A109" s="29" t="s">
        <v>40</v>
      </c>
      <c r="B109" s="37" t="n">
        <v>37180</v>
      </c>
      <c r="C109" s="29" t="s">
        <v>154</v>
      </c>
      <c r="D109" s="29" t="s">
        <v>88</v>
      </c>
      <c r="E109" s="29" t="s">
        <v>89</v>
      </c>
      <c r="F109" s="38" t="s">
        <v>39</v>
      </c>
      <c r="G109" s="40" t="n">
        <v>37226</v>
      </c>
      <c r="H109" s="42" t="n">
        <v>179025</v>
      </c>
      <c r="I109" s="42" t="n">
        <v>178798.2433</v>
      </c>
      <c r="J109" s="43" t="n">
        <f aca="false">I109/H109</f>
        <v>0.998733379695573</v>
      </c>
      <c r="K109" s="43" t="n">
        <f aca="false">VLOOKUP(G109,DiscountRate!$A$2:$E$26,5,0)</f>
        <v>4.19880834452312</v>
      </c>
      <c r="L109" s="33" t="n">
        <v>2.89</v>
      </c>
      <c r="M109" s="44" t="n">
        <f aca="false">(N109/I109)+L109</f>
        <v>2.92499999991331</v>
      </c>
      <c r="N109" s="45" t="n">
        <v>6257.9385</v>
      </c>
      <c r="O109" s="46" t="n">
        <f aca="false">(M109-L109)*H109</f>
        <v>6265.87498448031</v>
      </c>
      <c r="P109" s="13" t="n">
        <f aca="false">(M109-L109)*(H109*K109)</f>
        <v>26309.2081705746</v>
      </c>
    </row>
    <row r="110" customFormat="false" ht="12.75" hidden="false" customHeight="false" outlineLevel="0" collapsed="false">
      <c r="A110" s="29" t="s">
        <v>40</v>
      </c>
      <c r="B110" s="37" t="n">
        <v>37180</v>
      </c>
      <c r="C110" s="29" t="s">
        <v>154</v>
      </c>
      <c r="D110" s="29" t="s">
        <v>88</v>
      </c>
      <c r="E110" s="29" t="s">
        <v>89</v>
      </c>
      <c r="F110" s="38" t="s">
        <v>39</v>
      </c>
      <c r="G110" s="40" t="n">
        <v>37257</v>
      </c>
      <c r="H110" s="42" t="n">
        <v>179025</v>
      </c>
      <c r="I110" s="42" t="n">
        <v>178480.028</v>
      </c>
      <c r="J110" s="43" t="n">
        <f aca="false">I110/H110</f>
        <v>0.99695588884234</v>
      </c>
      <c r="K110" s="43" t="n">
        <f aca="false">VLOOKUP(G110,DiscountRate!$A$2:$E$26,5,0)</f>
        <v>4.17432617959527</v>
      </c>
      <c r="L110" s="33" t="n">
        <v>2.89</v>
      </c>
      <c r="M110" s="44" t="n">
        <f aca="false">(N110/I110)+L110</f>
        <v>3.10499999988794</v>
      </c>
      <c r="N110" s="45" t="n">
        <v>38373.206</v>
      </c>
      <c r="O110" s="46" t="n">
        <f aca="false">(M110-L110)*H110</f>
        <v>38490.374979939</v>
      </c>
      <c r="P110" s="13" t="n">
        <f aca="false">(M110-L110)*(H110*K110)</f>
        <v>160671.379941198</v>
      </c>
    </row>
    <row r="111" customFormat="false" ht="12.75" hidden="false" customHeight="false" outlineLevel="0" collapsed="false">
      <c r="A111" s="29" t="s">
        <v>40</v>
      </c>
      <c r="B111" s="37" t="n">
        <v>37180</v>
      </c>
      <c r="C111" s="29" t="s">
        <v>154</v>
      </c>
      <c r="D111" s="29" t="s">
        <v>88</v>
      </c>
      <c r="E111" s="29" t="s">
        <v>89</v>
      </c>
      <c r="F111" s="38" t="s">
        <v>39</v>
      </c>
      <c r="G111" s="40" t="n">
        <v>37288</v>
      </c>
      <c r="H111" s="42" t="n">
        <v>161700</v>
      </c>
      <c r="I111" s="42" t="n">
        <v>160935.5788</v>
      </c>
      <c r="J111" s="43" t="n">
        <f aca="false">I111/H111</f>
        <v>0.995272596165739</v>
      </c>
      <c r="K111" s="43" t="n">
        <f aca="false">VLOOKUP(G111,DiscountRate!$A$2:$E$26,5,0)</f>
        <v>4.11413051258882</v>
      </c>
      <c r="L111" s="33" t="n">
        <v>2.89</v>
      </c>
      <c r="M111" s="44" t="n">
        <f aca="false">(N111/I111)+L111</f>
        <v>3.12999999992544</v>
      </c>
      <c r="N111" s="45" t="n">
        <v>38624.5389</v>
      </c>
      <c r="O111" s="46" t="n">
        <f aca="false">(M111-L111)*H111</f>
        <v>38807.999987943</v>
      </c>
      <c r="P111" s="13" t="n">
        <f aca="false">(M111-L111)*(H111*K111)</f>
        <v>159661.176882943</v>
      </c>
    </row>
    <row r="112" customFormat="false" ht="12.75" hidden="false" customHeight="false" outlineLevel="0" collapsed="false">
      <c r="A112" s="29" t="s">
        <v>40</v>
      </c>
      <c r="B112" s="37" t="n">
        <v>37180</v>
      </c>
      <c r="C112" s="29" t="s">
        <v>154</v>
      </c>
      <c r="D112" s="29" t="s">
        <v>88</v>
      </c>
      <c r="E112" s="29" t="s">
        <v>89</v>
      </c>
      <c r="F112" s="38" t="s">
        <v>39</v>
      </c>
      <c r="G112" s="40" t="n">
        <v>37316</v>
      </c>
      <c r="H112" s="42" t="n">
        <v>179025</v>
      </c>
      <c r="I112" s="42" t="n">
        <v>177913.8421</v>
      </c>
      <c r="J112" s="43" t="n">
        <f aca="false">I112/H112</f>
        <v>0.9937932808267</v>
      </c>
      <c r="K112" s="43" t="n">
        <f aca="false">VLOOKUP(G112,DiscountRate!$A$2:$E$26,5,0)</f>
        <v>4.06697968730617</v>
      </c>
      <c r="L112" s="33" t="n">
        <v>2.89</v>
      </c>
      <c r="M112" s="44" t="n">
        <f aca="false">(N112/I112)+L112</f>
        <v>3.10199999985836</v>
      </c>
      <c r="N112" s="45" t="n">
        <v>37717.7345</v>
      </c>
      <c r="O112" s="46" t="n">
        <f aca="false">(M112-L112)*H112</f>
        <v>37953.2999746426</v>
      </c>
      <c r="P112" s="13" t="n">
        <f aca="false">(M112-L112)*(H112*K112)</f>
        <v>154355.300063109</v>
      </c>
    </row>
    <row r="113" customFormat="false" ht="12.75" hidden="false" customHeight="false" outlineLevel="0" collapsed="false">
      <c r="A113" s="32" t="s">
        <v>149</v>
      </c>
      <c r="B113" s="37"/>
      <c r="C113" s="29"/>
      <c r="D113" s="29"/>
      <c r="E113" s="29"/>
      <c r="F113" s="38"/>
      <c r="G113" s="40"/>
      <c r="H113" s="48" t="n">
        <f aca="false">SUM(H109:H112)</f>
        <v>698775</v>
      </c>
      <c r="I113" s="48" t="n">
        <f aca="false">SUM(I109:I112)</f>
        <v>696127.6922</v>
      </c>
      <c r="J113" s="48"/>
      <c r="K113" s="43" t="e">
        <f aca="false">VLOOKUP(G113,DiscountRate!$A$2:$E$26,5,0)</f>
        <v>#N/A</v>
      </c>
      <c r="L113" s="32"/>
      <c r="M113" s="49"/>
      <c r="N113" s="50" t="n">
        <f aca="false">SUM(N109:N112)</f>
        <v>120973.4179</v>
      </c>
      <c r="O113" s="50" t="n">
        <f aca="false">SUM(O109:O112)</f>
        <v>121517.549927005</v>
      </c>
      <c r="P113" s="50" t="n">
        <f aca="false">SUM(P109:P112)</f>
        <v>500997.065057825</v>
      </c>
    </row>
    <row r="114" customFormat="false" ht="12.75" hidden="false" customHeight="false" outlineLevel="0" collapsed="false">
      <c r="A114" s="29" t="s">
        <v>38</v>
      </c>
      <c r="B114" s="37" t="n">
        <v>37180</v>
      </c>
      <c r="C114" s="29" t="s">
        <v>155</v>
      </c>
      <c r="D114" s="29" t="s">
        <v>88</v>
      </c>
      <c r="E114" s="29" t="s">
        <v>89</v>
      </c>
      <c r="F114" s="38" t="s">
        <v>39</v>
      </c>
      <c r="G114" s="40" t="n">
        <v>37226</v>
      </c>
      <c r="H114" s="42" t="n">
        <v>53475</v>
      </c>
      <c r="I114" s="42" t="n">
        <v>53407.2675</v>
      </c>
      <c r="J114" s="43" t="n">
        <f aca="false">I114/H114</f>
        <v>0.998733380084152</v>
      </c>
      <c r="K114" s="43" t="n">
        <f aca="false">VLOOKUP(G114,DiscountRate!$A$2:$E$26,5,0)</f>
        <v>4.19880834452312</v>
      </c>
      <c r="L114" s="33" t="n">
        <v>2.89</v>
      </c>
      <c r="M114" s="44" t="n">
        <f aca="false">(N114/I114)+L114</f>
        <v>2.92500000070215</v>
      </c>
      <c r="N114" s="45" t="n">
        <v>1869.2544</v>
      </c>
      <c r="O114" s="46" t="n">
        <f aca="false">(M114-L114)*H114</f>
        <v>1871.62503754757</v>
      </c>
      <c r="P114" s="13" t="n">
        <f aca="false">(M114-L114)*(H114*K114)</f>
        <v>7858.59482547313</v>
      </c>
    </row>
    <row r="115" customFormat="false" ht="12.75" hidden="false" customHeight="false" outlineLevel="0" collapsed="false">
      <c r="A115" s="29" t="s">
        <v>38</v>
      </c>
      <c r="B115" s="37" t="n">
        <v>37180</v>
      </c>
      <c r="C115" s="29" t="s">
        <v>155</v>
      </c>
      <c r="D115" s="29" t="s">
        <v>88</v>
      </c>
      <c r="E115" s="29" t="s">
        <v>89</v>
      </c>
      <c r="F115" s="38" t="s">
        <v>39</v>
      </c>
      <c r="G115" s="40" t="n">
        <v>37257</v>
      </c>
      <c r="H115" s="42" t="n">
        <v>53475</v>
      </c>
      <c r="I115" s="42" t="n">
        <v>53312.2162</v>
      </c>
      <c r="J115" s="43" t="n">
        <f aca="false">I115/H115</f>
        <v>0.996955889668069</v>
      </c>
      <c r="K115" s="43" t="n">
        <f aca="false">VLOOKUP(G115,DiscountRate!$A$2:$E$26,5,0)</f>
        <v>4.17432617959527</v>
      </c>
      <c r="L115" s="33" t="n">
        <v>2.89</v>
      </c>
      <c r="M115" s="44" t="n">
        <f aca="false">(N115/I115)+L115</f>
        <v>3.10500000031888</v>
      </c>
      <c r="N115" s="45" t="n">
        <v>11462.1265</v>
      </c>
      <c r="O115" s="46" t="n">
        <f aca="false">(M115-L115)*H115</f>
        <v>11497.1250170519</v>
      </c>
      <c r="P115" s="13" t="n">
        <f aca="false">(M115-L115)*(H115*K115)</f>
        <v>47992.7499487595</v>
      </c>
    </row>
    <row r="116" customFormat="false" ht="12.75" hidden="false" customHeight="false" outlineLevel="0" collapsed="false">
      <c r="A116" s="29" t="s">
        <v>38</v>
      </c>
      <c r="B116" s="37" t="n">
        <v>37180</v>
      </c>
      <c r="C116" s="29" t="s">
        <v>155</v>
      </c>
      <c r="D116" s="29" t="s">
        <v>88</v>
      </c>
      <c r="E116" s="29" t="s">
        <v>89</v>
      </c>
      <c r="F116" s="38" t="s">
        <v>39</v>
      </c>
      <c r="G116" s="40" t="n">
        <v>37288</v>
      </c>
      <c r="H116" s="42" t="n">
        <v>48300</v>
      </c>
      <c r="I116" s="42" t="n">
        <v>48071.6664</v>
      </c>
      <c r="J116" s="43" t="n">
        <f aca="false">I116/H116</f>
        <v>0.995272596273292</v>
      </c>
      <c r="K116" s="43" t="n">
        <f aca="false">VLOOKUP(G116,DiscountRate!$A$2:$E$26,5,0)</f>
        <v>4.11413051258882</v>
      </c>
      <c r="L116" s="33" t="n">
        <v>2.89</v>
      </c>
      <c r="M116" s="44" t="n">
        <f aca="false">(N116/I116)+L116</f>
        <v>3.12999999925112</v>
      </c>
      <c r="N116" s="45" t="n">
        <v>11537.1999</v>
      </c>
      <c r="O116" s="46" t="n">
        <f aca="false">(M116-L116)*H116</f>
        <v>11591.999963829</v>
      </c>
      <c r="P116" s="13" t="n">
        <f aca="false">(M116-L116)*(H116*K116)</f>
        <v>47691.0007531174</v>
      </c>
    </row>
    <row r="117" customFormat="false" ht="12.75" hidden="false" customHeight="false" outlineLevel="0" collapsed="false">
      <c r="A117" s="29" t="s">
        <v>38</v>
      </c>
      <c r="B117" s="37" t="n">
        <v>37180</v>
      </c>
      <c r="C117" s="29" t="s">
        <v>155</v>
      </c>
      <c r="D117" s="29" t="s">
        <v>88</v>
      </c>
      <c r="E117" s="29" t="s">
        <v>89</v>
      </c>
      <c r="F117" s="38" t="s">
        <v>39</v>
      </c>
      <c r="G117" s="40" t="n">
        <v>37316</v>
      </c>
      <c r="H117" s="42" t="n">
        <v>53475</v>
      </c>
      <c r="I117" s="42" t="n">
        <v>53143.0957</v>
      </c>
      <c r="J117" s="43" t="n">
        <f aca="false">I117/H117</f>
        <v>0.993793280972417</v>
      </c>
      <c r="K117" s="43" t="n">
        <f aca="false">VLOOKUP(G117,DiscountRate!$A$2:$E$26,5,0)</f>
        <v>4.06697968730617</v>
      </c>
      <c r="L117" s="33" t="n">
        <v>2.89</v>
      </c>
      <c r="M117" s="44" t="n">
        <f aca="false">(N117/I117)+L117</f>
        <v>3.10200000021828</v>
      </c>
      <c r="N117" s="45" t="n">
        <v>11266.3363</v>
      </c>
      <c r="O117" s="46" t="n">
        <f aca="false">(M117-L117)*H117</f>
        <v>11336.7000116724</v>
      </c>
      <c r="P117" s="13" t="n">
        <f aca="false">(M117-L117)*(H117*K117)</f>
        <v>46106.1286685554</v>
      </c>
    </row>
    <row r="118" customFormat="false" ht="12.75" hidden="false" customHeight="false" outlineLevel="0" collapsed="false">
      <c r="H118" s="48" t="n">
        <f aca="false">SUM(H114:H117)</f>
        <v>208725</v>
      </c>
      <c r="I118" s="48" t="n">
        <f aca="false">SUM(I114:I117)</f>
        <v>207934.2458</v>
      </c>
      <c r="J118" s="48"/>
      <c r="K118" s="43" t="e">
        <f aca="false">VLOOKUP(G118,DiscountRate!$A$2:$E$26,5,0)</f>
        <v>#N/A</v>
      </c>
      <c r="L118" s="32"/>
      <c r="M118" s="49"/>
      <c r="N118" s="50" t="n">
        <f aca="false">SUM(N114:N117)</f>
        <v>36134.9171</v>
      </c>
      <c r="O118" s="50" t="n">
        <f aca="false">SUM(O114:O117)</f>
        <v>36297.4500301009</v>
      </c>
      <c r="P118" s="50" t="n">
        <f aca="false">SUM(P114:P117)</f>
        <v>149648.474195905</v>
      </c>
    </row>
    <row r="119" customFormat="false" ht="12.75" hidden="false" customHeight="false" outlineLevel="0" collapsed="false">
      <c r="A119" s="51" t="s">
        <v>156</v>
      </c>
      <c r="B119" s="37"/>
      <c r="C119" s="29"/>
      <c r="D119" s="29"/>
      <c r="E119" s="29"/>
      <c r="F119" s="38"/>
      <c r="G119" s="40"/>
      <c r="H119" s="48"/>
      <c r="I119" s="48"/>
      <c r="J119" s="48"/>
      <c r="K119" s="43" t="e">
        <f aca="false">VLOOKUP(G119,DiscountRate!$A$2:$E$26,5,0)</f>
        <v>#N/A</v>
      </c>
      <c r="L119" s="32"/>
      <c r="M119" s="32"/>
      <c r="N119" s="50"/>
      <c r="O119" s="50"/>
      <c r="P119" s="13" t="e">
        <f aca="false">(M119-L119)*(H119*K119)</f>
        <v>#N/A</v>
      </c>
    </row>
    <row r="120" customFormat="false" ht="12.75" hidden="false" customHeight="false" outlineLevel="0" collapsed="false">
      <c r="A120" s="29" t="s">
        <v>40</v>
      </c>
      <c r="B120" s="37" t="n">
        <v>37181</v>
      </c>
      <c r="C120" s="29" t="s">
        <v>157</v>
      </c>
      <c r="D120" s="29" t="s">
        <v>137</v>
      </c>
      <c r="E120" s="29" t="s">
        <v>137</v>
      </c>
      <c r="F120" s="38" t="s">
        <v>39</v>
      </c>
      <c r="G120" s="40" t="n">
        <v>37226</v>
      </c>
      <c r="H120" s="42" t="n">
        <v>-238700</v>
      </c>
      <c r="I120" s="42" t="n">
        <v>-238397.6577</v>
      </c>
      <c r="J120" s="43" t="n">
        <f aca="false">I120/H120</f>
        <v>0.998733379555928</v>
      </c>
      <c r="K120" s="43" t="n">
        <f aca="false">VLOOKUP(G120,DiscountRate!$A$2:$E$26,5,0)</f>
        <v>4.19880834452312</v>
      </c>
      <c r="L120" s="33" t="n">
        <v>2.651</v>
      </c>
      <c r="M120" s="33" t="n">
        <v>2.37</v>
      </c>
      <c r="N120" s="45" t="n">
        <f aca="false">(M120-L120)*I120</f>
        <v>66989.7418136999</v>
      </c>
      <c r="O120" s="46" t="n">
        <f aca="false">(M120-L120)*H120</f>
        <v>67074.6999999999</v>
      </c>
      <c r="P120" s="13" t="n">
        <f aca="false">(M120-L120)*(H120*K120)</f>
        <v>281633.810066385</v>
      </c>
    </row>
    <row r="121" customFormat="false" ht="12.75" hidden="false" customHeight="false" outlineLevel="0" collapsed="false">
      <c r="A121" s="29" t="s">
        <v>40</v>
      </c>
      <c r="B121" s="37" t="n">
        <v>37181</v>
      </c>
      <c r="C121" s="29" t="s">
        <v>157</v>
      </c>
      <c r="D121" s="29" t="s">
        <v>137</v>
      </c>
      <c r="E121" s="29" t="s">
        <v>137</v>
      </c>
      <c r="F121" s="38" t="s">
        <v>39</v>
      </c>
      <c r="G121" s="40" t="n">
        <v>37226</v>
      </c>
      <c r="H121" s="42" t="n">
        <v>0</v>
      </c>
      <c r="I121" s="42" t="n">
        <v>0</v>
      </c>
      <c r="J121" s="42"/>
      <c r="K121" s="43" t="n">
        <f aca="false">VLOOKUP(G121,DiscountRate!$A$2:$E$26,5,0)</f>
        <v>4.19880834452312</v>
      </c>
      <c r="L121" s="33" t="n">
        <v>0</v>
      </c>
      <c r="M121" s="33"/>
      <c r="N121" s="45" t="n">
        <v>0</v>
      </c>
      <c r="O121" s="46" t="n">
        <f aca="false">(M121-L121)*H121</f>
        <v>0</v>
      </c>
      <c r="P121" s="13" t="n">
        <f aca="false">(M121-L121)*(H121*K121)</f>
        <v>0</v>
      </c>
    </row>
    <row r="122" customFormat="false" ht="12.75" hidden="false" customHeight="false" outlineLevel="0" collapsed="false">
      <c r="A122" s="29" t="s">
        <v>40</v>
      </c>
      <c r="B122" s="37" t="n">
        <v>37181</v>
      </c>
      <c r="C122" s="29" t="s">
        <v>157</v>
      </c>
      <c r="D122" s="29" t="s">
        <v>137</v>
      </c>
      <c r="E122" s="29" t="s">
        <v>137</v>
      </c>
      <c r="F122" s="38" t="s">
        <v>39</v>
      </c>
      <c r="G122" s="40" t="n">
        <v>37257</v>
      </c>
      <c r="H122" s="42" t="n">
        <v>-238700</v>
      </c>
      <c r="I122" s="42" t="n">
        <v>-237973.3707</v>
      </c>
      <c r="J122" s="43" t="n">
        <f aca="false">I122/H122</f>
        <v>0.996955888981986</v>
      </c>
      <c r="K122" s="43" t="n">
        <f aca="false">VLOOKUP(G122,DiscountRate!$A$2:$E$26,5,0)</f>
        <v>4.17432617959527</v>
      </c>
      <c r="L122" s="33" t="n">
        <v>2.651</v>
      </c>
      <c r="M122" s="33" t="n">
        <v>2.66</v>
      </c>
      <c r="N122" s="45" t="n">
        <f aca="false">(M122-L122)*I122</f>
        <v>-2141.76033630008</v>
      </c>
      <c r="O122" s="46" t="n">
        <f aca="false">(M122-L122)*H122</f>
        <v>-2148.30000000008</v>
      </c>
      <c r="P122" s="13" t="n">
        <f aca="false">(M122-L122)*(H122*K122)</f>
        <v>-8967.70493162486</v>
      </c>
    </row>
    <row r="123" customFormat="false" ht="12.75" hidden="false" customHeight="false" outlineLevel="0" collapsed="false">
      <c r="A123" s="29" t="s">
        <v>40</v>
      </c>
      <c r="B123" s="37" t="n">
        <v>37181</v>
      </c>
      <c r="C123" s="29" t="s">
        <v>157</v>
      </c>
      <c r="D123" s="29" t="s">
        <v>137</v>
      </c>
      <c r="E123" s="29" t="s">
        <v>137</v>
      </c>
      <c r="F123" s="38" t="s">
        <v>39</v>
      </c>
      <c r="G123" s="40" t="n">
        <v>37257</v>
      </c>
      <c r="H123" s="42" t="n">
        <v>0</v>
      </c>
      <c r="I123" s="42" t="n">
        <v>0</v>
      </c>
      <c r="J123" s="42"/>
      <c r="K123" s="43" t="n">
        <f aca="false">VLOOKUP(G123,DiscountRate!$A$2:$E$26,5,0)</f>
        <v>4.17432617959527</v>
      </c>
      <c r="L123" s="33" t="n">
        <v>0</v>
      </c>
      <c r="M123" s="33"/>
      <c r="N123" s="45" t="n">
        <v>0</v>
      </c>
      <c r="O123" s="46" t="n">
        <f aca="false">(M123-L123)*H123</f>
        <v>0</v>
      </c>
      <c r="P123" s="13" t="n">
        <f aca="false">(M123-L123)*(H123*K123)</f>
        <v>0</v>
      </c>
    </row>
    <row r="124" customFormat="false" ht="12.75" hidden="false" customHeight="false" outlineLevel="0" collapsed="false">
      <c r="A124" s="29" t="s">
        <v>40</v>
      </c>
      <c r="B124" s="37" t="n">
        <v>37181</v>
      </c>
      <c r="C124" s="29" t="s">
        <v>157</v>
      </c>
      <c r="D124" s="29" t="s">
        <v>137</v>
      </c>
      <c r="E124" s="29" t="s">
        <v>137</v>
      </c>
      <c r="F124" s="38" t="s">
        <v>39</v>
      </c>
      <c r="G124" s="40" t="n">
        <v>37288</v>
      </c>
      <c r="H124" s="42" t="n">
        <v>-215600</v>
      </c>
      <c r="I124" s="42" t="n">
        <v>-214580.7717</v>
      </c>
      <c r="J124" s="43" t="n">
        <f aca="false">I124/H124</f>
        <v>0.995272596011132</v>
      </c>
      <c r="K124" s="43" t="n">
        <f aca="false">VLOOKUP(G124,DiscountRate!$A$2:$E$26,5,0)</f>
        <v>4.11413051258882</v>
      </c>
      <c r="L124" s="33" t="n">
        <v>2.651</v>
      </c>
      <c r="M124" s="33" t="n">
        <v>2.685</v>
      </c>
      <c r="N124" s="45" t="n">
        <f aca="false">(M124-L124)*I124</f>
        <v>-7295.74623780006</v>
      </c>
      <c r="O124" s="46" t="n">
        <f aca="false">(M124-L124)*H124</f>
        <v>-7330.40000000005</v>
      </c>
      <c r="P124" s="13" t="n">
        <f aca="false">(M124-L124)*(H124*K124)</f>
        <v>-30158.2223094813</v>
      </c>
    </row>
    <row r="125" customFormat="false" ht="12.75" hidden="false" customHeight="false" outlineLevel="0" collapsed="false">
      <c r="A125" s="29" t="s">
        <v>40</v>
      </c>
      <c r="B125" s="37" t="n">
        <v>37181</v>
      </c>
      <c r="C125" s="29" t="s">
        <v>157</v>
      </c>
      <c r="D125" s="29" t="s">
        <v>137</v>
      </c>
      <c r="E125" s="29" t="s">
        <v>137</v>
      </c>
      <c r="F125" s="38" t="s">
        <v>39</v>
      </c>
      <c r="G125" s="40" t="n">
        <v>37288</v>
      </c>
      <c r="H125" s="42" t="n">
        <v>0</v>
      </c>
      <c r="I125" s="42" t="n">
        <v>0</v>
      </c>
      <c r="J125" s="42"/>
      <c r="K125" s="43" t="n">
        <f aca="false">VLOOKUP(G125,DiscountRate!$A$2:$E$26,5,0)</f>
        <v>4.11413051258882</v>
      </c>
      <c r="L125" s="33" t="n">
        <v>0</v>
      </c>
      <c r="M125" s="33"/>
      <c r="N125" s="45" t="n">
        <v>0</v>
      </c>
      <c r="O125" s="46" t="n">
        <f aca="false">(M125-L125)*H125</f>
        <v>0</v>
      </c>
      <c r="P125" s="13" t="n">
        <f aca="false">(M125-L125)*(H125*K125)</f>
        <v>0</v>
      </c>
    </row>
    <row r="126" customFormat="false" ht="12.75" hidden="false" customHeight="false" outlineLevel="0" collapsed="false">
      <c r="A126" s="29" t="s">
        <v>40</v>
      </c>
      <c r="B126" s="37" t="n">
        <v>37181</v>
      </c>
      <c r="C126" s="29" t="s">
        <v>157</v>
      </c>
      <c r="D126" s="29" t="s">
        <v>137</v>
      </c>
      <c r="E126" s="29" t="s">
        <v>137</v>
      </c>
      <c r="F126" s="38" t="s">
        <v>39</v>
      </c>
      <c r="G126" s="40" t="n">
        <v>37316</v>
      </c>
      <c r="H126" s="42" t="n">
        <v>-238700</v>
      </c>
      <c r="I126" s="42" t="n">
        <v>-237218.4561</v>
      </c>
      <c r="J126" s="43" t="n">
        <f aca="false">I126/H126</f>
        <v>0.993793280687055</v>
      </c>
      <c r="K126" s="43" t="n">
        <f aca="false">VLOOKUP(G126,DiscountRate!$A$2:$E$26,5,0)</f>
        <v>4.06697968730617</v>
      </c>
      <c r="L126" s="33" t="n">
        <v>2.651</v>
      </c>
      <c r="M126" s="33" t="n">
        <v>2.612</v>
      </c>
      <c r="N126" s="45" t="n">
        <f aca="false">(M126-L126)*I126</f>
        <v>9251.51978789993</v>
      </c>
      <c r="O126" s="46" t="n">
        <f aca="false">(M126-L126)*H126</f>
        <v>9309.29999999993</v>
      </c>
      <c r="P126" s="13" t="n">
        <f aca="false">(M126-L126)*(H126*K126)</f>
        <v>37860.734003039</v>
      </c>
    </row>
    <row r="127" customFormat="false" ht="12.75" hidden="false" customHeight="false" outlineLevel="0" collapsed="false">
      <c r="A127" s="29" t="s">
        <v>40</v>
      </c>
      <c r="B127" s="37" t="n">
        <v>37181</v>
      </c>
      <c r="C127" s="29" t="s">
        <v>157</v>
      </c>
      <c r="D127" s="29" t="s">
        <v>137</v>
      </c>
      <c r="E127" s="29" t="s">
        <v>137</v>
      </c>
      <c r="F127" s="38" t="s">
        <v>39</v>
      </c>
      <c r="G127" s="40" t="n">
        <v>37316</v>
      </c>
      <c r="H127" s="42" t="n">
        <v>0</v>
      </c>
      <c r="I127" s="42" t="n">
        <v>0</v>
      </c>
      <c r="J127" s="42"/>
      <c r="K127" s="43" t="n">
        <f aca="false">VLOOKUP(G127,DiscountRate!$A$2:$E$26,5,0)</f>
        <v>4.06697968730617</v>
      </c>
      <c r="L127" s="33" t="n">
        <v>0</v>
      </c>
      <c r="M127" s="33" t="n">
        <v>0</v>
      </c>
      <c r="N127" s="45" t="n">
        <v>0</v>
      </c>
      <c r="O127" s="46" t="n">
        <f aca="false">(M127-L127)*H127</f>
        <v>0</v>
      </c>
      <c r="P127" s="13" t="n">
        <f aca="false">(M127-L127)*(H127*K127)</f>
        <v>0</v>
      </c>
    </row>
    <row r="128" customFormat="false" ht="12.75" hidden="false" customHeight="false" outlineLevel="0" collapsed="false">
      <c r="A128" s="51" t="s">
        <v>156</v>
      </c>
      <c r="B128" s="37"/>
      <c r="C128" s="29"/>
      <c r="D128" s="29"/>
      <c r="E128" s="29"/>
      <c r="F128" s="38"/>
      <c r="G128" s="40"/>
      <c r="H128" s="48" t="n">
        <f aca="false">SUM(H120:H127)</f>
        <v>-931700</v>
      </c>
      <c r="I128" s="48" t="n">
        <f aca="false">SUM(I120:I127)</f>
        <v>-928170.2562</v>
      </c>
      <c r="J128" s="48"/>
      <c r="K128" s="43" t="e">
        <f aca="false">VLOOKUP(G128,DiscountRate!$A$2:$E$26,5,0)</f>
        <v>#N/A</v>
      </c>
      <c r="L128" s="32"/>
      <c r="M128" s="32"/>
      <c r="N128" s="50" t="n">
        <f aca="false">SUM(N120:N127)</f>
        <v>66803.7550274997</v>
      </c>
      <c r="O128" s="50" t="n">
        <f aca="false">SUM(O120:O127)</f>
        <v>66905.2999999997</v>
      </c>
      <c r="P128" s="50" t="n">
        <f aca="false">SUM(P120:P127)</f>
        <v>280368.616828318</v>
      </c>
    </row>
    <row r="129" customFormat="false" ht="12.75" hidden="false" customHeight="false" outlineLevel="0" collapsed="false">
      <c r="A129" s="29" t="s">
        <v>38</v>
      </c>
      <c r="B129" s="37" t="n">
        <v>37181</v>
      </c>
      <c r="C129" s="29" t="s">
        <v>158</v>
      </c>
      <c r="D129" s="29" t="s">
        <v>137</v>
      </c>
      <c r="E129" s="29" t="s">
        <v>137</v>
      </c>
      <c r="F129" s="38" t="s">
        <v>39</v>
      </c>
      <c r="G129" s="40" t="n">
        <v>37226</v>
      </c>
      <c r="H129" s="42" t="n">
        <v>-71300</v>
      </c>
      <c r="I129" s="42" t="n">
        <v>-71209.69</v>
      </c>
      <c r="J129" s="43" t="n">
        <f aca="false">I129/H129</f>
        <v>0.998733380084152</v>
      </c>
      <c r="K129" s="43" t="n">
        <f aca="false">VLOOKUP(G129,DiscountRate!$A$2:$E$26,5,0)</f>
        <v>4.19880834452312</v>
      </c>
      <c r="L129" s="33" t="n">
        <v>2.651</v>
      </c>
      <c r="M129" s="33" t="n">
        <v>2.37</v>
      </c>
      <c r="N129" s="45" t="n">
        <f aca="false">(M129-L129)*I129</f>
        <v>20009.92289</v>
      </c>
      <c r="O129" s="46" t="n">
        <f aca="false">(M129-L129)*H129</f>
        <v>20035.3</v>
      </c>
      <c r="P129" s="13" t="n">
        <f aca="false">(M129-L129)*(H129*K129)</f>
        <v>84124.384825024</v>
      </c>
    </row>
    <row r="130" customFormat="false" ht="12.75" hidden="false" customHeight="false" outlineLevel="0" collapsed="false">
      <c r="A130" s="29" t="s">
        <v>38</v>
      </c>
      <c r="B130" s="37" t="n">
        <v>37181</v>
      </c>
      <c r="C130" s="29" t="s">
        <v>158</v>
      </c>
      <c r="D130" s="29" t="s">
        <v>137</v>
      </c>
      <c r="E130" s="29" t="s">
        <v>137</v>
      </c>
      <c r="F130" s="38" t="s">
        <v>39</v>
      </c>
      <c r="G130" s="40" t="n">
        <v>37226</v>
      </c>
      <c r="H130" s="42" t="n">
        <v>0</v>
      </c>
      <c r="I130" s="42" t="n">
        <v>0</v>
      </c>
      <c r="J130" s="42"/>
      <c r="K130" s="43" t="n">
        <f aca="false">VLOOKUP(G130,DiscountRate!$A$2:$E$26,5,0)</f>
        <v>4.19880834452312</v>
      </c>
      <c r="L130" s="33" t="n">
        <v>0</v>
      </c>
      <c r="M130" s="33"/>
      <c r="N130" s="45" t="n">
        <v>0</v>
      </c>
      <c r="O130" s="46" t="n">
        <f aca="false">(M130-L130)*H130</f>
        <v>0</v>
      </c>
      <c r="P130" s="13" t="n">
        <f aca="false">(M130-L130)*(H130*K130)</f>
        <v>0</v>
      </c>
    </row>
    <row r="131" customFormat="false" ht="12.75" hidden="false" customHeight="false" outlineLevel="0" collapsed="false">
      <c r="A131" s="29" t="s">
        <v>38</v>
      </c>
      <c r="B131" s="37" t="n">
        <v>37181</v>
      </c>
      <c r="C131" s="29" t="s">
        <v>158</v>
      </c>
      <c r="D131" s="29" t="s">
        <v>137</v>
      </c>
      <c r="E131" s="29" t="s">
        <v>137</v>
      </c>
      <c r="F131" s="38" t="s">
        <v>39</v>
      </c>
      <c r="G131" s="40" t="n">
        <v>37257</v>
      </c>
      <c r="H131" s="42" t="n">
        <v>-71300</v>
      </c>
      <c r="I131" s="42" t="n">
        <v>-71082.9549</v>
      </c>
      <c r="J131" s="43" t="n">
        <f aca="false">I131/H131</f>
        <v>0.996955889200561</v>
      </c>
      <c r="K131" s="43" t="n">
        <f aca="false">VLOOKUP(G131,DiscountRate!$A$2:$E$26,5,0)</f>
        <v>4.17432617959527</v>
      </c>
      <c r="L131" s="33" t="n">
        <v>2.651</v>
      </c>
      <c r="M131" s="33" t="n">
        <v>2.66</v>
      </c>
      <c r="N131" s="45" t="n">
        <f aca="false">(M131-L131)*I131</f>
        <v>-639.746594100024</v>
      </c>
      <c r="O131" s="46" t="n">
        <f aca="false">(M131-L131)*H131</f>
        <v>-641.700000000024</v>
      </c>
      <c r="P131" s="13" t="n">
        <f aca="false">(M131-L131)*(H131*K131)</f>
        <v>-2678.66510944639</v>
      </c>
    </row>
    <row r="132" customFormat="false" ht="12.75" hidden="false" customHeight="false" outlineLevel="0" collapsed="false">
      <c r="A132" s="29" t="s">
        <v>38</v>
      </c>
      <c r="B132" s="37" t="n">
        <v>37181</v>
      </c>
      <c r="C132" s="29" t="s">
        <v>158</v>
      </c>
      <c r="D132" s="29" t="s">
        <v>137</v>
      </c>
      <c r="E132" s="29" t="s">
        <v>137</v>
      </c>
      <c r="F132" s="38" t="s">
        <v>39</v>
      </c>
      <c r="G132" s="40" t="n">
        <v>37257</v>
      </c>
      <c r="H132" s="42" t="n">
        <v>0</v>
      </c>
      <c r="I132" s="42" t="n">
        <v>0</v>
      </c>
      <c r="J132" s="42"/>
      <c r="K132" s="43" t="n">
        <f aca="false">VLOOKUP(G132,DiscountRate!$A$2:$E$26,5,0)</f>
        <v>4.17432617959527</v>
      </c>
      <c r="L132" s="33" t="n">
        <v>0</v>
      </c>
      <c r="M132" s="33"/>
      <c r="N132" s="45" t="n">
        <v>0</v>
      </c>
      <c r="O132" s="46" t="n">
        <f aca="false">(M132-L132)*H132</f>
        <v>0</v>
      </c>
      <c r="P132" s="13" t="n">
        <f aca="false">(M132-L132)*(H132*K132)</f>
        <v>0</v>
      </c>
    </row>
    <row r="133" customFormat="false" ht="12.75" hidden="false" customHeight="false" outlineLevel="0" collapsed="false">
      <c r="A133" s="29" t="s">
        <v>38</v>
      </c>
      <c r="B133" s="37" t="n">
        <v>37181</v>
      </c>
      <c r="C133" s="29" t="s">
        <v>158</v>
      </c>
      <c r="D133" s="29" t="s">
        <v>137</v>
      </c>
      <c r="E133" s="29" t="s">
        <v>137</v>
      </c>
      <c r="F133" s="38" t="s">
        <v>39</v>
      </c>
      <c r="G133" s="40" t="n">
        <v>37288</v>
      </c>
      <c r="H133" s="42" t="n">
        <v>-64400</v>
      </c>
      <c r="I133" s="42" t="n">
        <v>-64095.5552</v>
      </c>
      <c r="J133" s="43" t="n">
        <f aca="false">I133/H133</f>
        <v>0.995272596273292</v>
      </c>
      <c r="K133" s="43" t="n">
        <f aca="false">VLOOKUP(G133,DiscountRate!$A$2:$E$26,5,0)</f>
        <v>4.11413051258882</v>
      </c>
      <c r="L133" s="33" t="n">
        <v>2.651</v>
      </c>
      <c r="M133" s="33" t="n">
        <v>2.685</v>
      </c>
      <c r="N133" s="45" t="n">
        <f aca="false">(M133-L133)*I133</f>
        <v>-2179.24887680002</v>
      </c>
      <c r="O133" s="46" t="n">
        <f aca="false">(M133-L133)*H133</f>
        <v>-2189.60000000002</v>
      </c>
      <c r="P133" s="13" t="n">
        <f aca="false">(M133-L133)*(H133*K133)</f>
        <v>-9008.30017036455</v>
      </c>
    </row>
    <row r="134" customFormat="false" ht="12.75" hidden="false" customHeight="false" outlineLevel="0" collapsed="false">
      <c r="A134" s="29" t="s">
        <v>38</v>
      </c>
      <c r="B134" s="37" t="n">
        <v>37181</v>
      </c>
      <c r="C134" s="29" t="s">
        <v>158</v>
      </c>
      <c r="D134" s="29" t="s">
        <v>137</v>
      </c>
      <c r="E134" s="29" t="s">
        <v>137</v>
      </c>
      <c r="F134" s="38" t="s">
        <v>39</v>
      </c>
      <c r="G134" s="40" t="n">
        <v>37288</v>
      </c>
      <c r="H134" s="42" t="n">
        <v>0</v>
      </c>
      <c r="I134" s="42" t="n">
        <v>0</v>
      </c>
      <c r="J134" s="42"/>
      <c r="K134" s="43" t="n">
        <f aca="false">VLOOKUP(G134,DiscountRate!$A$2:$E$26,5,0)</f>
        <v>4.11413051258882</v>
      </c>
      <c r="L134" s="33" t="n">
        <v>0</v>
      </c>
      <c r="M134" s="33"/>
      <c r="N134" s="45" t="n">
        <v>0</v>
      </c>
      <c r="O134" s="46" t="n">
        <f aca="false">(M134-L134)*H134</f>
        <v>0</v>
      </c>
      <c r="P134" s="13" t="n">
        <f aca="false">(M134-L134)*(H134*K134)</f>
        <v>0</v>
      </c>
    </row>
    <row r="135" customFormat="false" ht="12.75" hidden="false" customHeight="false" outlineLevel="0" collapsed="false">
      <c r="A135" s="29" t="s">
        <v>38</v>
      </c>
      <c r="B135" s="37" t="n">
        <v>37181</v>
      </c>
      <c r="C135" s="29" t="s">
        <v>158</v>
      </c>
      <c r="D135" s="29" t="s">
        <v>137</v>
      </c>
      <c r="E135" s="29" t="s">
        <v>137</v>
      </c>
      <c r="F135" s="38" t="s">
        <v>39</v>
      </c>
      <c r="G135" s="40" t="n">
        <v>37316</v>
      </c>
      <c r="H135" s="42" t="n">
        <v>-71300</v>
      </c>
      <c r="I135" s="42" t="n">
        <v>-70857.4609</v>
      </c>
      <c r="J135" s="43" t="n">
        <f aca="false">I135/H135</f>
        <v>0.993793280504909</v>
      </c>
      <c r="K135" s="43" t="n">
        <f aca="false">VLOOKUP(G135,DiscountRate!$A$2:$E$26,5,0)</f>
        <v>4.06697968730617</v>
      </c>
      <c r="L135" s="33" t="n">
        <v>2.651</v>
      </c>
      <c r="M135" s="33" t="n">
        <v>2.612</v>
      </c>
      <c r="N135" s="45" t="n">
        <f aca="false">(M135-L135)*I135</f>
        <v>2763.44097509998</v>
      </c>
      <c r="O135" s="46" t="n">
        <f aca="false">(M135-L135)*H135</f>
        <v>2780.69999999998</v>
      </c>
      <c r="P135" s="13" t="n">
        <f aca="false">(M135-L135)*(H135*K135)</f>
        <v>11309.0504164922</v>
      </c>
    </row>
    <row r="136" customFormat="false" ht="12.75" hidden="false" customHeight="false" outlineLevel="0" collapsed="false">
      <c r="A136" s="29" t="s">
        <v>38</v>
      </c>
      <c r="B136" s="37" t="n">
        <v>37181</v>
      </c>
      <c r="C136" s="29" t="s">
        <v>158</v>
      </c>
      <c r="D136" s="29" t="s">
        <v>137</v>
      </c>
      <c r="E136" s="29" t="s">
        <v>137</v>
      </c>
      <c r="F136" s="38" t="s">
        <v>39</v>
      </c>
      <c r="G136" s="40" t="n">
        <v>37316</v>
      </c>
      <c r="H136" s="42" t="n">
        <v>0</v>
      </c>
      <c r="I136" s="42" t="n">
        <v>0</v>
      </c>
      <c r="J136" s="42"/>
      <c r="K136" s="43" t="n">
        <f aca="false">VLOOKUP(G136,DiscountRate!$A$2:$E$26,5,0)</f>
        <v>4.06697968730617</v>
      </c>
      <c r="L136" s="33" t="n">
        <v>0</v>
      </c>
      <c r="M136" s="33" t="n">
        <v>0</v>
      </c>
      <c r="N136" s="45" t="n">
        <v>0</v>
      </c>
      <c r="O136" s="46" t="n">
        <f aca="false">(M136-L136)*H136</f>
        <v>0</v>
      </c>
      <c r="P136" s="13" t="n">
        <f aca="false">(M136-L136)*(H136*K136)</f>
        <v>0</v>
      </c>
    </row>
    <row r="137" customFormat="false" ht="12.75" hidden="false" customHeight="false" outlineLevel="0" collapsed="false">
      <c r="A137" s="32" t="s">
        <v>159</v>
      </c>
      <c r="B137" s="37"/>
      <c r="C137" s="29"/>
      <c r="D137" s="29"/>
      <c r="E137" s="29"/>
      <c r="F137" s="38"/>
      <c r="G137" s="40"/>
      <c r="H137" s="48" t="n">
        <f aca="false">SUM(H129:H136)</f>
        <v>-278300</v>
      </c>
      <c r="I137" s="48" t="n">
        <f aca="false">SUM(I129:I136)</f>
        <v>-277245.661</v>
      </c>
      <c r="J137" s="48"/>
      <c r="K137" s="43" t="e">
        <f aca="false">VLOOKUP(G137,DiscountRate!$A$2:$E$26,5,0)</f>
        <v>#N/A</v>
      </c>
      <c r="L137" s="32"/>
      <c r="M137" s="32"/>
      <c r="N137" s="50" t="n">
        <f aca="false">SUM(N129:N136)</f>
        <v>19954.3683941999</v>
      </c>
      <c r="O137" s="50" t="n">
        <f aca="false">SUM(O129:O136)</f>
        <v>19984.6999999999</v>
      </c>
      <c r="P137" s="50" t="n">
        <f aca="false">SUM(P129:P136)</f>
        <v>83746.4699617052</v>
      </c>
    </row>
    <row r="138" customFormat="false" ht="12.75" hidden="false" customHeight="false" outlineLevel="0" collapsed="false">
      <c r="A138" s="29" t="s">
        <v>40</v>
      </c>
      <c r="B138" s="37" t="n">
        <v>37181</v>
      </c>
      <c r="C138" s="29" t="s">
        <v>160</v>
      </c>
      <c r="D138" s="29" t="s">
        <v>88</v>
      </c>
      <c r="E138" s="29" t="s">
        <v>89</v>
      </c>
      <c r="F138" s="38" t="s">
        <v>39</v>
      </c>
      <c r="G138" s="40" t="n">
        <v>37226</v>
      </c>
      <c r="H138" s="42" t="n">
        <v>238700</v>
      </c>
      <c r="I138" s="42" t="n">
        <v>238397.6577</v>
      </c>
      <c r="J138" s="43" t="n">
        <f aca="false">I138/H138</f>
        <v>0.998733379555928</v>
      </c>
      <c r="K138" s="43" t="n">
        <f aca="false">VLOOKUP(G138,DiscountRate!$A$2:$E$26,5,0)</f>
        <v>4.19880834452312</v>
      </c>
      <c r="L138" s="33" t="n">
        <v>2.96</v>
      </c>
      <c r="M138" s="33" t="n">
        <f aca="false">(N138/I138)+L138</f>
        <v>2.9250000000818</v>
      </c>
      <c r="N138" s="45" t="n">
        <v>-8343.918</v>
      </c>
      <c r="O138" s="46" t="n">
        <f aca="false">(M138-L138)*H138</f>
        <v>-8354.49998047525</v>
      </c>
      <c r="P138" s="13" t="n">
        <f aca="false">(M138-L138)*(H138*K138)</f>
        <v>-35078.9442323377</v>
      </c>
    </row>
    <row r="139" customFormat="false" ht="12.75" hidden="false" customHeight="false" outlineLevel="0" collapsed="false">
      <c r="A139" s="29" t="s">
        <v>40</v>
      </c>
      <c r="B139" s="37" t="n">
        <v>37181</v>
      </c>
      <c r="C139" s="29" t="s">
        <v>160</v>
      </c>
      <c r="D139" s="29" t="s">
        <v>88</v>
      </c>
      <c r="E139" s="29" t="s">
        <v>89</v>
      </c>
      <c r="F139" s="38" t="s">
        <v>39</v>
      </c>
      <c r="G139" s="40" t="n">
        <v>37257</v>
      </c>
      <c r="H139" s="42" t="n">
        <v>238700</v>
      </c>
      <c r="I139" s="42" t="n">
        <v>237973.3707</v>
      </c>
      <c r="J139" s="43" t="n">
        <f aca="false">I139/H139</f>
        <v>0.996955888981986</v>
      </c>
      <c r="K139" s="43" t="n">
        <f aca="false">VLOOKUP(G139,DiscountRate!$A$2:$E$26,5,0)</f>
        <v>4.17432617959527</v>
      </c>
      <c r="L139" s="33" t="n">
        <v>2.96</v>
      </c>
      <c r="M139" s="33" t="n">
        <f aca="false">(N139/I139)+L139</f>
        <v>3.10499999978359</v>
      </c>
      <c r="N139" s="45" t="n">
        <v>34506.1387</v>
      </c>
      <c r="O139" s="46" t="n">
        <f aca="false">(M139-L139)*H139</f>
        <v>34611.4999483427</v>
      </c>
      <c r="P139" s="13" t="n">
        <f aca="false">(M139-L139)*(H139*K139)</f>
        <v>144479.690349427</v>
      </c>
    </row>
    <row r="140" customFormat="false" ht="12.75" hidden="false" customHeight="false" outlineLevel="0" collapsed="false">
      <c r="A140" s="29" t="s">
        <v>40</v>
      </c>
      <c r="B140" s="37" t="n">
        <v>37181</v>
      </c>
      <c r="C140" s="29" t="s">
        <v>160</v>
      </c>
      <c r="D140" s="29" t="s">
        <v>88</v>
      </c>
      <c r="E140" s="29" t="s">
        <v>89</v>
      </c>
      <c r="F140" s="38" t="s">
        <v>39</v>
      </c>
      <c r="G140" s="40" t="n">
        <v>37288</v>
      </c>
      <c r="H140" s="42" t="n">
        <v>215600</v>
      </c>
      <c r="I140" s="42" t="n">
        <v>214580.7717</v>
      </c>
      <c r="J140" s="43" t="n">
        <f aca="false">I140/H140</f>
        <v>0.995272596011132</v>
      </c>
      <c r="K140" s="43" t="n">
        <f aca="false">VLOOKUP(G140,DiscountRate!$A$2:$E$26,5,0)</f>
        <v>4.11413051258882</v>
      </c>
      <c r="L140" s="33" t="n">
        <v>2.96</v>
      </c>
      <c r="M140" s="33" t="n">
        <f aca="false">(N140/I140)+L140</f>
        <v>3.13000000005126</v>
      </c>
      <c r="N140" s="45" t="n">
        <v>36478.7312</v>
      </c>
      <c r="O140" s="46" t="n">
        <f aca="false">(M140-L140)*H140</f>
        <v>36652.0000110523</v>
      </c>
      <c r="P140" s="13" t="n">
        <f aca="false">(M140-L140)*(H140*K140)</f>
        <v>150791.111592876</v>
      </c>
    </row>
    <row r="141" customFormat="false" ht="12.75" hidden="false" customHeight="false" outlineLevel="0" collapsed="false">
      <c r="A141" s="29" t="s">
        <v>40</v>
      </c>
      <c r="B141" s="37" t="n">
        <v>37181</v>
      </c>
      <c r="C141" s="29" t="s">
        <v>160</v>
      </c>
      <c r="D141" s="29" t="s">
        <v>88</v>
      </c>
      <c r="E141" s="29" t="s">
        <v>89</v>
      </c>
      <c r="F141" s="38" t="s">
        <v>39</v>
      </c>
      <c r="G141" s="40" t="n">
        <v>37316</v>
      </c>
      <c r="H141" s="42" t="n">
        <v>238700</v>
      </c>
      <c r="I141" s="42" t="n">
        <v>237218.4561</v>
      </c>
      <c r="J141" s="43" t="n">
        <f aca="false">I141/H141</f>
        <v>0.993793280687055</v>
      </c>
      <c r="K141" s="43" t="n">
        <f aca="false">VLOOKUP(G141,DiscountRate!$A$2:$E$26,5,0)</f>
        <v>4.06697968730617</v>
      </c>
      <c r="L141" s="33" t="n">
        <v>2.96</v>
      </c>
      <c r="M141" s="33" t="n">
        <f aca="false">(N141/I141)+L141</f>
        <v>3.10200000014248</v>
      </c>
      <c r="N141" s="45" t="n">
        <v>33685.0208</v>
      </c>
      <c r="O141" s="46" t="n">
        <f aca="false">(M141-L141)*H141</f>
        <v>33895.4000340111</v>
      </c>
      <c r="P141" s="13" t="n">
        <f aca="false">(M141-L141)*(H141*K141)</f>
        <v>137851.90343144</v>
      </c>
    </row>
    <row r="142" customFormat="false" ht="12.75" hidden="false" customHeight="false" outlineLevel="0" collapsed="false">
      <c r="A142" s="32" t="s">
        <v>159</v>
      </c>
      <c r="B142" s="37"/>
      <c r="C142" s="29"/>
      <c r="D142" s="29"/>
      <c r="E142" s="29"/>
      <c r="F142" s="38"/>
      <c r="G142" s="40"/>
      <c r="H142" s="48" t="n">
        <f aca="false">SUM(H138:H141)</f>
        <v>931700</v>
      </c>
      <c r="I142" s="48" t="n">
        <f aca="false">SUM(I138:I141)</f>
        <v>928170.2562</v>
      </c>
      <c r="J142" s="48"/>
      <c r="K142" s="43" t="e">
        <f aca="false">VLOOKUP(G142,DiscountRate!$A$2:$E$26,5,0)</f>
        <v>#N/A</v>
      </c>
      <c r="L142" s="32"/>
      <c r="M142" s="32"/>
      <c r="N142" s="50" t="n">
        <f aca="false">SUM(N138:N141)</f>
        <v>96325.9727</v>
      </c>
      <c r="O142" s="50" t="n">
        <f aca="false">SUM(O138:O141)</f>
        <v>96804.4000129308</v>
      </c>
      <c r="P142" s="50" t="n">
        <f aca="false">SUM(P138:P141)</f>
        <v>398043.761141405</v>
      </c>
    </row>
    <row r="143" customFormat="false" ht="12.75" hidden="false" customHeight="false" outlineLevel="0" collapsed="false">
      <c r="A143" s="29" t="s">
        <v>38</v>
      </c>
      <c r="B143" s="37" t="n">
        <v>37181</v>
      </c>
      <c r="C143" s="29" t="s">
        <v>161</v>
      </c>
      <c r="D143" s="29" t="s">
        <v>88</v>
      </c>
      <c r="E143" s="29" t="s">
        <v>89</v>
      </c>
      <c r="F143" s="38" t="s">
        <v>39</v>
      </c>
      <c r="G143" s="40" t="n">
        <v>37226</v>
      </c>
      <c r="H143" s="42" t="n">
        <v>71300</v>
      </c>
      <c r="I143" s="42" t="n">
        <v>71209.69</v>
      </c>
      <c r="J143" s="43" t="n">
        <f aca="false">I143/H143</f>
        <v>0.998733380084152</v>
      </c>
      <c r="K143" s="43" t="n">
        <f aca="false">VLOOKUP(G143,DiscountRate!$A$2:$E$26,5,0)</f>
        <v>4.19880834452312</v>
      </c>
      <c r="L143" s="33" t="n">
        <v>2.96</v>
      </c>
      <c r="M143" s="44" t="n">
        <f aca="false">(N143/I143)+L143</f>
        <v>2.92500000070215</v>
      </c>
      <c r="N143" s="45" t="n">
        <v>-2492.3391</v>
      </c>
      <c r="O143" s="46" t="n">
        <f aca="false">(M143-L143)*H143</f>
        <v>-2495.4999499366</v>
      </c>
      <c r="P143" s="13" t="n">
        <f aca="false">(M143-L143)*(H143*K143)</f>
        <v>-10478.1260135508</v>
      </c>
    </row>
    <row r="144" customFormat="false" ht="12.75" hidden="false" customHeight="false" outlineLevel="0" collapsed="false">
      <c r="A144" s="29" t="s">
        <v>38</v>
      </c>
      <c r="B144" s="37" t="n">
        <v>37181</v>
      </c>
      <c r="C144" s="29" t="s">
        <v>161</v>
      </c>
      <c r="D144" s="29" t="s">
        <v>88</v>
      </c>
      <c r="E144" s="29" t="s">
        <v>89</v>
      </c>
      <c r="F144" s="38" t="s">
        <v>39</v>
      </c>
      <c r="G144" s="40" t="n">
        <v>37257</v>
      </c>
      <c r="H144" s="42" t="n">
        <v>71300</v>
      </c>
      <c r="I144" s="42" t="n">
        <v>71082.9549</v>
      </c>
      <c r="J144" s="43" t="n">
        <f aca="false">I144/H144</f>
        <v>0.996955889200561</v>
      </c>
      <c r="K144" s="43" t="n">
        <f aca="false">VLOOKUP(G144,DiscountRate!$A$2:$E$26,5,0)</f>
        <v>4.17432617959527</v>
      </c>
      <c r="L144" s="33" t="n">
        <v>2.96</v>
      </c>
      <c r="M144" s="44" t="n">
        <f aca="false">(N144/I144)+L144</f>
        <v>3.10500000055569</v>
      </c>
      <c r="N144" s="45" t="n">
        <v>10307.0285</v>
      </c>
      <c r="O144" s="46" t="n">
        <f aca="false">(M144-L144)*H144</f>
        <v>10338.5000396206</v>
      </c>
      <c r="P144" s="13" t="n">
        <f aca="false">(M144-L144)*(H144*K144)</f>
        <v>43156.2713731351</v>
      </c>
    </row>
    <row r="145" customFormat="false" ht="12.75" hidden="false" customHeight="false" outlineLevel="0" collapsed="false">
      <c r="A145" s="29" t="s">
        <v>38</v>
      </c>
      <c r="B145" s="37" t="n">
        <v>37181</v>
      </c>
      <c r="C145" s="29" t="s">
        <v>161</v>
      </c>
      <c r="D145" s="29" t="s">
        <v>88</v>
      </c>
      <c r="E145" s="29" t="s">
        <v>89</v>
      </c>
      <c r="F145" s="38" t="s">
        <v>39</v>
      </c>
      <c r="G145" s="40" t="n">
        <v>37288</v>
      </c>
      <c r="H145" s="42" t="n">
        <v>64400</v>
      </c>
      <c r="I145" s="42" t="n">
        <v>64095.5552</v>
      </c>
      <c r="J145" s="43" t="n">
        <f aca="false">I145/H145</f>
        <v>0.995272596273292</v>
      </c>
      <c r="K145" s="43" t="n">
        <f aca="false">VLOOKUP(G145,DiscountRate!$A$2:$E$26,5,0)</f>
        <v>4.11413051258882</v>
      </c>
      <c r="L145" s="33" t="n">
        <v>2.96</v>
      </c>
      <c r="M145" s="44" t="n">
        <f aca="false">(N145/I145)+L145</f>
        <v>3.13000000024963</v>
      </c>
      <c r="N145" s="45" t="n">
        <v>10896.2444</v>
      </c>
      <c r="O145" s="46" t="n">
        <f aca="false">(M145-L145)*H145</f>
        <v>10948.000016076</v>
      </c>
      <c r="P145" s="13" t="n">
        <f aca="false">(M145-L145)*(H145*K145)</f>
        <v>45041.5009179612</v>
      </c>
    </row>
    <row r="146" customFormat="false" ht="12.75" hidden="false" customHeight="false" outlineLevel="0" collapsed="false">
      <c r="A146" s="29" t="s">
        <v>38</v>
      </c>
      <c r="B146" s="37" t="n">
        <v>37181</v>
      </c>
      <c r="C146" s="29" t="s">
        <v>161</v>
      </c>
      <c r="D146" s="29" t="s">
        <v>88</v>
      </c>
      <c r="E146" s="29" t="s">
        <v>89</v>
      </c>
      <c r="F146" s="38" t="s">
        <v>39</v>
      </c>
      <c r="G146" s="40" t="n">
        <v>37316</v>
      </c>
      <c r="H146" s="42" t="n">
        <v>71300</v>
      </c>
      <c r="I146" s="42" t="n">
        <v>70857.4609</v>
      </c>
      <c r="J146" s="43" t="n">
        <f aca="false">I146/H146</f>
        <v>0.993793280504909</v>
      </c>
      <c r="K146" s="43" t="n">
        <f aca="false">VLOOKUP(G146,DiscountRate!$A$2:$E$26,5,0)</f>
        <v>4.06697968730617</v>
      </c>
      <c r="L146" s="33" t="n">
        <v>2.96</v>
      </c>
      <c r="M146" s="44" t="n">
        <f aca="false">(N146/I146)+L146</f>
        <v>3.10200000073669</v>
      </c>
      <c r="N146" s="45" t="n">
        <v>10061.7595</v>
      </c>
      <c r="O146" s="46" t="n">
        <f aca="false">(M146-L146)*H146</f>
        <v>10124.600052526</v>
      </c>
      <c r="P146" s="13" t="n">
        <f aca="false">(M146-L146)*(H146*K146)</f>
        <v>41176.5427557223</v>
      </c>
    </row>
    <row r="147" customFormat="false" ht="12.75" hidden="false" customHeight="false" outlineLevel="0" collapsed="false">
      <c r="H147" s="48" t="n">
        <f aca="false">SUM(H143:H146)</f>
        <v>278300</v>
      </c>
      <c r="I147" s="48" t="n">
        <f aca="false">SUM(I143:I146)</f>
        <v>277245.661</v>
      </c>
      <c r="J147" s="48"/>
      <c r="K147" s="43" t="e">
        <f aca="false">VLOOKUP(G147,DiscountRate!$A$2:$E$26,5,0)</f>
        <v>#N/A</v>
      </c>
      <c r="L147" s="32"/>
      <c r="M147" s="32"/>
      <c r="N147" s="50" t="n">
        <f aca="false">SUM(N143:N146)</f>
        <v>28772.6933</v>
      </c>
      <c r="O147" s="50" t="n">
        <f aca="false">SUM(O143:O146)</f>
        <v>28915.600158286</v>
      </c>
      <c r="P147" s="50" t="n">
        <f aca="false">SUM(P143:P146)</f>
        <v>118896.189033268</v>
      </c>
    </row>
    <row r="148" customFormat="false" ht="12.75" hidden="false" customHeight="false" outlineLevel="0" collapsed="false">
      <c r="A148" s="51" t="s">
        <v>162</v>
      </c>
      <c r="B148" s="37"/>
      <c r="C148" s="29"/>
      <c r="D148" s="29"/>
      <c r="E148" s="29"/>
      <c r="F148" s="38"/>
      <c r="G148" s="40"/>
      <c r="H148" s="42"/>
      <c r="I148" s="42"/>
      <c r="J148" s="42"/>
      <c r="K148" s="43" t="e">
        <f aca="false">VLOOKUP(G148,DiscountRate!$A$2:$E$26,5,0)</f>
        <v>#N/A</v>
      </c>
      <c r="L148" s="33"/>
      <c r="M148" s="33"/>
      <c r="N148" s="45"/>
      <c r="O148" s="46"/>
      <c r="P148" s="13" t="e">
        <f aca="false">(M148-L148)*(H148*K148)</f>
        <v>#N/A</v>
      </c>
    </row>
    <row r="149" customFormat="false" ht="12.75" hidden="false" customHeight="false" outlineLevel="0" collapsed="false">
      <c r="A149" s="29" t="s">
        <v>40</v>
      </c>
      <c r="B149" s="37" t="n">
        <v>37204</v>
      </c>
      <c r="C149" s="29" t="s">
        <v>163</v>
      </c>
      <c r="D149" s="29" t="s">
        <v>137</v>
      </c>
      <c r="E149" s="29" t="s">
        <v>137</v>
      </c>
      <c r="F149" s="38" t="s">
        <v>39</v>
      </c>
      <c r="G149" s="40" t="n">
        <v>37226</v>
      </c>
      <c r="H149" s="42" t="n">
        <v>0</v>
      </c>
      <c r="I149" s="42" t="n">
        <v>0</v>
      </c>
      <c r="J149" s="42"/>
      <c r="K149" s="43" t="n">
        <f aca="false">VLOOKUP(G149,DiscountRate!$A$2:$E$26,5,0)</f>
        <v>4.19880834452312</v>
      </c>
      <c r="L149" s="33" t="n">
        <v>0</v>
      </c>
      <c r="M149" s="33"/>
      <c r="N149" s="45" t="n">
        <v>0</v>
      </c>
      <c r="O149" s="46" t="n">
        <f aca="false">(M149-L149)*H149</f>
        <v>0</v>
      </c>
      <c r="P149" s="13" t="n">
        <f aca="false">(M149-L149)*(H149*K149)</f>
        <v>0</v>
      </c>
    </row>
    <row r="150" customFormat="false" ht="12.75" hidden="false" customHeight="false" outlineLevel="0" collapsed="false">
      <c r="A150" s="29" t="s">
        <v>40</v>
      </c>
      <c r="B150" s="37" t="n">
        <v>37204</v>
      </c>
      <c r="C150" s="29" t="s">
        <v>163</v>
      </c>
      <c r="D150" s="29" t="s">
        <v>137</v>
      </c>
      <c r="E150" s="29" t="s">
        <v>137</v>
      </c>
      <c r="F150" s="38" t="s">
        <v>39</v>
      </c>
      <c r="G150" s="40" t="n">
        <v>37226</v>
      </c>
      <c r="H150" s="42" t="n">
        <v>119350</v>
      </c>
      <c r="I150" s="42" t="n">
        <v>119198.8288</v>
      </c>
      <c r="J150" s="43" t="n">
        <f aca="false">I150/H150</f>
        <v>0.998733379136992</v>
      </c>
      <c r="K150" s="43" t="n">
        <f aca="false">VLOOKUP(G150,DiscountRate!$A$2:$E$26,5,0)</f>
        <v>4.19880834452312</v>
      </c>
      <c r="L150" s="33" t="n">
        <v>2.52</v>
      </c>
      <c r="M150" s="33" t="n">
        <v>2.37</v>
      </c>
      <c r="N150" s="45" t="n">
        <f aca="false">(M150-L150)*I150</f>
        <v>-17879.82432</v>
      </c>
      <c r="O150" s="46" t="n">
        <f aca="false">(M150-L150)*H150</f>
        <v>-17902.5</v>
      </c>
      <c r="P150" s="13" t="n">
        <f aca="false">(M150-L150)*(H150*K150)</f>
        <v>-75169.1663878251</v>
      </c>
    </row>
    <row r="151" customFormat="false" ht="12.75" hidden="false" customHeight="false" outlineLevel="0" collapsed="false">
      <c r="A151" s="29" t="s">
        <v>40</v>
      </c>
      <c r="B151" s="37" t="n">
        <v>37204</v>
      </c>
      <c r="C151" s="29" t="s">
        <v>163</v>
      </c>
      <c r="D151" s="29" t="s">
        <v>137</v>
      </c>
      <c r="E151" s="29" t="s">
        <v>137</v>
      </c>
      <c r="F151" s="38" t="s">
        <v>39</v>
      </c>
      <c r="G151" s="40" t="n">
        <v>37257</v>
      </c>
      <c r="H151" s="42" t="n">
        <v>0</v>
      </c>
      <c r="I151" s="42" t="n">
        <v>0</v>
      </c>
      <c r="J151" s="42"/>
      <c r="K151" s="43" t="n">
        <f aca="false">VLOOKUP(G151,DiscountRate!$A$2:$E$26,5,0)</f>
        <v>4.17432617959527</v>
      </c>
      <c r="L151" s="33" t="n">
        <v>0</v>
      </c>
      <c r="M151" s="33"/>
      <c r="N151" s="45" t="n">
        <v>0</v>
      </c>
      <c r="O151" s="46" t="n">
        <f aca="false">(M151-L151)*H151</f>
        <v>0</v>
      </c>
      <c r="P151" s="13" t="n">
        <f aca="false">(M151-L151)*(H151*K151)</f>
        <v>0</v>
      </c>
    </row>
    <row r="152" customFormat="false" ht="12.75" hidden="false" customHeight="false" outlineLevel="0" collapsed="false">
      <c r="A152" s="29" t="s">
        <v>40</v>
      </c>
      <c r="B152" s="37" t="n">
        <v>37204</v>
      </c>
      <c r="C152" s="29" t="s">
        <v>163</v>
      </c>
      <c r="D152" s="29" t="s">
        <v>137</v>
      </c>
      <c r="E152" s="29" t="s">
        <v>137</v>
      </c>
      <c r="F152" s="38" t="s">
        <v>39</v>
      </c>
      <c r="G152" s="40" t="n">
        <v>37257</v>
      </c>
      <c r="H152" s="42" t="n">
        <v>119350</v>
      </c>
      <c r="I152" s="42" t="n">
        <v>118986.6853</v>
      </c>
      <c r="J152" s="43" t="n">
        <f aca="false">I152/H152</f>
        <v>0.99695588856305</v>
      </c>
      <c r="K152" s="43" t="n">
        <f aca="false">VLOOKUP(G152,DiscountRate!$A$2:$E$26,5,0)</f>
        <v>4.17432617959527</v>
      </c>
      <c r="L152" s="33" t="n">
        <v>2.52</v>
      </c>
      <c r="M152" s="33" t="n">
        <v>2.66</v>
      </c>
      <c r="N152" s="45" t="n">
        <f aca="false">(M152-L152)*I152</f>
        <v>16658.135942</v>
      </c>
      <c r="O152" s="46" t="n">
        <f aca="false">(M152-L152)*H152</f>
        <v>16709</v>
      </c>
      <c r="P152" s="13" t="n">
        <f aca="false">(M152-L152)*(H152*K152)</f>
        <v>69748.8161348574</v>
      </c>
    </row>
    <row r="153" customFormat="false" ht="12.75" hidden="false" customHeight="false" outlineLevel="0" collapsed="false">
      <c r="A153" s="29" t="s">
        <v>40</v>
      </c>
      <c r="B153" s="37" t="n">
        <v>37204</v>
      </c>
      <c r="C153" s="29" t="s">
        <v>163</v>
      </c>
      <c r="D153" s="29" t="s">
        <v>137</v>
      </c>
      <c r="E153" s="29" t="s">
        <v>137</v>
      </c>
      <c r="F153" s="38" t="s">
        <v>39</v>
      </c>
      <c r="G153" s="40" t="n">
        <v>37288</v>
      </c>
      <c r="H153" s="42" t="n">
        <v>0</v>
      </c>
      <c r="I153" s="42" t="n">
        <v>0</v>
      </c>
      <c r="J153" s="42"/>
      <c r="K153" s="43" t="n">
        <f aca="false">VLOOKUP(G153,DiscountRate!$A$2:$E$26,5,0)</f>
        <v>4.11413051258882</v>
      </c>
      <c r="L153" s="33" t="n">
        <v>0</v>
      </c>
      <c r="M153" s="33"/>
      <c r="N153" s="45" t="n">
        <v>0</v>
      </c>
      <c r="O153" s="46" t="n">
        <f aca="false">(M153-L153)*H153</f>
        <v>0</v>
      </c>
      <c r="P153" s="13" t="n">
        <f aca="false">(M153-L153)*(H153*K153)</f>
        <v>0</v>
      </c>
    </row>
    <row r="154" customFormat="false" ht="12.75" hidden="false" customHeight="false" outlineLevel="0" collapsed="false">
      <c r="A154" s="29" t="s">
        <v>40</v>
      </c>
      <c r="B154" s="37" t="n">
        <v>37204</v>
      </c>
      <c r="C154" s="29" t="s">
        <v>163</v>
      </c>
      <c r="D154" s="29" t="s">
        <v>137</v>
      </c>
      <c r="E154" s="29" t="s">
        <v>137</v>
      </c>
      <c r="F154" s="38" t="s">
        <v>39</v>
      </c>
      <c r="G154" s="40" t="n">
        <v>37288</v>
      </c>
      <c r="H154" s="42" t="n">
        <v>107800</v>
      </c>
      <c r="I154" s="42" t="n">
        <v>107290.3858</v>
      </c>
      <c r="J154" s="43" t="n">
        <f aca="false">I154/H154</f>
        <v>0.99527259554731</v>
      </c>
      <c r="K154" s="43" t="n">
        <f aca="false">VLOOKUP(G154,DiscountRate!$A$2:$E$26,5,0)</f>
        <v>4.11413051258882</v>
      </c>
      <c r="L154" s="33" t="n">
        <v>2.52</v>
      </c>
      <c r="M154" s="33" t="n">
        <v>2.685</v>
      </c>
      <c r="N154" s="45" t="n">
        <f aca="false">(M154-L154)*I154</f>
        <v>17702.913657</v>
      </c>
      <c r="O154" s="46" t="n">
        <f aca="false">(M154-L154)*H154</f>
        <v>17787</v>
      </c>
      <c r="P154" s="13" t="n">
        <f aca="false">(M154-L154)*(H154*K154)</f>
        <v>73178.0394274174</v>
      </c>
    </row>
    <row r="155" customFormat="false" ht="12.75" hidden="false" customHeight="false" outlineLevel="0" collapsed="false">
      <c r="A155" s="29" t="s">
        <v>40</v>
      </c>
      <c r="B155" s="37" t="n">
        <v>37204</v>
      </c>
      <c r="C155" s="29" t="s">
        <v>163</v>
      </c>
      <c r="D155" s="29" t="s">
        <v>137</v>
      </c>
      <c r="E155" s="29" t="s">
        <v>137</v>
      </c>
      <c r="F155" s="38" t="s">
        <v>39</v>
      </c>
      <c r="G155" s="40" t="n">
        <v>37316</v>
      </c>
      <c r="H155" s="42" t="n">
        <v>0</v>
      </c>
      <c r="I155" s="42" t="n">
        <v>0</v>
      </c>
      <c r="J155" s="42"/>
      <c r="K155" s="43" t="n">
        <f aca="false">VLOOKUP(G155,DiscountRate!$A$2:$E$26,5,0)</f>
        <v>4.06697968730617</v>
      </c>
      <c r="L155" s="33" t="n">
        <v>0</v>
      </c>
      <c r="M155" s="33"/>
      <c r="N155" s="45" t="n">
        <v>0</v>
      </c>
      <c r="O155" s="46" t="n">
        <f aca="false">(M155-L155)*H155</f>
        <v>0</v>
      </c>
      <c r="P155" s="13" t="n">
        <f aca="false">(M155-L155)*(H155*K155)</f>
        <v>0</v>
      </c>
    </row>
    <row r="156" customFormat="false" ht="12.75" hidden="false" customHeight="false" outlineLevel="0" collapsed="false">
      <c r="A156" s="29" t="s">
        <v>40</v>
      </c>
      <c r="B156" s="37" t="n">
        <v>37204</v>
      </c>
      <c r="C156" s="29" t="s">
        <v>163</v>
      </c>
      <c r="D156" s="29" t="s">
        <v>137</v>
      </c>
      <c r="E156" s="29" t="s">
        <v>137</v>
      </c>
      <c r="F156" s="38" t="s">
        <v>39</v>
      </c>
      <c r="G156" s="40" t="n">
        <v>37316</v>
      </c>
      <c r="H156" s="42" t="n">
        <v>119350</v>
      </c>
      <c r="I156" s="42" t="n">
        <v>118609.2281</v>
      </c>
      <c r="J156" s="43" t="n">
        <f aca="false">I156/H156</f>
        <v>0.993793281105991</v>
      </c>
      <c r="K156" s="43" t="n">
        <f aca="false">VLOOKUP(G156,DiscountRate!$A$2:$E$26,5,0)</f>
        <v>4.06697968730617</v>
      </c>
      <c r="L156" s="33" t="n">
        <v>2.52</v>
      </c>
      <c r="M156" s="33" t="n">
        <v>2.612</v>
      </c>
      <c r="N156" s="45" t="n">
        <f aca="false">(M156-L156)*I156</f>
        <v>10912.0489852</v>
      </c>
      <c r="O156" s="46" t="n">
        <f aca="false">(M156-L156)*H156</f>
        <v>10980.2</v>
      </c>
      <c r="P156" s="13" t="n">
        <f aca="false">(M156-L156)*(H156*K156)</f>
        <v>44656.2503625592</v>
      </c>
    </row>
    <row r="157" customFormat="false" ht="12.75" hidden="false" customHeight="false" outlineLevel="0" collapsed="false">
      <c r="A157" s="51" t="s">
        <v>162</v>
      </c>
      <c r="B157" s="37"/>
      <c r="C157" s="29"/>
      <c r="D157" s="29"/>
      <c r="E157" s="29"/>
      <c r="F157" s="38"/>
      <c r="G157" s="40"/>
      <c r="H157" s="48" t="n">
        <f aca="false">SUM(H149:H156)</f>
        <v>465850</v>
      </c>
      <c r="I157" s="48" t="n">
        <f aca="false">SUM(I149:I156)</f>
        <v>464085.128</v>
      </c>
      <c r="J157" s="48"/>
      <c r="K157" s="43" t="e">
        <f aca="false">VLOOKUP(G157,DiscountRate!$A$2:$E$26,5,0)</f>
        <v>#N/A</v>
      </c>
      <c r="L157" s="32"/>
      <c r="M157" s="32"/>
      <c r="N157" s="50" t="n">
        <f aca="false">SUM(N149:N156)</f>
        <v>27393.2742642</v>
      </c>
      <c r="O157" s="50" t="n">
        <f aca="false">SUM(O149:O156)</f>
        <v>27573.7</v>
      </c>
      <c r="P157" s="50" t="n">
        <f aca="false">SUM(P149:P156)</f>
        <v>112413.939537009</v>
      </c>
    </row>
    <row r="158" customFormat="false" ht="12.75" hidden="false" customHeight="false" outlineLevel="0" collapsed="false">
      <c r="A158" s="29" t="s">
        <v>38</v>
      </c>
      <c r="B158" s="37" t="n">
        <v>37204</v>
      </c>
      <c r="C158" s="29" t="s">
        <v>164</v>
      </c>
      <c r="D158" s="29" t="s">
        <v>137</v>
      </c>
      <c r="E158" s="29" t="s">
        <v>137</v>
      </c>
      <c r="F158" s="38" t="s">
        <v>39</v>
      </c>
      <c r="G158" s="40" t="n">
        <v>37226</v>
      </c>
      <c r="H158" s="42" t="n">
        <v>0</v>
      </c>
      <c r="I158" s="42" t="n">
        <v>0</v>
      </c>
      <c r="J158" s="42"/>
      <c r="K158" s="43" t="n">
        <f aca="false">VLOOKUP(G158,DiscountRate!$A$2:$E$26,5,0)</f>
        <v>4.19880834452312</v>
      </c>
      <c r="L158" s="33" t="n">
        <v>0</v>
      </c>
      <c r="M158" s="33"/>
      <c r="N158" s="45" t="n">
        <v>0</v>
      </c>
      <c r="O158" s="46" t="n">
        <f aca="false">(M158-L158)*H158</f>
        <v>0</v>
      </c>
      <c r="P158" s="13" t="n">
        <f aca="false">(M158-L158)*(H158*K158)</f>
        <v>0</v>
      </c>
    </row>
    <row r="159" customFormat="false" ht="12.75" hidden="false" customHeight="false" outlineLevel="0" collapsed="false">
      <c r="A159" s="29" t="s">
        <v>38</v>
      </c>
      <c r="B159" s="37" t="n">
        <v>37204</v>
      </c>
      <c r="C159" s="29" t="s">
        <v>164</v>
      </c>
      <c r="D159" s="29" t="s">
        <v>137</v>
      </c>
      <c r="E159" s="29" t="s">
        <v>137</v>
      </c>
      <c r="F159" s="38" t="s">
        <v>39</v>
      </c>
      <c r="G159" s="40" t="n">
        <v>37226</v>
      </c>
      <c r="H159" s="42" t="n">
        <v>35650</v>
      </c>
      <c r="I159" s="42" t="n">
        <v>35604.845</v>
      </c>
      <c r="J159" s="43" t="n">
        <f aca="false">I159/H159</f>
        <v>0.998733380084152</v>
      </c>
      <c r="K159" s="43" t="n">
        <f aca="false">VLOOKUP(G159,DiscountRate!$A$2:$E$26,5,0)</f>
        <v>4.19880834452312</v>
      </c>
      <c r="L159" s="33" t="n">
        <v>2.52</v>
      </c>
      <c r="M159" s="33" t="n">
        <v>2.37</v>
      </c>
      <c r="N159" s="45" t="n">
        <f aca="false">(M159-L159)*I159</f>
        <v>-5340.72675</v>
      </c>
      <c r="O159" s="46" t="n">
        <f aca="false">(M159-L159)*H159</f>
        <v>-5347.5</v>
      </c>
      <c r="P159" s="13" t="n">
        <f aca="false">(M159-L159)*(H159*K159)</f>
        <v>-22453.1276223374</v>
      </c>
    </row>
    <row r="160" customFormat="false" ht="12.75" hidden="false" customHeight="false" outlineLevel="0" collapsed="false">
      <c r="A160" s="29" t="s">
        <v>38</v>
      </c>
      <c r="B160" s="37" t="n">
        <v>37204</v>
      </c>
      <c r="C160" s="29" t="s">
        <v>164</v>
      </c>
      <c r="D160" s="29" t="s">
        <v>137</v>
      </c>
      <c r="E160" s="29" t="s">
        <v>137</v>
      </c>
      <c r="F160" s="38" t="s">
        <v>39</v>
      </c>
      <c r="G160" s="40" t="n">
        <v>37257</v>
      </c>
      <c r="H160" s="42" t="n">
        <v>0</v>
      </c>
      <c r="I160" s="42" t="n">
        <v>0</v>
      </c>
      <c r="J160" s="42"/>
      <c r="K160" s="43" t="n">
        <f aca="false">VLOOKUP(G160,DiscountRate!$A$2:$E$26,5,0)</f>
        <v>4.17432617959527</v>
      </c>
      <c r="L160" s="33" t="n">
        <v>0</v>
      </c>
      <c r="M160" s="33"/>
      <c r="N160" s="45" t="n">
        <v>0</v>
      </c>
      <c r="O160" s="46" t="n">
        <f aca="false">(M160-L160)*H160</f>
        <v>0</v>
      </c>
      <c r="P160" s="13" t="n">
        <f aca="false">(M160-L160)*(H160*K160)</f>
        <v>0</v>
      </c>
    </row>
    <row r="161" customFormat="false" ht="12.75" hidden="false" customHeight="false" outlineLevel="0" collapsed="false">
      <c r="A161" s="29" t="s">
        <v>38</v>
      </c>
      <c r="B161" s="37" t="n">
        <v>37204</v>
      </c>
      <c r="C161" s="29" t="s">
        <v>164</v>
      </c>
      <c r="D161" s="29" t="s">
        <v>137</v>
      </c>
      <c r="E161" s="29" t="s">
        <v>137</v>
      </c>
      <c r="F161" s="38" t="s">
        <v>39</v>
      </c>
      <c r="G161" s="40" t="n">
        <v>37257</v>
      </c>
      <c r="H161" s="42" t="n">
        <v>35650</v>
      </c>
      <c r="I161" s="42" t="n">
        <v>35541.4774</v>
      </c>
      <c r="J161" s="43" t="n">
        <f aca="false">I161/H161</f>
        <v>0.996955887798037</v>
      </c>
      <c r="K161" s="43" t="n">
        <f aca="false">VLOOKUP(G161,DiscountRate!$A$2:$E$26,5,0)</f>
        <v>4.17432617959527</v>
      </c>
      <c r="L161" s="33" t="n">
        <v>2.52</v>
      </c>
      <c r="M161" s="33" t="n">
        <v>2.66</v>
      </c>
      <c r="N161" s="45" t="n">
        <f aca="false">(M161-L161)*I161</f>
        <v>4975.80683600001</v>
      </c>
      <c r="O161" s="46" t="n">
        <f aca="false">(M161-L161)*H161</f>
        <v>4991.00000000001</v>
      </c>
      <c r="P161" s="13" t="n">
        <f aca="false">(M161-L161)*(H161*K161)</f>
        <v>20834.06196236</v>
      </c>
    </row>
    <row r="162" customFormat="false" ht="12.75" hidden="false" customHeight="false" outlineLevel="0" collapsed="false">
      <c r="A162" s="29" t="s">
        <v>38</v>
      </c>
      <c r="B162" s="37" t="n">
        <v>37204</v>
      </c>
      <c r="C162" s="29" t="s">
        <v>164</v>
      </c>
      <c r="D162" s="29" t="s">
        <v>137</v>
      </c>
      <c r="E162" s="29" t="s">
        <v>137</v>
      </c>
      <c r="F162" s="38" t="s">
        <v>39</v>
      </c>
      <c r="G162" s="40" t="n">
        <v>37288</v>
      </c>
      <c r="H162" s="42" t="n">
        <v>0</v>
      </c>
      <c r="I162" s="42" t="n">
        <v>0</v>
      </c>
      <c r="J162" s="42"/>
      <c r="K162" s="43" t="n">
        <f aca="false">VLOOKUP(G162,DiscountRate!$A$2:$E$26,5,0)</f>
        <v>4.11413051258882</v>
      </c>
      <c r="L162" s="33" t="n">
        <v>0</v>
      </c>
      <c r="M162" s="33"/>
      <c r="N162" s="45" t="n">
        <v>0</v>
      </c>
      <c r="O162" s="46" t="n">
        <f aca="false">(M162-L162)*H162</f>
        <v>0</v>
      </c>
      <c r="P162" s="13" t="n">
        <f aca="false">(M162-L162)*(H162*K162)</f>
        <v>0</v>
      </c>
    </row>
    <row r="163" customFormat="false" ht="12.75" hidden="false" customHeight="false" outlineLevel="0" collapsed="false">
      <c r="A163" s="29" t="s">
        <v>38</v>
      </c>
      <c r="B163" s="37" t="n">
        <v>37204</v>
      </c>
      <c r="C163" s="29" t="s">
        <v>164</v>
      </c>
      <c r="D163" s="29" t="s">
        <v>137</v>
      </c>
      <c r="E163" s="29" t="s">
        <v>137</v>
      </c>
      <c r="F163" s="38" t="s">
        <v>39</v>
      </c>
      <c r="G163" s="40" t="n">
        <v>37288</v>
      </c>
      <c r="H163" s="42" t="n">
        <v>32200</v>
      </c>
      <c r="I163" s="42" t="n">
        <v>32047.7776</v>
      </c>
      <c r="J163" s="43" t="n">
        <f aca="false">I163/H163</f>
        <v>0.995272596273292</v>
      </c>
      <c r="K163" s="43" t="n">
        <f aca="false">VLOOKUP(G163,DiscountRate!$A$2:$E$26,5,0)</f>
        <v>4.11413051258882</v>
      </c>
      <c r="L163" s="33" t="n">
        <v>2.52</v>
      </c>
      <c r="M163" s="33" t="n">
        <v>2.685</v>
      </c>
      <c r="N163" s="45" t="n">
        <f aca="false">(M163-L163)*I163</f>
        <v>5287.883304</v>
      </c>
      <c r="O163" s="46" t="n">
        <f aca="false">(M163-L163)*H163</f>
        <v>5313</v>
      </c>
      <c r="P163" s="13" t="n">
        <f aca="false">(M163-L163)*(H163*K163)</f>
        <v>21858.3754133844</v>
      </c>
    </row>
    <row r="164" customFormat="false" ht="12.75" hidden="false" customHeight="false" outlineLevel="0" collapsed="false">
      <c r="A164" s="29" t="s">
        <v>38</v>
      </c>
      <c r="B164" s="37" t="n">
        <v>37204</v>
      </c>
      <c r="C164" s="29" t="s">
        <v>164</v>
      </c>
      <c r="D164" s="29" t="s">
        <v>137</v>
      </c>
      <c r="E164" s="29" t="s">
        <v>137</v>
      </c>
      <c r="F164" s="38" t="s">
        <v>39</v>
      </c>
      <c r="G164" s="40" t="n">
        <v>37316</v>
      </c>
      <c r="H164" s="42" t="n">
        <v>0</v>
      </c>
      <c r="I164" s="42" t="n">
        <v>0</v>
      </c>
      <c r="J164" s="42"/>
      <c r="K164" s="43" t="n">
        <f aca="false">VLOOKUP(G164,DiscountRate!$A$2:$E$26,5,0)</f>
        <v>4.06697968730617</v>
      </c>
      <c r="L164" s="33" t="n">
        <v>0</v>
      </c>
      <c r="M164" s="33"/>
      <c r="N164" s="45" t="n">
        <v>0</v>
      </c>
      <c r="O164" s="46" t="n">
        <f aca="false">(M164-L164)*H164</f>
        <v>0</v>
      </c>
      <c r="P164" s="13" t="n">
        <f aca="false">(M164-L164)*(H164*K164)</f>
        <v>0</v>
      </c>
    </row>
    <row r="165" customFormat="false" ht="12.75" hidden="false" customHeight="false" outlineLevel="0" collapsed="false">
      <c r="A165" s="29" t="s">
        <v>38</v>
      </c>
      <c r="B165" s="37" t="n">
        <v>37204</v>
      </c>
      <c r="C165" s="29" t="s">
        <v>164</v>
      </c>
      <c r="D165" s="29" t="s">
        <v>137</v>
      </c>
      <c r="E165" s="29" t="s">
        <v>137</v>
      </c>
      <c r="F165" s="38" t="s">
        <v>39</v>
      </c>
      <c r="G165" s="40" t="n">
        <v>37316</v>
      </c>
      <c r="H165" s="42" t="n">
        <v>35650</v>
      </c>
      <c r="I165" s="42" t="n">
        <v>35428.7305</v>
      </c>
      <c r="J165" s="43" t="n">
        <f aca="false">I165/H165</f>
        <v>0.993793281907433</v>
      </c>
      <c r="K165" s="43" t="n">
        <f aca="false">VLOOKUP(G165,DiscountRate!$A$2:$E$26,5,0)</f>
        <v>4.06697968730617</v>
      </c>
      <c r="L165" s="33" t="n">
        <v>2.52</v>
      </c>
      <c r="M165" s="33" t="n">
        <v>2.612</v>
      </c>
      <c r="N165" s="45" t="n">
        <f aca="false">(M165-L165)*I165</f>
        <v>3259.443206</v>
      </c>
      <c r="O165" s="46" t="n">
        <f aca="false">(M165-L165)*H165</f>
        <v>3279.8</v>
      </c>
      <c r="P165" s="13" t="n">
        <f aca="false">(M165-L165)*(H165*K165)</f>
        <v>13338.8799784268</v>
      </c>
    </row>
    <row r="166" customFormat="false" ht="12.75" hidden="false" customHeight="false" outlineLevel="0" collapsed="false">
      <c r="A166" s="51" t="s">
        <v>165</v>
      </c>
      <c r="B166" s="37"/>
      <c r="C166" s="29"/>
      <c r="D166" s="29"/>
      <c r="E166" s="29"/>
      <c r="F166" s="38"/>
      <c r="G166" s="40"/>
      <c r="H166" s="48" t="n">
        <f aca="false">SUM(H158:H165)</f>
        <v>139150</v>
      </c>
      <c r="I166" s="48" t="n">
        <f aca="false">SUM(I158:I165)</f>
        <v>138622.8305</v>
      </c>
      <c r="J166" s="48"/>
      <c r="K166" s="43" t="e">
        <f aca="false">VLOOKUP(G166,DiscountRate!$A$2:$E$26,5,0)</f>
        <v>#N/A</v>
      </c>
      <c r="L166" s="32"/>
      <c r="M166" s="32"/>
      <c r="N166" s="50" t="n">
        <f aca="false">SUM(N158:N165)</f>
        <v>8182.40659600001</v>
      </c>
      <c r="O166" s="50" t="n">
        <f aca="false">SUM(O158:O165)</f>
        <v>8236.30000000001</v>
      </c>
      <c r="P166" s="50" t="n">
        <f aca="false">SUM(P158:P165)</f>
        <v>33578.1897318338</v>
      </c>
    </row>
    <row r="167" customFormat="false" ht="12.75" hidden="false" customHeight="false" outlineLevel="0" collapsed="false">
      <c r="A167" s="29" t="s">
        <v>40</v>
      </c>
      <c r="B167" s="37" t="n">
        <v>37204</v>
      </c>
      <c r="C167" s="29" t="s">
        <v>166</v>
      </c>
      <c r="D167" s="29" t="s">
        <v>88</v>
      </c>
      <c r="E167" s="29" t="s">
        <v>89</v>
      </c>
      <c r="F167" s="38" t="s">
        <v>39</v>
      </c>
      <c r="G167" s="40" t="n">
        <v>37226</v>
      </c>
      <c r="H167" s="42" t="n">
        <v>-119350</v>
      </c>
      <c r="I167" s="42" t="n">
        <v>-119198.8288</v>
      </c>
      <c r="J167" s="43" t="n">
        <f aca="false">I167/H167</f>
        <v>0.998733379136992</v>
      </c>
      <c r="K167" s="43" t="n">
        <f aca="false">VLOOKUP(G167,DiscountRate!$A$2:$E$26,5,0)</f>
        <v>4.19880834452312</v>
      </c>
      <c r="L167" s="33" t="n">
        <v>3</v>
      </c>
      <c r="M167" s="33" t="n">
        <f aca="false">(N167/I167)+L167</f>
        <v>2.92499999966443</v>
      </c>
      <c r="N167" s="45" t="n">
        <v>8939.9122</v>
      </c>
      <c r="O167" s="46" t="n">
        <f aca="false">(M167-L167)*H167</f>
        <v>8951.25004005075</v>
      </c>
      <c r="P167" s="13" t="n">
        <f aca="false">(M167-L167)*(H167*K167)</f>
        <v>37584.583362078</v>
      </c>
    </row>
    <row r="168" customFormat="false" ht="12.75" hidden="false" customHeight="false" outlineLevel="0" collapsed="false">
      <c r="A168" s="29" t="s">
        <v>40</v>
      </c>
      <c r="B168" s="37" t="n">
        <v>37204</v>
      </c>
      <c r="C168" s="29" t="s">
        <v>166</v>
      </c>
      <c r="D168" s="29" t="s">
        <v>88</v>
      </c>
      <c r="E168" s="29" t="s">
        <v>89</v>
      </c>
      <c r="F168" s="38" t="s">
        <v>39</v>
      </c>
      <c r="G168" s="40" t="n">
        <v>37257</v>
      </c>
      <c r="H168" s="42" t="n">
        <v>-119350</v>
      </c>
      <c r="I168" s="42" t="n">
        <v>-118986.6853</v>
      </c>
      <c r="J168" s="43" t="n">
        <f aca="false">I168/H168</f>
        <v>0.99695588856305</v>
      </c>
      <c r="K168" s="43" t="n">
        <f aca="false">VLOOKUP(G168,DiscountRate!$A$2:$E$26,5,0)</f>
        <v>4.17432617959527</v>
      </c>
      <c r="L168" s="33" t="n">
        <v>3</v>
      </c>
      <c r="M168" s="33" t="n">
        <f aca="false">(N168/I168)+L168</f>
        <v>3.10500000036559</v>
      </c>
      <c r="N168" s="45" t="n">
        <v>-12493.602</v>
      </c>
      <c r="O168" s="46" t="n">
        <f aca="false">(M168-L168)*H168</f>
        <v>-12531.7500436328</v>
      </c>
      <c r="P168" s="13" t="n">
        <f aca="false">(M168-L168)*(H168*K168)</f>
        <v>-52311.6122832806</v>
      </c>
    </row>
    <row r="169" customFormat="false" ht="12.75" hidden="false" customHeight="false" outlineLevel="0" collapsed="false">
      <c r="A169" s="29" t="s">
        <v>40</v>
      </c>
      <c r="B169" s="37" t="n">
        <v>37204</v>
      </c>
      <c r="C169" s="29" t="s">
        <v>166</v>
      </c>
      <c r="D169" s="29" t="s">
        <v>88</v>
      </c>
      <c r="E169" s="29" t="s">
        <v>89</v>
      </c>
      <c r="F169" s="38" t="s">
        <v>39</v>
      </c>
      <c r="G169" s="40" t="n">
        <v>37288</v>
      </c>
      <c r="H169" s="42" t="n">
        <v>-107800</v>
      </c>
      <c r="I169" s="42" t="n">
        <v>-107290.3858</v>
      </c>
      <c r="J169" s="43" t="n">
        <f aca="false">I169/H169</f>
        <v>0.99527259554731</v>
      </c>
      <c r="K169" s="43" t="n">
        <f aca="false">VLOOKUP(G169,DiscountRate!$A$2:$E$26,5,0)</f>
        <v>4.11413051258882</v>
      </c>
      <c r="L169" s="33" t="n">
        <v>3</v>
      </c>
      <c r="M169" s="33" t="n">
        <f aca="false">(N169/I169)+L169</f>
        <v>3.13000000042874</v>
      </c>
      <c r="N169" s="45" t="n">
        <v>-13947.7502</v>
      </c>
      <c r="O169" s="46" t="n">
        <f aca="false">(M169-L169)*H169</f>
        <v>-14014.0000462185</v>
      </c>
      <c r="P169" s="13" t="n">
        <f aca="false">(M169-L169)*(H169*K169)</f>
        <v>-57655.4251935687</v>
      </c>
    </row>
    <row r="170" customFormat="false" ht="12.75" hidden="false" customHeight="false" outlineLevel="0" collapsed="false">
      <c r="A170" s="29" t="s">
        <v>40</v>
      </c>
      <c r="B170" s="37" t="n">
        <v>37204</v>
      </c>
      <c r="C170" s="29" t="s">
        <v>166</v>
      </c>
      <c r="D170" s="29" t="s">
        <v>88</v>
      </c>
      <c r="E170" s="29" t="s">
        <v>89</v>
      </c>
      <c r="F170" s="38" t="s">
        <v>39</v>
      </c>
      <c r="G170" s="40" t="n">
        <v>37316</v>
      </c>
      <c r="H170" s="42" t="n">
        <v>-119350</v>
      </c>
      <c r="I170" s="42" t="n">
        <v>-118609.2281</v>
      </c>
      <c r="J170" s="43" t="n">
        <f aca="false">I170/H170</f>
        <v>0.993793281105991</v>
      </c>
      <c r="K170" s="43" t="n">
        <f aca="false">VLOOKUP(G170,DiscountRate!$A$2:$E$26,5,0)</f>
        <v>4.06697968730617</v>
      </c>
      <c r="L170" s="33" t="n">
        <v>3</v>
      </c>
      <c r="M170" s="33" t="n">
        <f aca="false">(N170/I170)+L170</f>
        <v>3.10200000028497</v>
      </c>
      <c r="N170" s="45" t="n">
        <v>-12098.1413</v>
      </c>
      <c r="O170" s="46" t="n">
        <f aca="false">(M170-L170)*H170</f>
        <v>-12173.7000340111</v>
      </c>
      <c r="P170" s="13" t="n">
        <f aca="false">(M170-L170)*(H170*K170)</f>
        <v>-49510.1907576815</v>
      </c>
    </row>
    <row r="171" customFormat="false" ht="12.75" hidden="false" customHeight="false" outlineLevel="0" collapsed="false">
      <c r="A171" s="51" t="s">
        <v>167</v>
      </c>
      <c r="B171" s="37"/>
      <c r="C171" s="29"/>
      <c r="D171" s="29"/>
      <c r="E171" s="29"/>
      <c r="F171" s="38"/>
      <c r="G171" s="40"/>
      <c r="H171" s="48" t="n">
        <f aca="false">SUM(H167:H170)</f>
        <v>-465850</v>
      </c>
      <c r="I171" s="48" t="n">
        <f aca="false">SUM(I167:I170)</f>
        <v>-464085.128</v>
      </c>
      <c r="J171" s="48"/>
      <c r="K171" s="43" t="e">
        <f aca="false">VLOOKUP(G171,DiscountRate!$A$2:$E$26,5,0)</f>
        <v>#N/A</v>
      </c>
      <c r="L171" s="32"/>
      <c r="M171" s="32"/>
      <c r="N171" s="50" t="n">
        <f aca="false">SUM(N167:N170)</f>
        <v>-29599.5813</v>
      </c>
      <c r="O171" s="50" t="n">
        <f aca="false">SUM(O167:O170)</f>
        <v>-29768.2000838117</v>
      </c>
      <c r="P171" s="50" t="n">
        <f aca="false">SUM(P167:P170)</f>
        <v>-121892.644872453</v>
      </c>
    </row>
    <row r="172" customFormat="false" ht="12.75" hidden="false" customHeight="false" outlineLevel="0" collapsed="false">
      <c r="A172" s="29" t="s">
        <v>38</v>
      </c>
      <c r="B172" s="37" t="n">
        <v>37204</v>
      </c>
      <c r="C172" s="29" t="s">
        <v>168</v>
      </c>
      <c r="D172" s="29" t="s">
        <v>88</v>
      </c>
      <c r="E172" s="29" t="s">
        <v>89</v>
      </c>
      <c r="F172" s="38" t="s">
        <v>39</v>
      </c>
      <c r="G172" s="40" t="n">
        <v>37226</v>
      </c>
      <c r="H172" s="42" t="n">
        <v>-35650</v>
      </c>
      <c r="I172" s="42" t="n">
        <v>-35604.845</v>
      </c>
      <c r="J172" s="43" t="n">
        <f aca="false">I172/H172</f>
        <v>0.998733380084152</v>
      </c>
      <c r="K172" s="43" t="n">
        <f aca="false">VLOOKUP(G172,DiscountRate!$A$2:$E$26,5,0)</f>
        <v>4.19880834452312</v>
      </c>
      <c r="L172" s="33" t="n">
        <v>3</v>
      </c>
      <c r="M172" s="44" t="n">
        <f aca="false">(N172/I172)+L172</f>
        <v>2.92499999929785</v>
      </c>
      <c r="N172" s="45" t="n">
        <v>2670.3634</v>
      </c>
      <c r="O172" s="46" t="n">
        <f aca="false">(M172-L172)*H172</f>
        <v>2673.75002503171</v>
      </c>
      <c r="P172" s="13" t="n">
        <f aca="false">(M172-L172)*(H172*K172)</f>
        <v>11226.5639162721</v>
      </c>
    </row>
    <row r="173" customFormat="false" ht="12.75" hidden="false" customHeight="false" outlineLevel="0" collapsed="false">
      <c r="A173" s="29" t="s">
        <v>38</v>
      </c>
      <c r="B173" s="37" t="n">
        <v>37204</v>
      </c>
      <c r="C173" s="29" t="s">
        <v>168</v>
      </c>
      <c r="D173" s="29" t="s">
        <v>88</v>
      </c>
      <c r="E173" s="29" t="s">
        <v>89</v>
      </c>
      <c r="F173" s="38" t="s">
        <v>39</v>
      </c>
      <c r="G173" s="40" t="n">
        <v>37257</v>
      </c>
      <c r="H173" s="42" t="n">
        <v>-35650</v>
      </c>
      <c r="I173" s="42" t="n">
        <v>-35541.4774</v>
      </c>
      <c r="J173" s="43" t="n">
        <f aca="false">I173/H173</f>
        <v>0.996955887798037</v>
      </c>
      <c r="K173" s="43" t="n">
        <f aca="false">VLOOKUP(G173,DiscountRate!$A$2:$E$26,5,0)</f>
        <v>4.17432617959527</v>
      </c>
      <c r="L173" s="33" t="n">
        <v>3</v>
      </c>
      <c r="M173" s="44" t="n">
        <f aca="false">(N173/I173)+L173</f>
        <v>3.10499999924032</v>
      </c>
      <c r="N173" s="45" t="n">
        <v>-3731.8551</v>
      </c>
      <c r="O173" s="46" t="n">
        <f aca="false">(M173-L173)*H173</f>
        <v>-3743.24997291755</v>
      </c>
      <c r="P173" s="13" t="n">
        <f aca="false">(M173-L173)*(H173*K173)</f>
        <v>-15625.546358719</v>
      </c>
    </row>
    <row r="174" customFormat="false" ht="12.75" hidden="false" customHeight="false" outlineLevel="0" collapsed="false">
      <c r="A174" s="29" t="s">
        <v>38</v>
      </c>
      <c r="B174" s="37" t="n">
        <v>37204</v>
      </c>
      <c r="C174" s="29" t="s">
        <v>168</v>
      </c>
      <c r="D174" s="29" t="s">
        <v>88</v>
      </c>
      <c r="E174" s="29" t="s">
        <v>89</v>
      </c>
      <c r="F174" s="38" t="s">
        <v>39</v>
      </c>
      <c r="G174" s="40" t="n">
        <v>37288</v>
      </c>
      <c r="H174" s="42" t="n">
        <v>-32200</v>
      </c>
      <c r="I174" s="42" t="n">
        <v>-32047.7776</v>
      </c>
      <c r="J174" s="43" t="n">
        <f aca="false">I174/H174</f>
        <v>0.995272596273292</v>
      </c>
      <c r="K174" s="43" t="n">
        <f aca="false">VLOOKUP(G174,DiscountRate!$A$2:$E$26,5,0)</f>
        <v>4.11413051258882</v>
      </c>
      <c r="L174" s="33" t="n">
        <v>3</v>
      </c>
      <c r="M174" s="44" t="n">
        <f aca="false">(N174/I174)+L174</f>
        <v>3.13000000037444</v>
      </c>
      <c r="N174" s="45" t="n">
        <v>-4166.2111</v>
      </c>
      <c r="O174" s="46" t="n">
        <f aca="false">(M174-L174)*H174</f>
        <v>-4186.00001205699</v>
      </c>
      <c r="P174" s="13" t="n">
        <f aca="false">(M174-L174)*(H174*K174)</f>
        <v>-17221.7503753009</v>
      </c>
    </row>
    <row r="175" customFormat="false" ht="12.75" hidden="false" customHeight="false" outlineLevel="0" collapsed="false">
      <c r="A175" s="29" t="s">
        <v>38</v>
      </c>
      <c r="B175" s="37" t="n">
        <v>37204</v>
      </c>
      <c r="C175" s="29" t="s">
        <v>168</v>
      </c>
      <c r="D175" s="29" t="s">
        <v>88</v>
      </c>
      <c r="E175" s="29" t="s">
        <v>89</v>
      </c>
      <c r="F175" s="38" t="s">
        <v>39</v>
      </c>
      <c r="G175" s="40" t="n">
        <v>37316</v>
      </c>
      <c r="H175" s="42" t="n">
        <v>-35650</v>
      </c>
      <c r="I175" s="42" t="n">
        <v>-35428.7305</v>
      </c>
      <c r="J175" s="43" t="n">
        <f aca="false">I175/H175</f>
        <v>0.993793281907433</v>
      </c>
      <c r="K175" s="43" t="n">
        <f aca="false">VLOOKUP(G175,DiscountRate!$A$2:$E$26,5,0)</f>
        <v>4.06697968730617</v>
      </c>
      <c r="L175" s="33" t="n">
        <v>3</v>
      </c>
      <c r="M175" s="44" t="n">
        <f aca="false">(N175/I175)+L175</f>
        <v>3.10199999968952</v>
      </c>
      <c r="N175" s="45" t="n">
        <v>-3613.7305</v>
      </c>
      <c r="O175" s="46" t="n">
        <f aca="false">(M175-L175)*H175</f>
        <v>-3636.2999889313</v>
      </c>
      <c r="P175" s="13" t="n">
        <f aca="false">(M175-L175)*(H175*K175)</f>
        <v>-14788.7581919352</v>
      </c>
    </row>
    <row r="176" customFormat="false" ht="12.75" hidden="false" customHeight="false" outlineLevel="0" collapsed="false">
      <c r="H176" s="48" t="n">
        <f aca="false">SUM(H172:H175)</f>
        <v>-139150</v>
      </c>
      <c r="I176" s="48" t="n">
        <f aca="false">SUM(I172:I175)</f>
        <v>-138622.8305</v>
      </c>
      <c r="J176" s="48"/>
      <c r="K176" s="48"/>
      <c r="L176" s="32"/>
      <c r="M176" s="32"/>
      <c r="N176" s="50" t="n">
        <f aca="false">SUM(N172:N175)</f>
        <v>-8841.4333</v>
      </c>
      <c r="O176" s="50" t="n">
        <f aca="false">SUM(O172:O175)</f>
        <v>-8891.79994887414</v>
      </c>
      <c r="P176" s="50" t="n">
        <f aca="false">SUM(P172:P175)</f>
        <v>-36409.4910096831</v>
      </c>
    </row>
    <row r="178" customFormat="false" ht="12.75" hidden="false" customHeight="false" outlineLevel="0" collapsed="false">
      <c r="A178" s="51" t="s">
        <v>169</v>
      </c>
      <c r="B178" s="33"/>
      <c r="C178" s="33"/>
      <c r="D178" s="33"/>
      <c r="E178" s="33"/>
      <c r="F178" s="33"/>
      <c r="G178" s="33"/>
      <c r="H178" s="48" t="n">
        <f aca="false">H12+H41+H70+H99+H128+H157</f>
        <v>0</v>
      </c>
      <c r="I178" s="48" t="n">
        <f aca="false">I12+I41+I70+I99+I128+I157</f>
        <v>-0.000199999776668847</v>
      </c>
      <c r="J178" s="48"/>
      <c r="K178" s="48"/>
      <c r="L178" s="33"/>
      <c r="M178" s="33"/>
      <c r="N178" s="48" t="n">
        <f aca="false">N12+N41+N70+N99+N128+N157</f>
        <v>294229.9712167</v>
      </c>
      <c r="O178" s="48" t="n">
        <f aca="false">O12+O41+O70+O99+O128+O157</f>
        <v>295348.9</v>
      </c>
      <c r="P178" s="48" t="n">
        <f aca="false">P12+P41+P70+P99+P128+P157</f>
        <v>1222498.39084764</v>
      </c>
    </row>
    <row r="179" customFormat="false" ht="12.75" hidden="false" customHeight="false" outlineLevel="0" collapsed="false">
      <c r="A179" s="51" t="s">
        <v>170</v>
      </c>
      <c r="B179" s="33"/>
      <c r="C179" s="33"/>
      <c r="D179" s="33"/>
      <c r="E179" s="33"/>
      <c r="F179" s="33"/>
      <c r="G179" s="33"/>
      <c r="H179" s="48" t="n">
        <f aca="false">H26+H50+H79+H108+H137+H166</f>
        <v>0</v>
      </c>
      <c r="I179" s="48" t="n">
        <f aca="false">I26+I50+I79+I108+I137+I166</f>
        <v>-0.000100000004749745</v>
      </c>
      <c r="J179" s="48"/>
      <c r="K179" s="48"/>
      <c r="L179" s="33"/>
      <c r="M179" s="33"/>
      <c r="N179" s="48" t="n">
        <f aca="false">N26+N50+N79+N108+N137+N166</f>
        <v>87886.8745257999</v>
      </c>
      <c r="O179" s="48" t="n">
        <f aca="false">O26+O50+O79+O108+O137+O166</f>
        <v>88221.0999999999</v>
      </c>
      <c r="P179" s="48" t="n">
        <f aca="false">P26+P50+P79+P108+P137+P166</f>
        <v>365161.857006437</v>
      </c>
    </row>
    <row r="180" customFormat="false" ht="12.75" hidden="false" customHeight="false" outlineLevel="0" collapsed="false">
      <c r="A180" s="32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</row>
    <row r="181" customFormat="false" ht="12.75" hidden="false" customHeight="false" outlineLevel="0" collapsed="false">
      <c r="A181" s="51" t="s">
        <v>171</v>
      </c>
      <c r="B181" s="33"/>
      <c r="C181" s="33"/>
      <c r="D181" s="33"/>
      <c r="E181" s="33"/>
      <c r="F181" s="33"/>
      <c r="G181" s="33"/>
      <c r="H181" s="48" t="n">
        <f aca="false">H17+H55+H84+H113+H142+H171</f>
        <v>0</v>
      </c>
      <c r="I181" s="48" t="n">
        <f aca="false">I17+I55+I84+I113+I142+I171</f>
        <v>0.000199999776668847</v>
      </c>
      <c r="J181" s="48"/>
      <c r="K181" s="48"/>
      <c r="L181" s="33"/>
      <c r="M181" s="33"/>
      <c r="N181" s="48" t="n">
        <f aca="false">N17+N55+N84+N113+N142+N171</f>
        <v>-174031.9232</v>
      </c>
      <c r="O181" s="48" t="n">
        <f aca="false">O17+O55+O84+O113+O142+O171</f>
        <v>-174693.750182414</v>
      </c>
      <c r="P181" s="48" t="n">
        <f aca="false">P17+P55+P84+P113+P142+P171</f>
        <v>-723086.588396372</v>
      </c>
    </row>
    <row r="182" customFormat="false" ht="12.75" hidden="false" customHeight="false" outlineLevel="0" collapsed="false">
      <c r="A182" s="51" t="s">
        <v>172</v>
      </c>
      <c r="B182" s="33"/>
      <c r="C182" s="33"/>
      <c r="D182" s="33"/>
      <c r="E182" s="33"/>
      <c r="F182" s="33"/>
      <c r="G182" s="33"/>
      <c r="H182" s="48" t="n">
        <f aca="false">H31+H60+H89+H118+H147+H176</f>
        <v>0</v>
      </c>
      <c r="I182" s="48" t="n">
        <f aca="false">I31+I60+I89+I118+I147+I176</f>
        <v>0.000100000004749745</v>
      </c>
      <c r="J182" s="48"/>
      <c r="K182" s="48"/>
      <c r="L182" s="33"/>
      <c r="M182" s="33"/>
      <c r="N182" s="48" t="n">
        <f aca="false">N31+N60+N89+N118+N147+N176</f>
        <v>-51983.5609</v>
      </c>
      <c r="O182" s="48" t="n">
        <f aca="false">O31+O60+O89+O118+O147+O176</f>
        <v>-52181.2494847174</v>
      </c>
      <c r="P182" s="48" t="n">
        <f aca="false">P31+P60+P89+P118+P147+P176</f>
        <v>-215986.900666391</v>
      </c>
    </row>
    <row r="183" customFormat="false" ht="12.75" hidden="false" customHeight="false" outlineLevel="0" collapsed="false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</row>
    <row r="184" customFormat="false" ht="12.75" hidden="false" customHeight="false" outlineLevel="0" collapsed="false">
      <c r="A184" s="32" t="s">
        <v>173</v>
      </c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48" t="n">
        <f aca="false">SUM(N178:N182)</f>
        <v>156101.361642499</v>
      </c>
      <c r="O184" s="48" t="n">
        <f aca="false">SUM(O178:O182)</f>
        <v>156695.000332868</v>
      </c>
      <c r="P184" s="48" t="n">
        <f aca="false">SUM(P178:P182)</f>
        <v>648586.75879131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94"/>
  <sheetViews>
    <sheetView showFormulas="false" showGridLines="true" showRowColHeaders="true" showZeros="true" rightToLeft="false" tabSelected="false" showOutlineSymbols="true" defaultGridColor="true" view="normal" topLeftCell="C3" colorId="64" zoomScale="85" zoomScaleNormal="85" zoomScalePageLayoutView="100" workbookViewId="0">
      <selection pane="topLeft" activeCell="D34" activeCellId="0" sqref="D34:D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14"/>
    <col collapsed="false" customWidth="true" hidden="false" outlineLevel="0" max="2" min="2" style="0" width="9.7"/>
    <col collapsed="false" customWidth="true" hidden="false" outlineLevel="0" max="3" min="3" style="0" width="11.28"/>
    <col collapsed="false" customWidth="true" hidden="false" outlineLevel="0" max="5" min="4" style="0" width="19.14"/>
    <col collapsed="false" customWidth="true" hidden="false" outlineLevel="0" max="6" min="6" style="0" width="10.28"/>
    <col collapsed="false" customWidth="true" hidden="false" outlineLevel="0" max="7" min="7" style="0" width="9.99"/>
    <col collapsed="false" customWidth="true" hidden="false" outlineLevel="0" max="11" min="8" style="0" width="9.85"/>
    <col collapsed="false" customWidth="true" hidden="false" outlineLevel="0" max="13" min="12" style="0" width="6.13"/>
    <col collapsed="false" customWidth="true" hidden="false" outlineLevel="0" max="14" min="14" style="0" width="12.7"/>
    <col collapsed="false" customWidth="true" hidden="false" outlineLevel="0" max="15" min="15" style="0" width="12.28"/>
    <col collapsed="false" customWidth="true" hidden="false" outlineLevel="0" max="16" min="16" style="0" width="13.7"/>
  </cols>
  <sheetData>
    <row r="1" customFormat="false" ht="12.75" hidden="false" customHeight="false" outlineLevel="0" collapsed="false">
      <c r="A1" s="54"/>
      <c r="B1" s="55"/>
      <c r="C1" s="56"/>
      <c r="D1" s="56"/>
      <c r="E1" s="56"/>
      <c r="F1" s="56"/>
      <c r="G1" s="57"/>
      <c r="H1" s="58"/>
      <c r="I1" s="58"/>
      <c r="J1" s="58"/>
      <c r="K1" s="58" t="s">
        <v>43</v>
      </c>
      <c r="L1" s="59"/>
      <c r="M1" s="59"/>
      <c r="N1" s="60" t="s">
        <v>81</v>
      </c>
      <c r="O1" s="60" t="s">
        <v>33</v>
      </c>
      <c r="P1" s="60" t="s">
        <v>44</v>
      </c>
    </row>
    <row r="2" customFormat="false" ht="13.5" hidden="false" customHeight="false" outlineLevel="0" collapsed="false">
      <c r="A2" s="15" t="s">
        <v>30</v>
      </c>
      <c r="B2" s="16" t="s">
        <v>0</v>
      </c>
      <c r="C2" s="17" t="s">
        <v>45</v>
      </c>
      <c r="D2" s="17" t="s">
        <v>47</v>
      </c>
      <c r="E2" s="17" t="s">
        <v>48</v>
      </c>
      <c r="F2" s="17" t="s">
        <v>31</v>
      </c>
      <c r="G2" s="18" t="s">
        <v>32</v>
      </c>
      <c r="H2" s="19" t="s">
        <v>33</v>
      </c>
      <c r="I2" s="19" t="s">
        <v>52</v>
      </c>
      <c r="J2" s="19" t="s">
        <v>53</v>
      </c>
      <c r="K2" s="19" t="s">
        <v>44</v>
      </c>
      <c r="L2" s="20" t="s">
        <v>34</v>
      </c>
      <c r="M2" s="20" t="s">
        <v>35</v>
      </c>
      <c r="N2" s="21" t="s">
        <v>36</v>
      </c>
      <c r="O2" s="21" t="s">
        <v>36</v>
      </c>
      <c r="P2" s="21" t="s">
        <v>36</v>
      </c>
    </row>
    <row r="3" customFormat="false" ht="12.75" hidden="false" customHeight="false" outlineLevel="0" collapsed="false">
      <c r="A3" s="32" t="s">
        <v>174</v>
      </c>
      <c r="B3" s="40"/>
      <c r="C3" s="33"/>
      <c r="D3" s="33"/>
      <c r="E3" s="33"/>
      <c r="F3" s="39"/>
      <c r="G3" s="40"/>
      <c r="H3" s="42"/>
      <c r="I3" s="42"/>
      <c r="J3" s="42"/>
      <c r="K3" s="42"/>
      <c r="L3" s="33"/>
      <c r="M3" s="33"/>
      <c r="N3" s="45"/>
      <c r="O3" s="46"/>
      <c r="P3" s="33"/>
    </row>
    <row r="4" customFormat="false" ht="12.75" hidden="false" customHeight="false" outlineLevel="0" collapsed="false">
      <c r="A4" s="33" t="s">
        <v>40</v>
      </c>
      <c r="B4" s="40" t="n">
        <v>37173</v>
      </c>
      <c r="C4" s="33" t="s">
        <v>175</v>
      </c>
      <c r="D4" s="29" t="s">
        <v>137</v>
      </c>
      <c r="E4" s="29" t="s">
        <v>137</v>
      </c>
      <c r="F4" s="39" t="s">
        <v>39</v>
      </c>
      <c r="G4" s="40" t="n">
        <v>37347</v>
      </c>
      <c r="H4" s="42" t="n">
        <v>0</v>
      </c>
      <c r="I4" s="42" t="n">
        <v>0</v>
      </c>
      <c r="J4" s="42"/>
      <c r="K4" s="42"/>
      <c r="L4" s="33" t="n">
        <v>0</v>
      </c>
      <c r="M4" s="33"/>
      <c r="N4" s="45" t="n">
        <v>0</v>
      </c>
      <c r="O4" s="46"/>
      <c r="P4" s="33"/>
    </row>
    <row r="5" customFormat="false" ht="12.75" hidden="false" customHeight="false" outlineLevel="0" collapsed="false">
      <c r="A5" s="33" t="s">
        <v>40</v>
      </c>
      <c r="B5" s="40" t="n">
        <v>37173</v>
      </c>
      <c r="C5" s="33" t="s">
        <v>175</v>
      </c>
      <c r="D5" s="29" t="s">
        <v>137</v>
      </c>
      <c r="E5" s="29" t="s">
        <v>137</v>
      </c>
      <c r="F5" s="39" t="s">
        <v>39</v>
      </c>
      <c r="G5" s="40" t="n">
        <v>37347</v>
      </c>
      <c r="H5" s="42" t="n">
        <v>115500</v>
      </c>
      <c r="I5" s="42" t="n">
        <v>114592.9106</v>
      </c>
      <c r="J5" s="43" t="n">
        <f aca="false">I5/H5</f>
        <v>0.992146412121212</v>
      </c>
      <c r="K5" s="43" t="n">
        <f aca="false">VLOOKUP(G5,DiscountRate!$A$2:$E$26,5,0)</f>
        <v>4.03110304931893</v>
      </c>
      <c r="L5" s="33" t="n">
        <v>2.26</v>
      </c>
      <c r="M5" s="33" t="n">
        <v>2.485</v>
      </c>
      <c r="N5" s="45" t="n">
        <f aca="false">(M5-L5)*I5</f>
        <v>25783.404885</v>
      </c>
      <c r="O5" s="46" t="n">
        <f aca="false">(M5-L5)*H5</f>
        <v>25987.5</v>
      </c>
      <c r="P5" s="47" t="n">
        <f aca="false">(M5-L5)*(H5*K5)</f>
        <v>104758.290494176</v>
      </c>
    </row>
    <row r="6" customFormat="false" ht="12.75" hidden="false" customHeight="false" outlineLevel="0" collapsed="false">
      <c r="A6" s="33" t="s">
        <v>40</v>
      </c>
      <c r="B6" s="40" t="n">
        <v>37173</v>
      </c>
      <c r="C6" s="33" t="s">
        <v>175</v>
      </c>
      <c r="D6" s="29" t="s">
        <v>137</v>
      </c>
      <c r="E6" s="29" t="s">
        <v>137</v>
      </c>
      <c r="F6" s="39" t="s">
        <v>39</v>
      </c>
      <c r="G6" s="40" t="n">
        <v>37377</v>
      </c>
      <c r="H6" s="42" t="n">
        <v>0</v>
      </c>
      <c r="I6" s="42" t="n">
        <v>0</v>
      </c>
      <c r="J6" s="42"/>
      <c r="K6" s="43" t="n">
        <f aca="false">VLOOKUP(G6,DiscountRate!$A$2:$E$26,5,0)</f>
        <v>4.00573468718984</v>
      </c>
      <c r="L6" s="33" t="n">
        <v>0</v>
      </c>
      <c r="M6" s="33"/>
      <c r="N6" s="45" t="n">
        <v>0</v>
      </c>
      <c r="O6" s="46"/>
      <c r="P6" s="47" t="n">
        <f aca="false">(M6-L6)*(H6*K6)</f>
        <v>0</v>
      </c>
    </row>
    <row r="7" customFormat="false" ht="12.75" hidden="false" customHeight="false" outlineLevel="0" collapsed="false">
      <c r="A7" s="33" t="s">
        <v>40</v>
      </c>
      <c r="B7" s="40" t="n">
        <v>37173</v>
      </c>
      <c r="C7" s="33" t="s">
        <v>175</v>
      </c>
      <c r="D7" s="29" t="s">
        <v>137</v>
      </c>
      <c r="E7" s="29" t="s">
        <v>137</v>
      </c>
      <c r="F7" s="39" t="s">
        <v>39</v>
      </c>
      <c r="G7" s="40" t="n">
        <v>37377</v>
      </c>
      <c r="H7" s="42" t="n">
        <v>119350</v>
      </c>
      <c r="I7" s="42" t="n">
        <v>118220.4774</v>
      </c>
      <c r="J7" s="43" t="n">
        <f aca="false">I7/H7</f>
        <v>0.990536048596565</v>
      </c>
      <c r="K7" s="43" t="n">
        <f aca="false">VLOOKUP(G7,DiscountRate!$A$2:$E$26,5,0)</f>
        <v>4.00573468718984</v>
      </c>
      <c r="L7" s="33" t="n">
        <v>2.26</v>
      </c>
      <c r="M7" s="33" t="n">
        <v>2.525</v>
      </c>
      <c r="N7" s="45" t="n">
        <f aca="false">(M7-L7)*I7</f>
        <v>31328.426511</v>
      </c>
      <c r="O7" s="46" t="n">
        <f aca="false">(M7-L7)*H7</f>
        <v>31627.75</v>
      </c>
      <c r="P7" s="47" t="n">
        <f aca="false">(M7-L7)*(H7*K7)</f>
        <v>126692.375252769</v>
      </c>
    </row>
    <row r="8" customFormat="false" ht="12.75" hidden="false" customHeight="false" outlineLevel="0" collapsed="false">
      <c r="A8" s="33" t="s">
        <v>40</v>
      </c>
      <c r="B8" s="40" t="n">
        <v>37173</v>
      </c>
      <c r="C8" s="33" t="s">
        <v>175</v>
      </c>
      <c r="D8" s="29" t="s">
        <v>137</v>
      </c>
      <c r="E8" s="29" t="s">
        <v>137</v>
      </c>
      <c r="F8" s="39" t="s">
        <v>39</v>
      </c>
      <c r="G8" s="40" t="n">
        <v>37408</v>
      </c>
      <c r="H8" s="42" t="n">
        <v>0</v>
      </c>
      <c r="I8" s="42" t="n">
        <v>0</v>
      </c>
      <c r="J8" s="42"/>
      <c r="K8" s="43" t="n">
        <f aca="false">VLOOKUP(G8,DiscountRate!$A$2:$E$26,5,0)</f>
        <v>3.97973043692193</v>
      </c>
      <c r="L8" s="33" t="n">
        <v>0</v>
      </c>
      <c r="M8" s="33"/>
      <c r="N8" s="45" t="n">
        <v>0</v>
      </c>
      <c r="O8" s="46"/>
      <c r="P8" s="47" t="n">
        <f aca="false">(M8-L8)*(H8*K8)</f>
        <v>0</v>
      </c>
    </row>
    <row r="9" customFormat="false" ht="12.75" hidden="false" customHeight="false" outlineLevel="0" collapsed="false">
      <c r="A9" s="33" t="s">
        <v>40</v>
      </c>
      <c r="B9" s="40" t="n">
        <v>37173</v>
      </c>
      <c r="C9" s="33" t="s">
        <v>175</v>
      </c>
      <c r="D9" s="29" t="s">
        <v>137</v>
      </c>
      <c r="E9" s="29" t="s">
        <v>137</v>
      </c>
      <c r="F9" s="39" t="s">
        <v>39</v>
      </c>
      <c r="G9" s="40" t="n">
        <v>37408</v>
      </c>
      <c r="H9" s="42" t="n">
        <v>115500</v>
      </c>
      <c r="I9" s="42" t="n">
        <v>114216.2692</v>
      </c>
      <c r="J9" s="43" t="n">
        <f aca="false">I9/H9</f>
        <v>0.988885447619048</v>
      </c>
      <c r="K9" s="43" t="n">
        <f aca="false">VLOOKUP(G9,DiscountRate!$A$2:$E$26,5,0)</f>
        <v>3.97973043692193</v>
      </c>
      <c r="L9" s="33" t="n">
        <v>2.26</v>
      </c>
      <c r="M9" s="33" t="n">
        <v>2.57</v>
      </c>
      <c r="N9" s="45" t="n">
        <f aca="false">(M9-L9)*I9</f>
        <v>35407.043452</v>
      </c>
      <c r="O9" s="46" t="n">
        <f aca="false">(M9-L9)*H9</f>
        <v>35805</v>
      </c>
      <c r="P9" s="47" t="n">
        <f aca="false">(M9-L9)*(H9*K9)</f>
        <v>142494.24829399</v>
      </c>
    </row>
    <row r="10" customFormat="false" ht="12.75" hidden="false" customHeight="false" outlineLevel="0" collapsed="false">
      <c r="A10" s="33" t="s">
        <v>40</v>
      </c>
      <c r="B10" s="40" t="n">
        <v>37173</v>
      </c>
      <c r="C10" s="33" t="s">
        <v>175</v>
      </c>
      <c r="D10" s="29" t="s">
        <v>137</v>
      </c>
      <c r="E10" s="29" t="s">
        <v>137</v>
      </c>
      <c r="F10" s="39" t="s">
        <v>39</v>
      </c>
      <c r="G10" s="40" t="n">
        <v>37438</v>
      </c>
      <c r="H10" s="42" t="n">
        <v>0</v>
      </c>
      <c r="I10" s="42" t="n">
        <v>0</v>
      </c>
      <c r="J10" s="42"/>
      <c r="K10" s="43" t="n">
        <f aca="false">VLOOKUP(G10,DiscountRate!$A$2:$E$26,5,0)</f>
        <v>3.96522688821174</v>
      </c>
      <c r="L10" s="33" t="n">
        <v>0</v>
      </c>
      <c r="M10" s="33"/>
      <c r="N10" s="45" t="n">
        <v>0</v>
      </c>
      <c r="O10" s="46"/>
      <c r="P10" s="47" t="n">
        <f aca="false">(M10-L10)*(H10*K10)</f>
        <v>0</v>
      </c>
    </row>
    <row r="11" customFormat="false" ht="12.75" hidden="false" customHeight="false" outlineLevel="0" collapsed="false">
      <c r="A11" s="33" t="s">
        <v>40</v>
      </c>
      <c r="B11" s="40" t="n">
        <v>37173</v>
      </c>
      <c r="C11" s="33" t="s">
        <v>175</v>
      </c>
      <c r="D11" s="29" t="s">
        <v>137</v>
      </c>
      <c r="E11" s="29" t="s">
        <v>137</v>
      </c>
      <c r="F11" s="39" t="s">
        <v>39</v>
      </c>
      <c r="G11" s="40" t="n">
        <v>37438</v>
      </c>
      <c r="H11" s="42" t="n">
        <v>119350</v>
      </c>
      <c r="I11" s="42" t="n">
        <v>117825.6288</v>
      </c>
      <c r="J11" s="43" t="n">
        <f aca="false">I11/H11</f>
        <v>0.987227723502304</v>
      </c>
      <c r="K11" s="43" t="n">
        <f aca="false">VLOOKUP(G11,DiscountRate!$A$2:$E$26,5,0)</f>
        <v>3.96522688821174</v>
      </c>
      <c r="L11" s="33" t="n">
        <v>2.26</v>
      </c>
      <c r="M11" s="33" t="n">
        <v>2.61</v>
      </c>
      <c r="N11" s="45" t="n">
        <f aca="false">(M11-L11)*I11</f>
        <v>41238.97008</v>
      </c>
      <c r="O11" s="46" t="n">
        <f aca="false">(M11-L11)*H11</f>
        <v>41772.5</v>
      </c>
      <c r="P11" s="47" t="n">
        <f aca="false">(M11-L11)*(H11*K11)</f>
        <v>165637.440187825</v>
      </c>
    </row>
    <row r="12" customFormat="false" ht="12.75" hidden="false" customHeight="false" outlineLevel="0" collapsed="false">
      <c r="A12" s="33" t="s">
        <v>40</v>
      </c>
      <c r="B12" s="40" t="n">
        <v>37173</v>
      </c>
      <c r="C12" s="33" t="s">
        <v>175</v>
      </c>
      <c r="D12" s="29" t="s">
        <v>137</v>
      </c>
      <c r="E12" s="29" t="s">
        <v>137</v>
      </c>
      <c r="F12" s="39" t="s">
        <v>39</v>
      </c>
      <c r="G12" s="40" t="n">
        <v>37469</v>
      </c>
      <c r="H12" s="42" t="n">
        <v>0</v>
      </c>
      <c r="I12" s="42" t="n">
        <v>0</v>
      </c>
      <c r="J12" s="42"/>
      <c r="K12" s="43" t="n">
        <f aca="false">VLOOKUP(G12,DiscountRate!$A$2:$E$26,5,0)</f>
        <v>3.9670772842598</v>
      </c>
      <c r="L12" s="33" t="n">
        <v>0</v>
      </c>
      <c r="M12" s="33"/>
      <c r="N12" s="45" t="n">
        <v>0</v>
      </c>
      <c r="O12" s="46"/>
      <c r="P12" s="47" t="n">
        <f aca="false">(M12-L12)*(H12*K12)</f>
        <v>0</v>
      </c>
    </row>
    <row r="13" customFormat="false" ht="12.75" hidden="false" customHeight="false" outlineLevel="0" collapsed="false">
      <c r="A13" s="33" t="s">
        <v>40</v>
      </c>
      <c r="B13" s="40" t="n">
        <v>37173</v>
      </c>
      <c r="C13" s="33" t="s">
        <v>175</v>
      </c>
      <c r="D13" s="29" t="s">
        <v>137</v>
      </c>
      <c r="E13" s="29" t="s">
        <v>137</v>
      </c>
      <c r="F13" s="39" t="s">
        <v>39</v>
      </c>
      <c r="G13" s="40" t="n">
        <v>37469</v>
      </c>
      <c r="H13" s="42" t="n">
        <v>119350</v>
      </c>
      <c r="I13" s="42" t="n">
        <v>117604.4854</v>
      </c>
      <c r="J13" s="43" t="n">
        <f aca="false">I13/H13</f>
        <v>0.985374825303729</v>
      </c>
      <c r="K13" s="43" t="n">
        <f aca="false">VLOOKUP(G13,DiscountRate!$A$2:$E$26,5,0)</f>
        <v>3.9670772842598</v>
      </c>
      <c r="L13" s="33" t="n">
        <v>2.26</v>
      </c>
      <c r="M13" s="33" t="n">
        <v>2.65</v>
      </c>
      <c r="N13" s="45" t="n">
        <f aca="false">(M13-L13)*I13</f>
        <v>45865.749306</v>
      </c>
      <c r="O13" s="46" t="n">
        <f aca="false">(M13-L13)*H13</f>
        <v>46546.5</v>
      </c>
      <c r="P13" s="47" t="n">
        <f aca="false">(M13-L13)*(H13*K13)</f>
        <v>184653.562811799</v>
      </c>
    </row>
    <row r="14" customFormat="false" ht="12.75" hidden="false" customHeight="false" outlineLevel="0" collapsed="false">
      <c r="A14" s="33" t="s">
        <v>40</v>
      </c>
      <c r="B14" s="40" t="n">
        <v>37173</v>
      </c>
      <c r="C14" s="33" t="s">
        <v>175</v>
      </c>
      <c r="D14" s="29" t="s">
        <v>137</v>
      </c>
      <c r="E14" s="29" t="s">
        <v>137</v>
      </c>
      <c r="F14" s="39" t="s">
        <v>39</v>
      </c>
      <c r="G14" s="40" t="n">
        <v>37500</v>
      </c>
      <c r="H14" s="42" t="n">
        <v>0</v>
      </c>
      <c r="I14" s="42" t="n">
        <v>0</v>
      </c>
      <c r="J14" s="42"/>
      <c r="K14" s="43" t="n">
        <f aca="false">VLOOKUP(G14,DiscountRate!$A$2:$E$26,5,0)</f>
        <v>3.9687660014305</v>
      </c>
      <c r="L14" s="33" t="n">
        <v>0</v>
      </c>
      <c r="M14" s="33"/>
      <c r="N14" s="45" t="n">
        <v>0</v>
      </c>
      <c r="O14" s="46"/>
      <c r="P14" s="47" t="n">
        <f aca="false">(M14-L14)*(H14*K14)</f>
        <v>0</v>
      </c>
    </row>
    <row r="15" customFormat="false" ht="12.75" hidden="false" customHeight="false" outlineLevel="0" collapsed="false">
      <c r="A15" s="33" t="s">
        <v>40</v>
      </c>
      <c r="B15" s="40" t="n">
        <v>37173</v>
      </c>
      <c r="C15" s="33" t="s">
        <v>175</v>
      </c>
      <c r="D15" s="29" t="s">
        <v>137</v>
      </c>
      <c r="E15" s="29" t="s">
        <v>137</v>
      </c>
      <c r="F15" s="39" t="s">
        <v>39</v>
      </c>
      <c r="G15" s="40" t="n">
        <v>37500</v>
      </c>
      <c r="H15" s="42" t="n">
        <v>115500</v>
      </c>
      <c r="I15" s="42" t="n">
        <v>113592.5179</v>
      </c>
      <c r="J15" s="43" t="n">
        <f aca="false">I15/H15</f>
        <v>0.983485003463204</v>
      </c>
      <c r="K15" s="43" t="n">
        <f aca="false">VLOOKUP(G15,DiscountRate!$A$2:$E$26,5,0)</f>
        <v>3.9687660014305</v>
      </c>
      <c r="L15" s="33" t="n">
        <v>2.26</v>
      </c>
      <c r="M15" s="33" t="n">
        <v>2.655</v>
      </c>
      <c r="N15" s="45" t="n">
        <f aca="false">(M15-L15)*I15</f>
        <v>44869.0445705</v>
      </c>
      <c r="O15" s="46" t="n">
        <f aca="false">(M15-L15)*H15</f>
        <v>45622.5</v>
      </c>
      <c r="P15" s="47" t="n">
        <f aca="false">(M15-L15)*(H15*K15)</f>
        <v>181065.026900263</v>
      </c>
    </row>
    <row r="16" customFormat="false" ht="12.75" hidden="false" customHeight="false" outlineLevel="0" collapsed="false">
      <c r="A16" s="33" t="s">
        <v>40</v>
      </c>
      <c r="B16" s="40" t="n">
        <v>37173</v>
      </c>
      <c r="C16" s="33" t="s">
        <v>175</v>
      </c>
      <c r="D16" s="29" t="s">
        <v>137</v>
      </c>
      <c r="E16" s="29" t="s">
        <v>137</v>
      </c>
      <c r="F16" s="39" t="s">
        <v>39</v>
      </c>
      <c r="G16" s="40" t="n">
        <v>37530</v>
      </c>
      <c r="H16" s="42" t="n">
        <v>0</v>
      </c>
      <c r="I16" s="42" t="n">
        <v>0</v>
      </c>
      <c r="J16" s="42"/>
      <c r="K16" s="43" t="n">
        <f aca="false">VLOOKUP(G16,DiscountRate!$A$2:$E$26,5,0)</f>
        <v>3.9771635358095</v>
      </c>
      <c r="L16" s="33" t="n">
        <v>0</v>
      </c>
      <c r="M16" s="33"/>
      <c r="N16" s="45" t="n">
        <v>0</v>
      </c>
      <c r="O16" s="46"/>
      <c r="P16" s="47" t="n">
        <f aca="false">(M16-L16)*(H16*K16)</f>
        <v>0</v>
      </c>
    </row>
    <row r="17" customFormat="false" ht="12.75" hidden="false" customHeight="false" outlineLevel="0" collapsed="false">
      <c r="A17" s="33" t="s">
        <v>40</v>
      </c>
      <c r="B17" s="40" t="n">
        <v>37173</v>
      </c>
      <c r="C17" s="33" t="s">
        <v>175</v>
      </c>
      <c r="D17" s="29" t="s">
        <v>137</v>
      </c>
      <c r="E17" s="29" t="s">
        <v>137</v>
      </c>
      <c r="F17" s="39" t="s">
        <v>39</v>
      </c>
      <c r="G17" s="40" t="n">
        <v>37530</v>
      </c>
      <c r="H17" s="42" t="n">
        <v>119350</v>
      </c>
      <c r="I17" s="42" t="n">
        <v>117148.4158</v>
      </c>
      <c r="J17" s="43" t="n">
        <f aca="false">I17/H17</f>
        <v>0.981553546711353</v>
      </c>
      <c r="K17" s="43" t="n">
        <f aca="false">VLOOKUP(G17,DiscountRate!$A$2:$E$26,5,0)</f>
        <v>3.9771635358095</v>
      </c>
      <c r="L17" s="33" t="n">
        <v>2.26</v>
      </c>
      <c r="M17" s="33" t="n">
        <v>2.695</v>
      </c>
      <c r="N17" s="45" t="n">
        <f aca="false">(M17-L17)*I17</f>
        <v>50959.560873</v>
      </c>
      <c r="O17" s="46" t="n">
        <f aca="false">(M17-L17)*H17</f>
        <v>51917.25</v>
      </c>
      <c r="P17" s="47" t="n">
        <f aca="false">(M17-L17)*(H17*K17)</f>
        <v>206483.393579506</v>
      </c>
    </row>
    <row r="18" customFormat="false" ht="12.75" hidden="false" customHeight="false" outlineLevel="0" collapsed="false">
      <c r="A18" s="32" t="s">
        <v>174</v>
      </c>
      <c r="B18" s="40"/>
      <c r="C18" s="33"/>
      <c r="D18" s="29"/>
      <c r="E18" s="29"/>
      <c r="F18" s="39"/>
      <c r="G18" s="40"/>
      <c r="H18" s="48" t="n">
        <f aca="false">SUM(H4:H17)</f>
        <v>823900</v>
      </c>
      <c r="I18" s="48" t="n">
        <f aca="false">SUM(I4:I17)</f>
        <v>813200.7051</v>
      </c>
      <c r="J18" s="48"/>
      <c r="K18" s="43" t="e">
        <f aca="false">VLOOKUP(G18,DiscountRate!$A$2:$E$26,5,0)</f>
        <v>#N/A</v>
      </c>
      <c r="L18" s="32"/>
      <c r="M18" s="32"/>
      <c r="N18" s="50" t="n">
        <f aca="false">SUM(N4:N17)</f>
        <v>275452.1996775</v>
      </c>
      <c r="O18" s="50" t="n">
        <f aca="false">SUM(O4:O17)</f>
        <v>279279</v>
      </c>
      <c r="P18" s="50" t="n">
        <f aca="false">SUM(P4:P17)</f>
        <v>1111784.33752033</v>
      </c>
    </row>
    <row r="19" customFormat="false" ht="12.75" hidden="false" customHeight="false" outlineLevel="0" collapsed="false">
      <c r="A19" s="33" t="s">
        <v>38</v>
      </c>
      <c r="B19" s="40" t="n">
        <v>37173</v>
      </c>
      <c r="C19" s="33" t="s">
        <v>176</v>
      </c>
      <c r="D19" s="29" t="s">
        <v>137</v>
      </c>
      <c r="E19" s="29" t="s">
        <v>137</v>
      </c>
      <c r="F19" s="39" t="s">
        <v>39</v>
      </c>
      <c r="G19" s="40" t="n">
        <v>37347</v>
      </c>
      <c r="H19" s="42" t="n">
        <v>0</v>
      </c>
      <c r="I19" s="42" t="n">
        <v>0</v>
      </c>
      <c r="J19" s="42"/>
      <c r="K19" s="43" t="n">
        <f aca="false">VLOOKUP(G19,DiscountRate!$A$2:$E$26,5,0)</f>
        <v>4.03110304931893</v>
      </c>
      <c r="L19" s="33" t="n">
        <v>0</v>
      </c>
      <c r="M19" s="33"/>
      <c r="N19" s="45" t="n">
        <v>0</v>
      </c>
      <c r="O19" s="46" t="n">
        <f aca="false">(M19-L19)*H19</f>
        <v>0</v>
      </c>
      <c r="P19" s="47" t="n">
        <f aca="false">(M19-L19)*(H19*K19)</f>
        <v>0</v>
      </c>
    </row>
    <row r="20" customFormat="false" ht="12.75" hidden="false" customHeight="false" outlineLevel="0" collapsed="false">
      <c r="A20" s="33" t="s">
        <v>38</v>
      </c>
      <c r="B20" s="40" t="n">
        <v>37173</v>
      </c>
      <c r="C20" s="33" t="s">
        <v>176</v>
      </c>
      <c r="D20" s="29" t="s">
        <v>137</v>
      </c>
      <c r="E20" s="29" t="s">
        <v>137</v>
      </c>
      <c r="F20" s="39" t="s">
        <v>39</v>
      </c>
      <c r="G20" s="40" t="n">
        <v>37347</v>
      </c>
      <c r="H20" s="42" t="n">
        <v>34500</v>
      </c>
      <c r="I20" s="42" t="n">
        <v>34229.0512</v>
      </c>
      <c r="J20" s="43" t="n">
        <f aca="false">I20/H20</f>
        <v>0.992146411594203</v>
      </c>
      <c r="K20" s="43" t="n">
        <f aca="false">VLOOKUP(G20,DiscountRate!$A$2:$E$26,5,0)</f>
        <v>4.03110304931893</v>
      </c>
      <c r="L20" s="33" t="n">
        <v>2.26</v>
      </c>
      <c r="M20" s="33" t="n">
        <v>2.485</v>
      </c>
      <c r="N20" s="45" t="n">
        <f aca="false">(M20-L20)*I20</f>
        <v>7701.53652</v>
      </c>
      <c r="O20" s="46" t="n">
        <f aca="false">(M20-L20)*H20</f>
        <v>7762.5</v>
      </c>
      <c r="P20" s="47" t="n">
        <f aca="false">(M20-L20)*(H20*K20)</f>
        <v>31291.4374203382</v>
      </c>
    </row>
    <row r="21" customFormat="false" ht="12.75" hidden="false" customHeight="false" outlineLevel="0" collapsed="false">
      <c r="A21" s="33" t="s">
        <v>38</v>
      </c>
      <c r="B21" s="40" t="n">
        <v>37173</v>
      </c>
      <c r="C21" s="33" t="s">
        <v>176</v>
      </c>
      <c r="D21" s="29" t="s">
        <v>137</v>
      </c>
      <c r="E21" s="29" t="s">
        <v>137</v>
      </c>
      <c r="F21" s="39" t="s">
        <v>39</v>
      </c>
      <c r="G21" s="40" t="n">
        <v>37377</v>
      </c>
      <c r="H21" s="42" t="n">
        <v>0</v>
      </c>
      <c r="I21" s="42" t="n">
        <v>0</v>
      </c>
      <c r="J21" s="42"/>
      <c r="K21" s="43" t="n">
        <f aca="false">VLOOKUP(G21,DiscountRate!$A$2:$E$26,5,0)</f>
        <v>4.00573468718984</v>
      </c>
      <c r="L21" s="33" t="n">
        <v>0</v>
      </c>
      <c r="M21" s="33"/>
      <c r="N21" s="45" t="n">
        <v>0</v>
      </c>
      <c r="O21" s="46" t="n">
        <f aca="false">(M21-L21)*H21</f>
        <v>0</v>
      </c>
      <c r="P21" s="47" t="n">
        <f aca="false">(M21-L21)*(H21*K21)</f>
        <v>0</v>
      </c>
    </row>
    <row r="22" customFormat="false" ht="12.75" hidden="false" customHeight="false" outlineLevel="0" collapsed="false">
      <c r="A22" s="33" t="s">
        <v>38</v>
      </c>
      <c r="B22" s="40" t="n">
        <v>37173</v>
      </c>
      <c r="C22" s="33" t="s">
        <v>176</v>
      </c>
      <c r="D22" s="29" t="s">
        <v>137</v>
      </c>
      <c r="E22" s="29" t="s">
        <v>137</v>
      </c>
      <c r="F22" s="39" t="s">
        <v>39</v>
      </c>
      <c r="G22" s="40" t="n">
        <v>37377</v>
      </c>
      <c r="H22" s="42" t="n">
        <v>35650</v>
      </c>
      <c r="I22" s="42" t="n">
        <v>35312.6101</v>
      </c>
      <c r="J22" s="43" t="n">
        <f aca="false">I22/H22</f>
        <v>0.990536047685835</v>
      </c>
      <c r="K22" s="43" t="n">
        <f aca="false">VLOOKUP(G22,DiscountRate!$A$2:$E$26,5,0)</f>
        <v>4.00573468718984</v>
      </c>
      <c r="L22" s="33" t="n">
        <v>2.26</v>
      </c>
      <c r="M22" s="33" t="n">
        <v>2.525</v>
      </c>
      <c r="N22" s="45" t="n">
        <f aca="false">(M22-L22)*I22</f>
        <v>9357.8416765</v>
      </c>
      <c r="O22" s="46" t="n">
        <f aca="false">(M22-L22)*H22</f>
        <v>9447.25</v>
      </c>
      <c r="P22" s="47" t="n">
        <f aca="false">(M22-L22)*(H22*K22)</f>
        <v>37843.1770235542</v>
      </c>
    </row>
    <row r="23" customFormat="false" ht="12.75" hidden="false" customHeight="false" outlineLevel="0" collapsed="false">
      <c r="A23" s="33" t="s">
        <v>38</v>
      </c>
      <c r="B23" s="40" t="n">
        <v>37173</v>
      </c>
      <c r="C23" s="33" t="s">
        <v>176</v>
      </c>
      <c r="D23" s="29" t="s">
        <v>137</v>
      </c>
      <c r="E23" s="29" t="s">
        <v>137</v>
      </c>
      <c r="F23" s="39" t="s">
        <v>39</v>
      </c>
      <c r="G23" s="40" t="n">
        <v>37408</v>
      </c>
      <c r="H23" s="42" t="n">
        <v>0</v>
      </c>
      <c r="I23" s="42" t="n">
        <v>0</v>
      </c>
      <c r="J23" s="42"/>
      <c r="K23" s="43" t="n">
        <f aca="false">VLOOKUP(G23,DiscountRate!$A$2:$E$26,5,0)</f>
        <v>3.97973043692193</v>
      </c>
      <c r="L23" s="33" t="n">
        <v>0</v>
      </c>
      <c r="M23" s="33"/>
      <c r="N23" s="45" t="n">
        <v>0</v>
      </c>
      <c r="O23" s="46" t="n">
        <f aca="false">(M23-L23)*H23</f>
        <v>0</v>
      </c>
      <c r="P23" s="47" t="n">
        <f aca="false">(M23-L23)*(H23*K23)</f>
        <v>0</v>
      </c>
    </row>
    <row r="24" customFormat="false" ht="12.75" hidden="false" customHeight="false" outlineLevel="0" collapsed="false">
      <c r="A24" s="33" t="s">
        <v>38</v>
      </c>
      <c r="B24" s="40" t="n">
        <v>37173</v>
      </c>
      <c r="C24" s="33" t="s">
        <v>176</v>
      </c>
      <c r="D24" s="29" t="s">
        <v>137</v>
      </c>
      <c r="E24" s="29" t="s">
        <v>137</v>
      </c>
      <c r="F24" s="39" t="s">
        <v>39</v>
      </c>
      <c r="G24" s="40" t="n">
        <v>37408</v>
      </c>
      <c r="H24" s="42" t="n">
        <v>34500</v>
      </c>
      <c r="I24" s="42" t="n">
        <v>34116.5479</v>
      </c>
      <c r="J24" s="43" t="n">
        <f aca="false">I24/H24</f>
        <v>0.988885446376812</v>
      </c>
      <c r="K24" s="43" t="n">
        <f aca="false">VLOOKUP(G24,DiscountRate!$A$2:$E$26,5,0)</f>
        <v>3.97973043692193</v>
      </c>
      <c r="L24" s="33" t="n">
        <v>2.26</v>
      </c>
      <c r="M24" s="33" t="n">
        <v>2.57</v>
      </c>
      <c r="N24" s="45" t="n">
        <f aca="false">(M24-L24)*I24</f>
        <v>10576.129849</v>
      </c>
      <c r="O24" s="46" t="n">
        <f aca="false">(M24-L24)*H24</f>
        <v>10695</v>
      </c>
      <c r="P24" s="47" t="n">
        <f aca="false">(M24-L24)*(H24*K24)</f>
        <v>42563.2170228801</v>
      </c>
    </row>
    <row r="25" customFormat="false" ht="12.75" hidden="false" customHeight="false" outlineLevel="0" collapsed="false">
      <c r="A25" s="33" t="s">
        <v>38</v>
      </c>
      <c r="B25" s="40" t="n">
        <v>37173</v>
      </c>
      <c r="C25" s="33" t="s">
        <v>176</v>
      </c>
      <c r="D25" s="29" t="s">
        <v>137</v>
      </c>
      <c r="E25" s="29" t="s">
        <v>137</v>
      </c>
      <c r="F25" s="39" t="s">
        <v>39</v>
      </c>
      <c r="G25" s="40" t="n">
        <v>37438</v>
      </c>
      <c r="H25" s="42" t="n">
        <v>0</v>
      </c>
      <c r="I25" s="42" t="n">
        <v>0</v>
      </c>
      <c r="J25" s="42"/>
      <c r="K25" s="43" t="n">
        <f aca="false">VLOOKUP(G25,DiscountRate!$A$2:$E$26,5,0)</f>
        <v>3.96522688821174</v>
      </c>
      <c r="L25" s="33" t="n">
        <v>0</v>
      </c>
      <c r="M25" s="33"/>
      <c r="N25" s="45" t="n">
        <v>0</v>
      </c>
      <c r="O25" s="46" t="n">
        <f aca="false">(M25-L25)*H25</f>
        <v>0</v>
      </c>
      <c r="P25" s="47" t="n">
        <f aca="false">(M25-L25)*(H25*K25)</f>
        <v>0</v>
      </c>
    </row>
    <row r="26" customFormat="false" ht="12.75" hidden="false" customHeight="false" outlineLevel="0" collapsed="false">
      <c r="A26" s="33" t="s">
        <v>38</v>
      </c>
      <c r="B26" s="40" t="n">
        <v>37173</v>
      </c>
      <c r="C26" s="33" t="s">
        <v>176</v>
      </c>
      <c r="D26" s="29" t="s">
        <v>137</v>
      </c>
      <c r="E26" s="29" t="s">
        <v>137</v>
      </c>
      <c r="F26" s="39" t="s">
        <v>39</v>
      </c>
      <c r="G26" s="40" t="n">
        <v>37438</v>
      </c>
      <c r="H26" s="42" t="n">
        <v>35650</v>
      </c>
      <c r="I26" s="42" t="n">
        <v>35194.6683</v>
      </c>
      <c r="J26" s="43" t="n">
        <f aca="false">I26/H26</f>
        <v>0.98722772230014</v>
      </c>
      <c r="K26" s="43" t="n">
        <f aca="false">VLOOKUP(G26,DiscountRate!$A$2:$E$26,5,0)</f>
        <v>3.96522688821174</v>
      </c>
      <c r="L26" s="33" t="n">
        <v>2.26</v>
      </c>
      <c r="M26" s="33" t="n">
        <v>2.61</v>
      </c>
      <c r="N26" s="45" t="n">
        <f aca="false">(M26-L26)*I26</f>
        <v>12318.133905</v>
      </c>
      <c r="O26" s="46" t="n">
        <f aca="false">(M26-L26)*H26</f>
        <v>12477.5</v>
      </c>
      <c r="P26" s="47" t="n">
        <f aca="false">(M26-L26)*(H26*K26)</f>
        <v>49476.1184976619</v>
      </c>
    </row>
    <row r="27" customFormat="false" ht="12.75" hidden="false" customHeight="false" outlineLevel="0" collapsed="false">
      <c r="A27" s="33" t="s">
        <v>38</v>
      </c>
      <c r="B27" s="40" t="n">
        <v>37173</v>
      </c>
      <c r="C27" s="33" t="s">
        <v>176</v>
      </c>
      <c r="D27" s="29" t="s">
        <v>137</v>
      </c>
      <c r="E27" s="29" t="s">
        <v>137</v>
      </c>
      <c r="F27" s="39" t="s">
        <v>39</v>
      </c>
      <c r="G27" s="40" t="n">
        <v>37469</v>
      </c>
      <c r="H27" s="42" t="n">
        <v>0</v>
      </c>
      <c r="I27" s="42" t="n">
        <v>0</v>
      </c>
      <c r="J27" s="42"/>
      <c r="K27" s="43" t="n">
        <f aca="false">VLOOKUP(G27,DiscountRate!$A$2:$E$26,5,0)</f>
        <v>3.9670772842598</v>
      </c>
      <c r="L27" s="33" t="n">
        <v>0</v>
      </c>
      <c r="M27" s="33"/>
      <c r="N27" s="45" t="n">
        <v>0</v>
      </c>
      <c r="O27" s="46" t="n">
        <f aca="false">(M27-L27)*H27</f>
        <v>0</v>
      </c>
      <c r="P27" s="47" t="n">
        <f aca="false">(M27-L27)*(H27*K27)</f>
        <v>0</v>
      </c>
    </row>
    <row r="28" customFormat="false" ht="12.75" hidden="false" customHeight="false" outlineLevel="0" collapsed="false">
      <c r="A28" s="33" t="s">
        <v>38</v>
      </c>
      <c r="B28" s="40" t="n">
        <v>37173</v>
      </c>
      <c r="C28" s="33" t="s">
        <v>176</v>
      </c>
      <c r="D28" s="29" t="s">
        <v>137</v>
      </c>
      <c r="E28" s="29" t="s">
        <v>137</v>
      </c>
      <c r="F28" s="39" t="s">
        <v>39</v>
      </c>
      <c r="G28" s="40" t="n">
        <v>37469</v>
      </c>
      <c r="H28" s="42" t="n">
        <v>35650</v>
      </c>
      <c r="I28" s="42" t="n">
        <v>35128.6125</v>
      </c>
      <c r="J28" s="43" t="n">
        <f aca="false">I28/H28</f>
        <v>0.985374824684432</v>
      </c>
      <c r="K28" s="43" t="n">
        <f aca="false">VLOOKUP(G28,DiscountRate!$A$2:$E$26,5,0)</f>
        <v>3.9670772842598</v>
      </c>
      <c r="L28" s="33" t="n">
        <v>2.26</v>
      </c>
      <c r="M28" s="33" t="n">
        <v>2.65</v>
      </c>
      <c r="N28" s="45" t="n">
        <f aca="false">(M28-L28)*I28</f>
        <v>13700.158875</v>
      </c>
      <c r="O28" s="46" t="n">
        <f aca="false">(M28-L28)*H28</f>
        <v>13903.5</v>
      </c>
      <c r="P28" s="47" t="n">
        <f aca="false">(M28-L28)*(H28*K28)</f>
        <v>55156.2590217061</v>
      </c>
    </row>
    <row r="29" customFormat="false" ht="12.75" hidden="false" customHeight="false" outlineLevel="0" collapsed="false">
      <c r="A29" s="33" t="s">
        <v>38</v>
      </c>
      <c r="B29" s="40" t="n">
        <v>37173</v>
      </c>
      <c r="C29" s="33" t="s">
        <v>176</v>
      </c>
      <c r="D29" s="29" t="s">
        <v>137</v>
      </c>
      <c r="E29" s="29" t="s">
        <v>137</v>
      </c>
      <c r="F29" s="39" t="s">
        <v>39</v>
      </c>
      <c r="G29" s="40" t="n">
        <v>37500</v>
      </c>
      <c r="H29" s="42" t="n">
        <v>0</v>
      </c>
      <c r="I29" s="42" t="n">
        <v>0</v>
      </c>
      <c r="J29" s="42"/>
      <c r="K29" s="43" t="n">
        <f aca="false">VLOOKUP(G29,DiscountRate!$A$2:$E$26,5,0)</f>
        <v>3.9687660014305</v>
      </c>
      <c r="L29" s="33" t="n">
        <v>0</v>
      </c>
      <c r="M29" s="33"/>
      <c r="N29" s="45" t="n">
        <v>0</v>
      </c>
      <c r="O29" s="46" t="n">
        <f aca="false">(M29-L29)*H29</f>
        <v>0</v>
      </c>
      <c r="P29" s="47" t="n">
        <f aca="false">(M29-L29)*(H29*K29)</f>
        <v>0</v>
      </c>
    </row>
    <row r="30" customFormat="false" ht="12.75" hidden="false" customHeight="false" outlineLevel="0" collapsed="false">
      <c r="A30" s="33" t="s">
        <v>38</v>
      </c>
      <c r="B30" s="40" t="n">
        <v>37173</v>
      </c>
      <c r="C30" s="33" t="s">
        <v>176</v>
      </c>
      <c r="D30" s="29" t="s">
        <v>137</v>
      </c>
      <c r="E30" s="29" t="s">
        <v>137</v>
      </c>
      <c r="F30" s="39" t="s">
        <v>39</v>
      </c>
      <c r="G30" s="40" t="n">
        <v>37500</v>
      </c>
      <c r="H30" s="42" t="n">
        <v>34500</v>
      </c>
      <c r="I30" s="42" t="n">
        <v>33930.2326</v>
      </c>
      <c r="J30" s="43" t="n">
        <f aca="false">I30/H30</f>
        <v>0.983485002898551</v>
      </c>
      <c r="K30" s="43" t="n">
        <f aca="false">VLOOKUP(G30,DiscountRate!$A$2:$E$26,5,0)</f>
        <v>3.9687660014305</v>
      </c>
      <c r="L30" s="33" t="n">
        <v>2.26</v>
      </c>
      <c r="M30" s="33" t="n">
        <v>2.655</v>
      </c>
      <c r="N30" s="45" t="n">
        <f aca="false">(M30-L30)*I30</f>
        <v>13402.441877</v>
      </c>
      <c r="O30" s="46" t="n">
        <f aca="false">(M30-L30)*H30</f>
        <v>13627.5</v>
      </c>
      <c r="P30" s="47" t="n">
        <f aca="false">(M30-L30)*(H30*K30)</f>
        <v>54084.3586844941</v>
      </c>
    </row>
    <row r="31" customFormat="false" ht="12.75" hidden="false" customHeight="false" outlineLevel="0" collapsed="false">
      <c r="A31" s="33" t="s">
        <v>38</v>
      </c>
      <c r="B31" s="40" t="n">
        <v>37173</v>
      </c>
      <c r="C31" s="33" t="s">
        <v>176</v>
      </c>
      <c r="D31" s="29" t="s">
        <v>137</v>
      </c>
      <c r="E31" s="29" t="s">
        <v>137</v>
      </c>
      <c r="F31" s="39" t="s">
        <v>39</v>
      </c>
      <c r="G31" s="40" t="n">
        <v>37530</v>
      </c>
      <c r="H31" s="42" t="n">
        <v>0</v>
      </c>
      <c r="I31" s="42" t="n">
        <v>0</v>
      </c>
      <c r="J31" s="42"/>
      <c r="K31" s="43" t="n">
        <f aca="false">VLOOKUP(G31,DiscountRate!$A$2:$E$26,5,0)</f>
        <v>3.9771635358095</v>
      </c>
      <c r="L31" s="33" t="n">
        <v>0</v>
      </c>
      <c r="M31" s="33"/>
      <c r="N31" s="45" t="n">
        <v>0</v>
      </c>
      <c r="O31" s="46" t="n">
        <f aca="false">(M31-L31)*H31</f>
        <v>0</v>
      </c>
      <c r="P31" s="47" t="n">
        <f aca="false">(M31-L31)*(H31*K31)</f>
        <v>0</v>
      </c>
    </row>
    <row r="32" customFormat="false" ht="12.75" hidden="false" customHeight="false" outlineLevel="0" collapsed="false">
      <c r="A32" s="33" t="s">
        <v>38</v>
      </c>
      <c r="B32" s="40" t="n">
        <v>37173</v>
      </c>
      <c r="C32" s="33" t="s">
        <v>176</v>
      </c>
      <c r="D32" s="29" t="s">
        <v>137</v>
      </c>
      <c r="E32" s="29" t="s">
        <v>137</v>
      </c>
      <c r="F32" s="39" t="s">
        <v>39</v>
      </c>
      <c r="G32" s="40" t="n">
        <v>37530</v>
      </c>
      <c r="H32" s="42" t="n">
        <v>35650</v>
      </c>
      <c r="I32" s="42" t="n">
        <v>34992.3839</v>
      </c>
      <c r="J32" s="43" t="n">
        <f aca="false">I32/H32</f>
        <v>0.981553545582048</v>
      </c>
      <c r="K32" s="43" t="n">
        <f aca="false">VLOOKUP(G32,DiscountRate!$A$2:$E$26,5,0)</f>
        <v>3.9771635358095</v>
      </c>
      <c r="L32" s="33" t="n">
        <v>2.26</v>
      </c>
      <c r="M32" s="33" t="n">
        <v>2.695</v>
      </c>
      <c r="N32" s="45" t="n">
        <f aca="false">(M32-L32)*I32</f>
        <v>15221.6869965</v>
      </c>
      <c r="O32" s="46" t="n">
        <f aca="false">(M32-L32)*H32</f>
        <v>15507.75</v>
      </c>
      <c r="P32" s="47" t="n">
        <f aca="false">(M32-L32)*(H32*K32)</f>
        <v>61676.8578224498</v>
      </c>
    </row>
    <row r="33" customFormat="false" ht="12.75" hidden="false" customHeight="false" outlineLevel="0" collapsed="false">
      <c r="A33" s="32" t="s">
        <v>177</v>
      </c>
      <c r="B33" s="40"/>
      <c r="C33" s="33"/>
      <c r="D33" s="29"/>
      <c r="E33" s="29"/>
      <c r="F33" s="39"/>
      <c r="G33" s="40"/>
      <c r="H33" s="48" t="n">
        <f aca="false">SUM(H19:H32)</f>
        <v>246100</v>
      </c>
      <c r="I33" s="48" t="n">
        <f aca="false">SUM(I19:I32)</f>
        <v>242904.1065</v>
      </c>
      <c r="J33" s="48"/>
      <c r="K33" s="43" t="e">
        <f aca="false">VLOOKUP(G33,DiscountRate!$A$2:$E$26,5,0)</f>
        <v>#N/A</v>
      </c>
      <c r="L33" s="32"/>
      <c r="M33" s="32"/>
      <c r="N33" s="50" t="n">
        <f aca="false">SUM(N19:N32)</f>
        <v>82277.929699</v>
      </c>
      <c r="O33" s="50" t="n">
        <f aca="false">SUM(O19:O32)</f>
        <v>83421</v>
      </c>
      <c r="P33" s="50" t="n">
        <f aca="false">SUM(P19:P32)</f>
        <v>332091.425493085</v>
      </c>
    </row>
    <row r="34" customFormat="false" ht="12.75" hidden="false" customHeight="false" outlineLevel="0" collapsed="false">
      <c r="A34" s="33" t="s">
        <v>40</v>
      </c>
      <c r="B34" s="40" t="n">
        <v>37173</v>
      </c>
      <c r="C34" s="33" t="s">
        <v>178</v>
      </c>
      <c r="D34" s="33" t="s">
        <v>88</v>
      </c>
      <c r="E34" s="33" t="s">
        <v>89</v>
      </c>
      <c r="F34" s="39" t="s">
        <v>39</v>
      </c>
      <c r="G34" s="40" t="n">
        <v>37347</v>
      </c>
      <c r="H34" s="42" t="n">
        <v>-115500</v>
      </c>
      <c r="I34" s="42" t="n">
        <v>-114592.9106</v>
      </c>
      <c r="J34" s="43" t="n">
        <f aca="false">I34/H34</f>
        <v>0.992146412121212</v>
      </c>
      <c r="K34" s="43" t="n">
        <f aca="false">VLOOKUP(G34,DiscountRate!$A$2:$E$26,5,0)</f>
        <v>4.03110304931893</v>
      </c>
      <c r="L34" s="33" t="n">
        <v>2.83</v>
      </c>
      <c r="M34" s="63" t="n">
        <f aca="false">(N34/I34)+L34</f>
        <v>3.05999999966839</v>
      </c>
      <c r="N34" s="45" t="n">
        <v>-26356.3694</v>
      </c>
      <c r="O34" s="46" t="n">
        <f aca="false">(M34-L34)*H34</f>
        <v>-26564.9999616992</v>
      </c>
      <c r="P34" s="47" t="n">
        <f aca="false">(M34-L34)*(H34*K34)</f>
        <v>-107086.252350763</v>
      </c>
    </row>
    <row r="35" customFormat="false" ht="12.75" hidden="false" customHeight="false" outlineLevel="0" collapsed="false">
      <c r="A35" s="33" t="s">
        <v>40</v>
      </c>
      <c r="B35" s="40" t="n">
        <v>37173</v>
      </c>
      <c r="C35" s="33" t="s">
        <v>178</v>
      </c>
      <c r="D35" s="33" t="s">
        <v>88</v>
      </c>
      <c r="E35" s="33" t="s">
        <v>89</v>
      </c>
      <c r="F35" s="39" t="s">
        <v>39</v>
      </c>
      <c r="G35" s="40" t="n">
        <v>37377</v>
      </c>
      <c r="H35" s="42" t="n">
        <v>-119350</v>
      </c>
      <c r="I35" s="42" t="n">
        <v>-118220.4774</v>
      </c>
      <c r="J35" s="43" t="n">
        <f aca="false">I35/H35</f>
        <v>0.990536048596565</v>
      </c>
      <c r="K35" s="43" t="n">
        <f aca="false">VLOOKUP(G35,DiscountRate!$A$2:$E$26,5,0)</f>
        <v>4.00573468718984</v>
      </c>
      <c r="L35" s="33" t="n">
        <v>2.83</v>
      </c>
      <c r="M35" s="63" t="n">
        <f aca="false">(N35/I35)+L35</f>
        <v>3.10000000001692</v>
      </c>
      <c r="N35" s="45" t="n">
        <v>-31919.5289</v>
      </c>
      <c r="O35" s="46" t="n">
        <f aca="false">(M35-L35)*H35</f>
        <v>-32224.5000020191</v>
      </c>
      <c r="P35" s="47" t="n">
        <f aca="false">(M35-L35)*(H35*K35)</f>
        <v>-129082.797435437</v>
      </c>
    </row>
    <row r="36" customFormat="false" ht="12.75" hidden="false" customHeight="false" outlineLevel="0" collapsed="false">
      <c r="A36" s="33" t="s">
        <v>40</v>
      </c>
      <c r="B36" s="40" t="n">
        <v>37173</v>
      </c>
      <c r="C36" s="33" t="s">
        <v>178</v>
      </c>
      <c r="D36" s="33" t="s">
        <v>88</v>
      </c>
      <c r="E36" s="33" t="s">
        <v>89</v>
      </c>
      <c r="F36" s="39" t="s">
        <v>39</v>
      </c>
      <c r="G36" s="40" t="n">
        <v>37408</v>
      </c>
      <c r="H36" s="42" t="n">
        <v>-115500</v>
      </c>
      <c r="I36" s="42" t="n">
        <v>-114216.2692</v>
      </c>
      <c r="J36" s="43" t="n">
        <f aca="false">I36/H36</f>
        <v>0.988885447619048</v>
      </c>
      <c r="K36" s="43" t="n">
        <f aca="false">VLOOKUP(G36,DiscountRate!$A$2:$E$26,5,0)</f>
        <v>3.97973043692193</v>
      </c>
      <c r="L36" s="33" t="n">
        <v>2.83</v>
      </c>
      <c r="M36" s="63" t="n">
        <f aca="false">(N36/I36)+L36</f>
        <v>3.14500000001751</v>
      </c>
      <c r="N36" s="45" t="n">
        <v>-35978.1248</v>
      </c>
      <c r="O36" s="46" t="n">
        <f aca="false">(M36-L36)*H36</f>
        <v>-36382.5000020225</v>
      </c>
      <c r="P36" s="47" t="n">
        <f aca="false">(M36-L36)*(H36*K36)</f>
        <v>-144792.542629361</v>
      </c>
    </row>
    <row r="37" customFormat="false" ht="12.75" hidden="false" customHeight="false" outlineLevel="0" collapsed="false">
      <c r="A37" s="33" t="s">
        <v>40</v>
      </c>
      <c r="B37" s="40" t="n">
        <v>37173</v>
      </c>
      <c r="C37" s="33" t="s">
        <v>178</v>
      </c>
      <c r="D37" s="33" t="s">
        <v>88</v>
      </c>
      <c r="E37" s="33" t="s">
        <v>89</v>
      </c>
      <c r="F37" s="39" t="s">
        <v>39</v>
      </c>
      <c r="G37" s="40" t="n">
        <v>37438</v>
      </c>
      <c r="H37" s="42" t="n">
        <v>-119350</v>
      </c>
      <c r="I37" s="42" t="n">
        <v>-117825.6288</v>
      </c>
      <c r="J37" s="43" t="n">
        <f aca="false">I37/H37</f>
        <v>0.987227723502304</v>
      </c>
      <c r="K37" s="43" t="n">
        <f aca="false">VLOOKUP(G37,DiscountRate!$A$2:$E$26,5,0)</f>
        <v>3.96522688821174</v>
      </c>
      <c r="L37" s="33" t="n">
        <v>2.83</v>
      </c>
      <c r="M37" s="63" t="n">
        <f aca="false">(N37/I37)+L37</f>
        <v>3.18499999979631</v>
      </c>
      <c r="N37" s="45" t="n">
        <v>-41828.0982</v>
      </c>
      <c r="O37" s="46" t="n">
        <f aca="false">(M37-L37)*H37</f>
        <v>-42369.2499756895</v>
      </c>
      <c r="P37" s="47" t="n">
        <f aca="false">(M37-L37)*(H37*K37)</f>
        <v>-168003.689236968</v>
      </c>
    </row>
    <row r="38" customFormat="false" ht="12.75" hidden="false" customHeight="false" outlineLevel="0" collapsed="false">
      <c r="A38" s="33" t="s">
        <v>40</v>
      </c>
      <c r="B38" s="40" t="n">
        <v>37173</v>
      </c>
      <c r="C38" s="33" t="s">
        <v>178</v>
      </c>
      <c r="D38" s="33" t="s">
        <v>88</v>
      </c>
      <c r="E38" s="33" t="s">
        <v>89</v>
      </c>
      <c r="F38" s="39" t="s">
        <v>39</v>
      </c>
      <c r="G38" s="40" t="n">
        <v>37469</v>
      </c>
      <c r="H38" s="42" t="n">
        <v>-119350</v>
      </c>
      <c r="I38" s="42" t="n">
        <v>-117604.4854</v>
      </c>
      <c r="J38" s="43" t="n">
        <f aca="false">I38/H38</f>
        <v>0.985374825303729</v>
      </c>
      <c r="K38" s="43" t="n">
        <f aca="false">VLOOKUP(G38,DiscountRate!$A$2:$E$26,5,0)</f>
        <v>3.9670772842598</v>
      </c>
      <c r="L38" s="33" t="n">
        <v>2.83</v>
      </c>
      <c r="M38" s="63" t="n">
        <f aca="false">(N38/I38)+L38</f>
        <v>3.2249999997194</v>
      </c>
      <c r="N38" s="45" t="n">
        <v>-46453.7717</v>
      </c>
      <c r="O38" s="46" t="n">
        <f aca="false">(M38-L38)*H38</f>
        <v>-47143.2499665102</v>
      </c>
      <c r="P38" s="47" t="n">
        <f aca="false">(M38-L38)*(H38*K38)</f>
        <v>-187020.916048324</v>
      </c>
    </row>
    <row r="39" customFormat="false" ht="12.75" hidden="false" customHeight="false" outlineLevel="0" collapsed="false">
      <c r="A39" s="33" t="s">
        <v>40</v>
      </c>
      <c r="B39" s="40" t="n">
        <v>37173</v>
      </c>
      <c r="C39" s="33" t="s">
        <v>178</v>
      </c>
      <c r="D39" s="33" t="s">
        <v>88</v>
      </c>
      <c r="E39" s="33" t="s">
        <v>89</v>
      </c>
      <c r="F39" s="39" t="s">
        <v>39</v>
      </c>
      <c r="G39" s="40" t="n">
        <v>37500</v>
      </c>
      <c r="H39" s="42" t="n">
        <v>-115500</v>
      </c>
      <c r="I39" s="42" t="n">
        <v>-113592.5179</v>
      </c>
      <c r="J39" s="43" t="n">
        <f aca="false">I39/H39</f>
        <v>0.983485003463204</v>
      </c>
      <c r="K39" s="43" t="n">
        <f aca="false">VLOOKUP(G39,DiscountRate!$A$2:$E$26,5,0)</f>
        <v>3.9687660014305</v>
      </c>
      <c r="L39" s="33" t="n">
        <v>2.83</v>
      </c>
      <c r="M39" s="63" t="n">
        <f aca="false">(N39/I39)+L39</f>
        <v>3.23000000035214</v>
      </c>
      <c r="N39" s="45" t="n">
        <v>-45437.0072</v>
      </c>
      <c r="O39" s="46" t="n">
        <f aca="false">(M39-L39)*H39</f>
        <v>-46200.0000406717</v>
      </c>
      <c r="P39" s="47" t="n">
        <f aca="false">(M39-L39)*(H39*K39)</f>
        <v>-183356.989427506</v>
      </c>
    </row>
    <row r="40" customFormat="false" ht="12.75" hidden="false" customHeight="false" outlineLevel="0" collapsed="false">
      <c r="A40" s="33" t="s">
        <v>40</v>
      </c>
      <c r="B40" s="40" t="n">
        <v>37173</v>
      </c>
      <c r="C40" s="33" t="s">
        <v>178</v>
      </c>
      <c r="D40" s="33" t="s">
        <v>88</v>
      </c>
      <c r="E40" s="33" t="s">
        <v>89</v>
      </c>
      <c r="F40" s="39" t="s">
        <v>39</v>
      </c>
      <c r="G40" s="40" t="n">
        <v>37530</v>
      </c>
      <c r="H40" s="42" t="n">
        <v>-119350</v>
      </c>
      <c r="I40" s="42" t="n">
        <v>-117148.4158</v>
      </c>
      <c r="J40" s="43" t="n">
        <f aca="false">I40/H40</f>
        <v>0.981553546711353</v>
      </c>
      <c r="K40" s="43" t="n">
        <f aca="false">VLOOKUP(G40,DiscountRate!$A$2:$E$26,5,0)</f>
        <v>3.9771635358095</v>
      </c>
      <c r="L40" s="33" t="n">
        <v>2.83</v>
      </c>
      <c r="M40" s="63" t="n">
        <f aca="false">(N40/I40)+L40</f>
        <v>3.26999999955612</v>
      </c>
      <c r="N40" s="45" t="n">
        <v>-51545.3029</v>
      </c>
      <c r="O40" s="46" t="n">
        <f aca="false">(M40-L40)*H40</f>
        <v>-52513.9999470228</v>
      </c>
      <c r="P40" s="47" t="n">
        <f aca="false">(M40-L40)*(H40*K40)</f>
        <v>-208856.765708801</v>
      </c>
    </row>
    <row r="41" customFormat="false" ht="12.75" hidden="false" customHeight="false" outlineLevel="0" collapsed="false">
      <c r="A41" s="32" t="s">
        <v>177</v>
      </c>
      <c r="B41" s="40"/>
      <c r="C41" s="33"/>
      <c r="D41" s="33"/>
      <c r="E41" s="33"/>
      <c r="F41" s="39"/>
      <c r="G41" s="40"/>
      <c r="H41" s="48" t="n">
        <f aca="false">SUM(H34:H40)</f>
        <v>-823900</v>
      </c>
      <c r="I41" s="48" t="n">
        <f aca="false">SUM(I34:I40)</f>
        <v>-813200.7051</v>
      </c>
      <c r="J41" s="48"/>
      <c r="K41" s="43" t="e">
        <f aca="false">VLOOKUP(G41,DiscountRate!$A$2:$E$26,5,0)</f>
        <v>#N/A</v>
      </c>
      <c r="L41" s="32"/>
      <c r="M41" s="64"/>
      <c r="N41" s="50" t="n">
        <f aca="false">SUM(N34:N40)</f>
        <v>-279518.2031</v>
      </c>
      <c r="O41" s="50" t="n">
        <f aca="false">SUM(O34:O40)</f>
        <v>-283398.499895635</v>
      </c>
      <c r="P41" s="50" t="n">
        <f aca="false">SUM(P34:P40)</f>
        <v>-1128199.95283716</v>
      </c>
    </row>
    <row r="42" customFormat="false" ht="12.75" hidden="false" customHeight="false" outlineLevel="0" collapsed="false">
      <c r="A42" s="33" t="s">
        <v>38</v>
      </c>
      <c r="B42" s="40" t="n">
        <v>37173</v>
      </c>
      <c r="C42" s="33" t="s">
        <v>179</v>
      </c>
      <c r="D42" s="33" t="s">
        <v>88</v>
      </c>
      <c r="E42" s="33" t="s">
        <v>89</v>
      </c>
      <c r="F42" s="39" t="s">
        <v>39</v>
      </c>
      <c r="G42" s="40" t="n">
        <v>37347</v>
      </c>
      <c r="H42" s="42" t="n">
        <v>-34500</v>
      </c>
      <c r="I42" s="42" t="n">
        <v>-34229.0512</v>
      </c>
      <c r="J42" s="43" t="n">
        <f aca="false">I42/H42</f>
        <v>0.992146411594203</v>
      </c>
      <c r="K42" s="43" t="n">
        <f aca="false">VLOOKUP(G42,DiscountRate!$A$2:$E$26,5,0)</f>
        <v>4.03110304931893</v>
      </c>
      <c r="L42" s="33" t="n">
        <v>2.83</v>
      </c>
      <c r="M42" s="63" t="n">
        <f aca="false">(N42/I42)+L42</f>
        <v>3.06000000070116</v>
      </c>
      <c r="N42" s="45" t="n">
        <v>-7872.6818</v>
      </c>
      <c r="O42" s="46" t="n">
        <f aca="false">(M42-L42)*H42</f>
        <v>-7935.00002418997</v>
      </c>
      <c r="P42" s="47" t="n">
        <f aca="false">(M42-L42)*(H42*K42)</f>
        <v>-31986.802793858</v>
      </c>
    </row>
    <row r="43" customFormat="false" ht="12.75" hidden="false" customHeight="false" outlineLevel="0" collapsed="false">
      <c r="A43" s="33" t="s">
        <v>38</v>
      </c>
      <c r="B43" s="40" t="n">
        <v>37173</v>
      </c>
      <c r="C43" s="33" t="s">
        <v>179</v>
      </c>
      <c r="D43" s="33" t="s">
        <v>88</v>
      </c>
      <c r="E43" s="33" t="s">
        <v>89</v>
      </c>
      <c r="F43" s="39" t="s">
        <v>39</v>
      </c>
      <c r="G43" s="40" t="n">
        <v>37377</v>
      </c>
      <c r="H43" s="42" t="n">
        <v>-35650</v>
      </c>
      <c r="I43" s="42" t="n">
        <v>-35312.6101</v>
      </c>
      <c r="J43" s="43" t="n">
        <f aca="false">I43/H43</f>
        <v>0.990536047685835</v>
      </c>
      <c r="K43" s="43" t="n">
        <f aca="false">VLOOKUP(G43,DiscountRate!$A$2:$E$26,5,0)</f>
        <v>4.00573468718984</v>
      </c>
      <c r="L43" s="33" t="n">
        <v>2.83</v>
      </c>
      <c r="M43" s="63" t="n">
        <f aca="false">(N43/I43)+L43</f>
        <v>3.0999999992354</v>
      </c>
      <c r="N43" s="45" t="n">
        <v>-9534.4047</v>
      </c>
      <c r="O43" s="46" t="n">
        <f aca="false">(M43-L43)*H43</f>
        <v>-9625.49997274203</v>
      </c>
      <c r="P43" s="47" t="n">
        <f aca="false">(M43-L43)*(H43*K43)</f>
        <v>-38557.1991223576</v>
      </c>
    </row>
    <row r="44" customFormat="false" ht="12.75" hidden="false" customHeight="false" outlineLevel="0" collapsed="false">
      <c r="A44" s="33" t="s">
        <v>38</v>
      </c>
      <c r="B44" s="40" t="n">
        <v>37173</v>
      </c>
      <c r="C44" s="33" t="s">
        <v>179</v>
      </c>
      <c r="D44" s="33" t="s">
        <v>88</v>
      </c>
      <c r="E44" s="33" t="s">
        <v>89</v>
      </c>
      <c r="F44" s="39" t="s">
        <v>39</v>
      </c>
      <c r="G44" s="40" t="n">
        <v>37408</v>
      </c>
      <c r="H44" s="42" t="n">
        <v>-34500</v>
      </c>
      <c r="I44" s="42" t="n">
        <v>-34116.5479</v>
      </c>
      <c r="J44" s="43" t="n">
        <f aca="false">I44/H44</f>
        <v>0.988885446376812</v>
      </c>
      <c r="K44" s="43" t="n">
        <f aca="false">VLOOKUP(G44,DiscountRate!$A$2:$E$26,5,0)</f>
        <v>3.97973043692193</v>
      </c>
      <c r="L44" s="33" t="n">
        <v>2.83</v>
      </c>
      <c r="M44" s="63" t="n">
        <f aca="false">(N44/I44)+L44</f>
        <v>3.14500000033708</v>
      </c>
      <c r="N44" s="45" t="n">
        <v>-10746.7126</v>
      </c>
      <c r="O44" s="46" t="n">
        <f aca="false">(M44-L44)*H44</f>
        <v>-10867.5000116293</v>
      </c>
      <c r="P44" s="47" t="n">
        <f aca="false">(M44-L44)*(H44*K44)</f>
        <v>-43249.7205695304</v>
      </c>
    </row>
    <row r="45" customFormat="false" ht="12.75" hidden="false" customHeight="false" outlineLevel="0" collapsed="false">
      <c r="A45" s="33" t="s">
        <v>38</v>
      </c>
      <c r="B45" s="40" t="n">
        <v>37173</v>
      </c>
      <c r="C45" s="33" t="s">
        <v>179</v>
      </c>
      <c r="D45" s="33" t="s">
        <v>88</v>
      </c>
      <c r="E45" s="33" t="s">
        <v>89</v>
      </c>
      <c r="F45" s="39" t="s">
        <v>39</v>
      </c>
      <c r="G45" s="40" t="n">
        <v>37438</v>
      </c>
      <c r="H45" s="42" t="n">
        <v>-35650</v>
      </c>
      <c r="I45" s="42" t="n">
        <v>-35194.6683</v>
      </c>
      <c r="J45" s="43" t="n">
        <f aca="false">I45/H45</f>
        <v>0.98722772230014</v>
      </c>
      <c r="K45" s="43" t="n">
        <f aca="false">VLOOKUP(G45,DiscountRate!$A$2:$E$26,5,0)</f>
        <v>3.96522688821174</v>
      </c>
      <c r="L45" s="33" t="n">
        <v>2.83</v>
      </c>
      <c r="M45" s="63" t="n">
        <f aca="false">(N45/I45)+L45</f>
        <v>3.18500000152012</v>
      </c>
      <c r="N45" s="45" t="n">
        <v>-12494.1073</v>
      </c>
      <c r="O45" s="46" t="n">
        <f aca="false">(M45-L45)*H45</f>
        <v>-12655.7500541922</v>
      </c>
      <c r="P45" s="47" t="n">
        <f aca="false">(M45-L45)*(H45*K45)</f>
        <v>-50182.9204053698</v>
      </c>
    </row>
    <row r="46" customFormat="false" ht="12.75" hidden="false" customHeight="false" outlineLevel="0" collapsed="false">
      <c r="A46" s="33" t="s">
        <v>38</v>
      </c>
      <c r="B46" s="40" t="n">
        <v>37173</v>
      </c>
      <c r="C46" s="33" t="s">
        <v>179</v>
      </c>
      <c r="D46" s="33" t="s">
        <v>88</v>
      </c>
      <c r="E46" s="33" t="s">
        <v>89</v>
      </c>
      <c r="F46" s="39" t="s">
        <v>39</v>
      </c>
      <c r="G46" s="40" t="n">
        <v>37469</v>
      </c>
      <c r="H46" s="42" t="n">
        <v>-35650</v>
      </c>
      <c r="I46" s="42" t="n">
        <v>-35128.6125</v>
      </c>
      <c r="J46" s="43" t="n">
        <f aca="false">I46/H46</f>
        <v>0.985374824684432</v>
      </c>
      <c r="K46" s="43" t="n">
        <f aca="false">VLOOKUP(G46,DiscountRate!$A$2:$E$26,5,0)</f>
        <v>3.9670772842598</v>
      </c>
      <c r="L46" s="33" t="n">
        <v>2.83</v>
      </c>
      <c r="M46" s="63" t="n">
        <f aca="false">(N46/I46)+L46</f>
        <v>3.22499999893249</v>
      </c>
      <c r="N46" s="45" t="n">
        <v>-13875.8019</v>
      </c>
      <c r="O46" s="46" t="n">
        <f aca="false">(M46-L46)*H46</f>
        <v>-14081.7499619434</v>
      </c>
      <c r="P46" s="47" t="n">
        <f aca="false">(M46-L46)*(H46*K46)</f>
        <v>-55863.390396652</v>
      </c>
    </row>
    <row r="47" customFormat="false" ht="12.75" hidden="false" customHeight="false" outlineLevel="0" collapsed="false">
      <c r="A47" s="33" t="s">
        <v>38</v>
      </c>
      <c r="B47" s="40" t="n">
        <v>37173</v>
      </c>
      <c r="C47" s="33" t="s">
        <v>179</v>
      </c>
      <c r="D47" s="33" t="s">
        <v>88</v>
      </c>
      <c r="E47" s="33" t="s">
        <v>89</v>
      </c>
      <c r="F47" s="39" t="s">
        <v>39</v>
      </c>
      <c r="G47" s="40" t="n">
        <v>37500</v>
      </c>
      <c r="H47" s="42" t="n">
        <v>-34500</v>
      </c>
      <c r="I47" s="42" t="n">
        <v>-33930.2326</v>
      </c>
      <c r="J47" s="43" t="n">
        <f aca="false">I47/H47</f>
        <v>0.983485002898551</v>
      </c>
      <c r="K47" s="43" t="n">
        <f aca="false">VLOOKUP(G47,DiscountRate!$A$2:$E$26,5,0)</f>
        <v>3.9687660014305</v>
      </c>
      <c r="L47" s="33" t="n">
        <v>2.83</v>
      </c>
      <c r="M47" s="63" t="n">
        <f aca="false">(N47/I47)+L47</f>
        <v>3.22999999882111</v>
      </c>
      <c r="N47" s="45" t="n">
        <v>-13572.093</v>
      </c>
      <c r="O47" s="46" t="n">
        <f aca="false">(M47-L47)*H47</f>
        <v>-13799.9999593283</v>
      </c>
      <c r="P47" s="47" t="n">
        <f aca="false">(M47-L47)*(H47*K47)</f>
        <v>-54768.9706583245</v>
      </c>
    </row>
    <row r="48" customFormat="false" ht="12.75" hidden="false" customHeight="false" outlineLevel="0" collapsed="false">
      <c r="A48" s="33" t="s">
        <v>38</v>
      </c>
      <c r="B48" s="40" t="n">
        <v>37173</v>
      </c>
      <c r="C48" s="33" t="s">
        <v>179</v>
      </c>
      <c r="D48" s="33" t="s">
        <v>88</v>
      </c>
      <c r="E48" s="33" t="s">
        <v>89</v>
      </c>
      <c r="F48" s="39" t="s">
        <v>39</v>
      </c>
      <c r="G48" s="40" t="n">
        <v>37530</v>
      </c>
      <c r="H48" s="42" t="n">
        <v>-35650</v>
      </c>
      <c r="I48" s="42" t="n">
        <v>-34992.3839</v>
      </c>
      <c r="J48" s="43" t="n">
        <f aca="false">I48/H48</f>
        <v>0.981553545582048</v>
      </c>
      <c r="K48" s="43" t="n">
        <f aca="false">VLOOKUP(G48,DiscountRate!$A$2:$E$26,5,0)</f>
        <v>3.9771635358095</v>
      </c>
      <c r="L48" s="33" t="n">
        <v>2.83</v>
      </c>
      <c r="M48" s="63" t="n">
        <f aca="false">(N48/I48)+L48</f>
        <v>3.26999999954276</v>
      </c>
      <c r="N48" s="45" t="n">
        <v>-15396.6489</v>
      </c>
      <c r="O48" s="46" t="n">
        <f aca="false">(M48-L48)*H48</f>
        <v>-15685.9999836993</v>
      </c>
      <c r="P48" s="47" t="n">
        <f aca="false">(M48-L48)*(H48*K48)</f>
        <v>-62385.7871578773</v>
      </c>
    </row>
    <row r="49" customFormat="false" ht="12.75" hidden="false" customHeight="false" outlineLevel="0" collapsed="false">
      <c r="H49" s="48" t="n">
        <f aca="false">SUM(H42:H48)</f>
        <v>-246100</v>
      </c>
      <c r="I49" s="48" t="n">
        <f aca="false">SUM(I42:I48)</f>
        <v>-242904.1065</v>
      </c>
      <c r="J49" s="48"/>
      <c r="K49" s="43" t="e">
        <f aca="false">VLOOKUP(G49,DiscountRate!$A$2:$E$26,5,0)</f>
        <v>#N/A</v>
      </c>
      <c r="L49" s="32"/>
      <c r="M49" s="64"/>
      <c r="N49" s="50" t="n">
        <f aca="false">SUM(N42:N48)</f>
        <v>-83492.4502</v>
      </c>
      <c r="O49" s="50" t="n">
        <f aca="false">SUM(O42:O48)</f>
        <v>-84651.4999677245</v>
      </c>
      <c r="P49" s="50" t="n">
        <f aca="false">SUM(P42:P48)</f>
        <v>-336994.79110397</v>
      </c>
    </row>
    <row r="50" customFormat="false" ht="12.75" hidden="false" customHeight="false" outlineLevel="0" collapsed="false">
      <c r="A50" s="32" t="s">
        <v>174</v>
      </c>
      <c r="B50" s="40"/>
      <c r="C50" s="33"/>
      <c r="D50" s="33"/>
      <c r="E50" s="33"/>
      <c r="F50" s="39"/>
      <c r="G50" s="40"/>
      <c r="H50" s="42"/>
      <c r="I50" s="42"/>
      <c r="J50" s="42"/>
      <c r="K50" s="43" t="e">
        <f aca="false">VLOOKUP(G50,DiscountRate!$A$2:$E$26,5,0)</f>
        <v>#N/A</v>
      </c>
      <c r="L50" s="33"/>
      <c r="M50" s="33"/>
      <c r="N50" s="45"/>
      <c r="O50" s="46"/>
      <c r="P50" s="47" t="e">
        <f aca="false">(M50-L50)*(H50*K50)</f>
        <v>#N/A</v>
      </c>
    </row>
    <row r="51" customFormat="false" ht="12.75" hidden="false" customHeight="false" outlineLevel="0" collapsed="false">
      <c r="A51" s="33" t="s">
        <v>40</v>
      </c>
      <c r="B51" s="40" t="n">
        <v>37180</v>
      </c>
      <c r="C51" s="33" t="s">
        <v>180</v>
      </c>
      <c r="D51" s="29" t="s">
        <v>137</v>
      </c>
      <c r="E51" s="29" t="s">
        <v>137</v>
      </c>
      <c r="F51" s="39" t="s">
        <v>39</v>
      </c>
      <c r="G51" s="40" t="n">
        <v>37347</v>
      </c>
      <c r="H51" s="42" t="n">
        <v>0</v>
      </c>
      <c r="I51" s="42" t="n">
        <v>0</v>
      </c>
      <c r="J51" s="42"/>
      <c r="K51" s="43" t="n">
        <f aca="false">VLOOKUP(G51,DiscountRate!$A$2:$E$26,5,0)</f>
        <v>4.03110304931893</v>
      </c>
      <c r="L51" s="33" t="n">
        <v>0</v>
      </c>
      <c r="M51" s="33"/>
      <c r="N51" s="45" t="n">
        <v>0</v>
      </c>
      <c r="O51" s="46" t="n">
        <f aca="false">(M51-L51)*H51</f>
        <v>0</v>
      </c>
      <c r="P51" s="47" t="n">
        <f aca="false">(M51-L51)*(H51*K51)</f>
        <v>0</v>
      </c>
    </row>
    <row r="52" customFormat="false" ht="12.75" hidden="false" customHeight="false" outlineLevel="0" collapsed="false">
      <c r="A52" s="33" t="s">
        <v>40</v>
      </c>
      <c r="B52" s="40" t="n">
        <v>37180</v>
      </c>
      <c r="C52" s="33" t="s">
        <v>180</v>
      </c>
      <c r="D52" s="29" t="s">
        <v>137</v>
      </c>
      <c r="E52" s="29" t="s">
        <v>137</v>
      </c>
      <c r="F52" s="39" t="s">
        <v>39</v>
      </c>
      <c r="G52" s="40" t="n">
        <v>37347</v>
      </c>
      <c r="H52" s="42" t="n">
        <v>115500</v>
      </c>
      <c r="I52" s="42" t="n">
        <v>114592.9106</v>
      </c>
      <c r="J52" s="43" t="n">
        <f aca="false">I52/H52</f>
        <v>0.992146412121212</v>
      </c>
      <c r="K52" s="43" t="n">
        <f aca="false">VLOOKUP(G52,DiscountRate!$A$2:$E$26,5,0)</f>
        <v>4.03110304931893</v>
      </c>
      <c r="L52" s="33" t="n">
        <v>2.41</v>
      </c>
      <c r="M52" s="33" t="n">
        <v>2.485</v>
      </c>
      <c r="N52" s="45" t="n">
        <f aca="false">(M52-L52)*I52</f>
        <v>8594.46829499997</v>
      </c>
      <c r="O52" s="46" t="n">
        <f aca="false">(M52-L52)*H52</f>
        <v>8662.49999999997</v>
      </c>
      <c r="P52" s="47" t="n">
        <f aca="false">(M52-L52)*(H52*K52)</f>
        <v>34919.4301647251</v>
      </c>
    </row>
    <row r="53" customFormat="false" ht="12.75" hidden="false" customHeight="false" outlineLevel="0" collapsed="false">
      <c r="A53" s="33" t="s">
        <v>40</v>
      </c>
      <c r="B53" s="40" t="n">
        <v>37180</v>
      </c>
      <c r="C53" s="33" t="s">
        <v>180</v>
      </c>
      <c r="D53" s="29" t="s">
        <v>137</v>
      </c>
      <c r="E53" s="29" t="s">
        <v>137</v>
      </c>
      <c r="F53" s="39" t="s">
        <v>39</v>
      </c>
      <c r="G53" s="40" t="n">
        <v>37377</v>
      </c>
      <c r="H53" s="42" t="n">
        <v>0</v>
      </c>
      <c r="I53" s="42" t="n">
        <v>0</v>
      </c>
      <c r="J53" s="42"/>
      <c r="K53" s="43" t="n">
        <f aca="false">VLOOKUP(G53,DiscountRate!$A$2:$E$26,5,0)</f>
        <v>4.00573468718984</v>
      </c>
      <c r="L53" s="33" t="n">
        <v>0</v>
      </c>
      <c r="M53" s="33"/>
      <c r="N53" s="45" t="n">
        <v>0</v>
      </c>
      <c r="O53" s="46" t="n">
        <f aca="false">(M53-L53)*H53</f>
        <v>0</v>
      </c>
      <c r="P53" s="47" t="n">
        <f aca="false">(M53-L53)*(H53*K53)</f>
        <v>0</v>
      </c>
    </row>
    <row r="54" customFormat="false" ht="12.75" hidden="false" customHeight="false" outlineLevel="0" collapsed="false">
      <c r="A54" s="33" t="s">
        <v>40</v>
      </c>
      <c r="B54" s="40" t="n">
        <v>37180</v>
      </c>
      <c r="C54" s="33" t="s">
        <v>180</v>
      </c>
      <c r="D54" s="29" t="s">
        <v>137</v>
      </c>
      <c r="E54" s="29" t="s">
        <v>137</v>
      </c>
      <c r="F54" s="39" t="s">
        <v>39</v>
      </c>
      <c r="G54" s="40" t="n">
        <v>37377</v>
      </c>
      <c r="H54" s="42" t="n">
        <v>119350</v>
      </c>
      <c r="I54" s="42" t="n">
        <v>118220.4774</v>
      </c>
      <c r="J54" s="43" t="n">
        <f aca="false">I54/H54</f>
        <v>0.990536048596565</v>
      </c>
      <c r="K54" s="43" t="n">
        <f aca="false">VLOOKUP(G54,DiscountRate!$A$2:$E$26,5,0)</f>
        <v>4.00573468718984</v>
      </c>
      <c r="L54" s="33" t="n">
        <v>2.41</v>
      </c>
      <c r="M54" s="33" t="n">
        <v>2.525</v>
      </c>
      <c r="N54" s="45" t="n">
        <f aca="false">(M54-L54)*I54</f>
        <v>13595.354901</v>
      </c>
      <c r="O54" s="46" t="n">
        <f aca="false">(M54-L54)*H54</f>
        <v>13725.25</v>
      </c>
      <c r="P54" s="47" t="n">
        <f aca="false">(M54-L54)*(H54*K54)</f>
        <v>54979.7100153522</v>
      </c>
    </row>
    <row r="55" customFormat="false" ht="12.75" hidden="false" customHeight="false" outlineLevel="0" collapsed="false">
      <c r="A55" s="33" t="s">
        <v>40</v>
      </c>
      <c r="B55" s="40" t="n">
        <v>37180</v>
      </c>
      <c r="C55" s="33" t="s">
        <v>180</v>
      </c>
      <c r="D55" s="29" t="s">
        <v>137</v>
      </c>
      <c r="E55" s="29" t="s">
        <v>137</v>
      </c>
      <c r="F55" s="39" t="s">
        <v>39</v>
      </c>
      <c r="G55" s="40" t="n">
        <v>37408</v>
      </c>
      <c r="H55" s="42" t="n">
        <v>0</v>
      </c>
      <c r="I55" s="42" t="n">
        <v>0</v>
      </c>
      <c r="J55" s="42"/>
      <c r="K55" s="43" t="n">
        <f aca="false">VLOOKUP(G55,DiscountRate!$A$2:$E$26,5,0)</f>
        <v>3.97973043692193</v>
      </c>
      <c r="L55" s="33" t="n">
        <v>0</v>
      </c>
      <c r="M55" s="33"/>
      <c r="N55" s="45" t="n">
        <v>0</v>
      </c>
      <c r="O55" s="46" t="n">
        <f aca="false">(M55-L55)*H55</f>
        <v>0</v>
      </c>
      <c r="P55" s="47" t="n">
        <f aca="false">(M55-L55)*(H55*K55)</f>
        <v>0</v>
      </c>
    </row>
    <row r="56" customFormat="false" ht="12.75" hidden="false" customHeight="false" outlineLevel="0" collapsed="false">
      <c r="A56" s="33" t="s">
        <v>40</v>
      </c>
      <c r="B56" s="40" t="n">
        <v>37180</v>
      </c>
      <c r="C56" s="33" t="s">
        <v>180</v>
      </c>
      <c r="D56" s="29" t="s">
        <v>137</v>
      </c>
      <c r="E56" s="29" t="s">
        <v>137</v>
      </c>
      <c r="F56" s="39" t="s">
        <v>39</v>
      </c>
      <c r="G56" s="40" t="n">
        <v>37408</v>
      </c>
      <c r="H56" s="42" t="n">
        <v>115500</v>
      </c>
      <c r="I56" s="42" t="n">
        <v>114216.2692</v>
      </c>
      <c r="J56" s="43" t="n">
        <f aca="false">I56/H56</f>
        <v>0.988885447619048</v>
      </c>
      <c r="K56" s="43" t="n">
        <f aca="false">VLOOKUP(G56,DiscountRate!$A$2:$E$26,5,0)</f>
        <v>3.97973043692193</v>
      </c>
      <c r="L56" s="33" t="n">
        <v>2.41</v>
      </c>
      <c r="M56" s="33" t="n">
        <v>2.57</v>
      </c>
      <c r="N56" s="45" t="n">
        <f aca="false">(M56-L56)*I56</f>
        <v>18274.603072</v>
      </c>
      <c r="O56" s="46" t="n">
        <f aca="false">(M56-L56)*H56</f>
        <v>18480</v>
      </c>
      <c r="P56" s="47" t="n">
        <f aca="false">(M56-L56)*(H56*K56)</f>
        <v>73545.4184743172</v>
      </c>
    </row>
    <row r="57" customFormat="false" ht="12.75" hidden="false" customHeight="false" outlineLevel="0" collapsed="false">
      <c r="A57" s="33" t="s">
        <v>40</v>
      </c>
      <c r="B57" s="40" t="n">
        <v>37180</v>
      </c>
      <c r="C57" s="33" t="s">
        <v>180</v>
      </c>
      <c r="D57" s="29" t="s">
        <v>137</v>
      </c>
      <c r="E57" s="29" t="s">
        <v>137</v>
      </c>
      <c r="F57" s="39" t="s">
        <v>39</v>
      </c>
      <c r="G57" s="40" t="n">
        <v>37438</v>
      </c>
      <c r="H57" s="42" t="n">
        <v>0</v>
      </c>
      <c r="I57" s="42" t="n">
        <v>0</v>
      </c>
      <c r="J57" s="42"/>
      <c r="K57" s="43" t="n">
        <f aca="false">VLOOKUP(G57,DiscountRate!$A$2:$E$26,5,0)</f>
        <v>3.96522688821174</v>
      </c>
      <c r="L57" s="33" t="n">
        <v>0</v>
      </c>
      <c r="M57" s="33"/>
      <c r="N57" s="45" t="n">
        <v>0</v>
      </c>
      <c r="O57" s="46" t="n">
        <f aca="false">(M57-L57)*H57</f>
        <v>0</v>
      </c>
      <c r="P57" s="47" t="n">
        <f aca="false">(M57-L57)*(H57*K57)</f>
        <v>0</v>
      </c>
    </row>
    <row r="58" customFormat="false" ht="12.75" hidden="false" customHeight="false" outlineLevel="0" collapsed="false">
      <c r="A58" s="33" t="s">
        <v>40</v>
      </c>
      <c r="B58" s="40" t="n">
        <v>37180</v>
      </c>
      <c r="C58" s="33" t="s">
        <v>180</v>
      </c>
      <c r="D58" s="29" t="s">
        <v>137</v>
      </c>
      <c r="E58" s="29" t="s">
        <v>137</v>
      </c>
      <c r="F58" s="39" t="s">
        <v>39</v>
      </c>
      <c r="G58" s="40" t="n">
        <v>37438</v>
      </c>
      <c r="H58" s="42" t="n">
        <v>119350</v>
      </c>
      <c r="I58" s="42" t="n">
        <v>117825.6288</v>
      </c>
      <c r="J58" s="43" t="n">
        <f aca="false">I58/H58</f>
        <v>0.987227723502304</v>
      </c>
      <c r="K58" s="43" t="n">
        <f aca="false">VLOOKUP(G58,DiscountRate!$A$2:$E$26,5,0)</f>
        <v>3.96522688821174</v>
      </c>
      <c r="L58" s="33" t="n">
        <v>2.41</v>
      </c>
      <c r="M58" s="33" t="n">
        <v>2.61</v>
      </c>
      <c r="N58" s="45" t="n">
        <f aca="false">(M58-L58)*I58</f>
        <v>23565.12576</v>
      </c>
      <c r="O58" s="46" t="n">
        <f aca="false">(M58-L58)*H58</f>
        <v>23870</v>
      </c>
      <c r="P58" s="47" t="n">
        <f aca="false">(M58-L58)*(H58*K58)</f>
        <v>94649.965821614</v>
      </c>
    </row>
    <row r="59" customFormat="false" ht="12.75" hidden="false" customHeight="false" outlineLevel="0" collapsed="false">
      <c r="A59" s="33" t="s">
        <v>40</v>
      </c>
      <c r="B59" s="40" t="n">
        <v>37180</v>
      </c>
      <c r="C59" s="33" t="s">
        <v>180</v>
      </c>
      <c r="D59" s="29" t="s">
        <v>137</v>
      </c>
      <c r="E59" s="29" t="s">
        <v>137</v>
      </c>
      <c r="F59" s="39" t="s">
        <v>39</v>
      </c>
      <c r="G59" s="40" t="n">
        <v>37469</v>
      </c>
      <c r="H59" s="42" t="n">
        <v>0</v>
      </c>
      <c r="I59" s="42" t="n">
        <v>0</v>
      </c>
      <c r="J59" s="42"/>
      <c r="K59" s="43" t="n">
        <f aca="false">VLOOKUP(G59,DiscountRate!$A$2:$E$26,5,0)</f>
        <v>3.9670772842598</v>
      </c>
      <c r="L59" s="33" t="n">
        <v>0</v>
      </c>
      <c r="M59" s="33"/>
      <c r="N59" s="45" t="n">
        <v>0</v>
      </c>
      <c r="O59" s="46" t="n">
        <f aca="false">(M59-L59)*H59</f>
        <v>0</v>
      </c>
      <c r="P59" s="47" t="n">
        <f aca="false">(M59-L59)*(H59*K59)</f>
        <v>0</v>
      </c>
    </row>
    <row r="60" customFormat="false" ht="12.75" hidden="false" customHeight="false" outlineLevel="0" collapsed="false">
      <c r="A60" s="33" t="s">
        <v>40</v>
      </c>
      <c r="B60" s="40" t="n">
        <v>37180</v>
      </c>
      <c r="C60" s="33" t="s">
        <v>180</v>
      </c>
      <c r="D60" s="29" t="s">
        <v>137</v>
      </c>
      <c r="E60" s="29" t="s">
        <v>137</v>
      </c>
      <c r="F60" s="39" t="s">
        <v>39</v>
      </c>
      <c r="G60" s="40" t="n">
        <v>37469</v>
      </c>
      <c r="H60" s="42" t="n">
        <v>119350</v>
      </c>
      <c r="I60" s="42" t="n">
        <v>117604.4854</v>
      </c>
      <c r="J60" s="43" t="n">
        <f aca="false">I60/H60</f>
        <v>0.985374825303729</v>
      </c>
      <c r="K60" s="43" t="n">
        <f aca="false">VLOOKUP(G60,DiscountRate!$A$2:$E$26,5,0)</f>
        <v>3.9670772842598</v>
      </c>
      <c r="L60" s="33" t="n">
        <v>2.41</v>
      </c>
      <c r="M60" s="33" t="n">
        <v>2.65</v>
      </c>
      <c r="N60" s="45" t="n">
        <f aca="false">(M60-L60)*I60</f>
        <v>28225.076496</v>
      </c>
      <c r="O60" s="46" t="n">
        <f aca="false">(M60-L60)*H60</f>
        <v>28644</v>
      </c>
      <c r="P60" s="47" t="n">
        <f aca="false">(M60-L60)*(H60*K60)</f>
        <v>113632.961730338</v>
      </c>
    </row>
    <row r="61" customFormat="false" ht="12.75" hidden="false" customHeight="false" outlineLevel="0" collapsed="false">
      <c r="A61" s="33" t="s">
        <v>40</v>
      </c>
      <c r="B61" s="40" t="n">
        <v>37180</v>
      </c>
      <c r="C61" s="33" t="s">
        <v>180</v>
      </c>
      <c r="D61" s="29" t="s">
        <v>137</v>
      </c>
      <c r="E61" s="29" t="s">
        <v>137</v>
      </c>
      <c r="F61" s="39" t="s">
        <v>39</v>
      </c>
      <c r="G61" s="40" t="n">
        <v>37500</v>
      </c>
      <c r="H61" s="42" t="n">
        <v>0</v>
      </c>
      <c r="I61" s="42" t="n">
        <v>0</v>
      </c>
      <c r="J61" s="42"/>
      <c r="K61" s="43" t="n">
        <f aca="false">VLOOKUP(G61,DiscountRate!$A$2:$E$26,5,0)</f>
        <v>3.9687660014305</v>
      </c>
      <c r="L61" s="33" t="n">
        <v>0</v>
      </c>
      <c r="M61" s="33"/>
      <c r="N61" s="45" t="n">
        <v>0</v>
      </c>
      <c r="O61" s="46" t="n">
        <f aca="false">(M61-L61)*H61</f>
        <v>0</v>
      </c>
      <c r="P61" s="47" t="n">
        <f aca="false">(M61-L61)*(H61*K61)</f>
        <v>0</v>
      </c>
    </row>
    <row r="62" customFormat="false" ht="12.75" hidden="false" customHeight="false" outlineLevel="0" collapsed="false">
      <c r="A62" s="33" t="s">
        <v>40</v>
      </c>
      <c r="B62" s="40" t="n">
        <v>37180</v>
      </c>
      <c r="C62" s="33" t="s">
        <v>180</v>
      </c>
      <c r="D62" s="29" t="s">
        <v>137</v>
      </c>
      <c r="E62" s="29" t="s">
        <v>137</v>
      </c>
      <c r="F62" s="39" t="s">
        <v>39</v>
      </c>
      <c r="G62" s="40" t="n">
        <v>37500</v>
      </c>
      <c r="H62" s="42" t="n">
        <v>115500</v>
      </c>
      <c r="I62" s="42" t="n">
        <v>113592.5179</v>
      </c>
      <c r="J62" s="43" t="n">
        <f aca="false">I62/H62</f>
        <v>0.983485003463204</v>
      </c>
      <c r="K62" s="43" t="n">
        <f aca="false">VLOOKUP(G62,DiscountRate!$A$2:$E$26,5,0)</f>
        <v>3.9687660014305</v>
      </c>
      <c r="L62" s="33" t="n">
        <v>2.41</v>
      </c>
      <c r="M62" s="33" t="n">
        <v>2.655</v>
      </c>
      <c r="N62" s="45" t="n">
        <f aca="false">(M62-L62)*I62</f>
        <v>27830.1668855</v>
      </c>
      <c r="O62" s="46" t="n">
        <f aca="false">(M62-L62)*H62</f>
        <v>28297.5</v>
      </c>
      <c r="P62" s="47" t="n">
        <f aca="false">(M62-L62)*(H62*K62)</f>
        <v>112306.155925479</v>
      </c>
    </row>
    <row r="63" customFormat="false" ht="12.75" hidden="false" customHeight="false" outlineLevel="0" collapsed="false">
      <c r="A63" s="33" t="s">
        <v>40</v>
      </c>
      <c r="B63" s="40" t="n">
        <v>37180</v>
      </c>
      <c r="C63" s="33" t="s">
        <v>180</v>
      </c>
      <c r="D63" s="29" t="s">
        <v>137</v>
      </c>
      <c r="E63" s="29" t="s">
        <v>137</v>
      </c>
      <c r="F63" s="39" t="s">
        <v>39</v>
      </c>
      <c r="G63" s="40" t="n">
        <v>37530</v>
      </c>
      <c r="H63" s="42" t="n">
        <v>0</v>
      </c>
      <c r="I63" s="42" t="n">
        <v>0</v>
      </c>
      <c r="J63" s="42"/>
      <c r="K63" s="43" t="n">
        <f aca="false">VLOOKUP(G63,DiscountRate!$A$2:$E$26,5,0)</f>
        <v>3.9771635358095</v>
      </c>
      <c r="L63" s="33" t="n">
        <v>0</v>
      </c>
      <c r="M63" s="33"/>
      <c r="N63" s="45" t="n">
        <v>0</v>
      </c>
      <c r="O63" s="46" t="n">
        <f aca="false">(M63-L63)*H63</f>
        <v>0</v>
      </c>
      <c r="P63" s="47" t="n">
        <f aca="false">(M63-L63)*(H63*K63)</f>
        <v>0</v>
      </c>
    </row>
    <row r="64" customFormat="false" ht="12.75" hidden="false" customHeight="false" outlineLevel="0" collapsed="false">
      <c r="A64" s="33" t="s">
        <v>40</v>
      </c>
      <c r="B64" s="40" t="n">
        <v>37180</v>
      </c>
      <c r="C64" s="33" t="s">
        <v>180</v>
      </c>
      <c r="D64" s="29" t="s">
        <v>137</v>
      </c>
      <c r="E64" s="29" t="s">
        <v>137</v>
      </c>
      <c r="F64" s="39" t="s">
        <v>39</v>
      </c>
      <c r="G64" s="40" t="n">
        <v>37530</v>
      </c>
      <c r="H64" s="42" t="n">
        <v>119350</v>
      </c>
      <c r="I64" s="42" t="n">
        <v>117148.4158</v>
      </c>
      <c r="J64" s="43" t="n">
        <f aca="false">I64/H64</f>
        <v>0.981553546711353</v>
      </c>
      <c r="K64" s="43" t="n">
        <f aca="false">VLOOKUP(G64,DiscountRate!$A$2:$E$26,5,0)</f>
        <v>3.9771635358095</v>
      </c>
      <c r="L64" s="33" t="n">
        <v>2.41</v>
      </c>
      <c r="M64" s="33" t="n">
        <v>2.695</v>
      </c>
      <c r="N64" s="45" t="n">
        <f aca="false">(M64-L64)*I64</f>
        <v>33387.298503</v>
      </c>
      <c r="O64" s="46" t="n">
        <f aca="false">(M64-L64)*H64</f>
        <v>34014.75</v>
      </c>
      <c r="P64" s="47" t="n">
        <f aca="false">(M64-L64)*(H64*K64)</f>
        <v>135282.223379676</v>
      </c>
    </row>
    <row r="65" customFormat="false" ht="12.75" hidden="false" customHeight="false" outlineLevel="0" collapsed="false">
      <c r="A65" s="32" t="s">
        <v>174</v>
      </c>
      <c r="B65" s="40"/>
      <c r="C65" s="33"/>
      <c r="D65" s="29"/>
      <c r="E65" s="29"/>
      <c r="F65" s="39"/>
      <c r="G65" s="40"/>
      <c r="H65" s="48" t="n">
        <f aca="false">SUM(H51:H64)</f>
        <v>823900</v>
      </c>
      <c r="I65" s="48" t="n">
        <f aca="false">SUM(I51:I64)</f>
        <v>813200.7051</v>
      </c>
      <c r="J65" s="48"/>
      <c r="K65" s="43" t="e">
        <f aca="false">VLOOKUP(G65,DiscountRate!$A$2:$E$26,5,0)</f>
        <v>#N/A</v>
      </c>
      <c r="L65" s="32"/>
      <c r="M65" s="32"/>
      <c r="N65" s="50" t="n">
        <f aca="false">SUM(N51:N64)</f>
        <v>153472.0939125</v>
      </c>
      <c r="O65" s="50" t="n">
        <f aca="false">SUM(O51:O64)</f>
        <v>155694</v>
      </c>
      <c r="P65" s="50" t="n">
        <f aca="false">SUM(P51:P64)</f>
        <v>619315.865511501</v>
      </c>
    </row>
    <row r="66" customFormat="false" ht="12.75" hidden="false" customHeight="false" outlineLevel="0" collapsed="false">
      <c r="A66" s="33" t="s">
        <v>38</v>
      </c>
      <c r="B66" s="40" t="n">
        <v>37180</v>
      </c>
      <c r="C66" s="33" t="s">
        <v>181</v>
      </c>
      <c r="D66" s="29" t="s">
        <v>137</v>
      </c>
      <c r="E66" s="29" t="s">
        <v>137</v>
      </c>
      <c r="F66" s="39" t="s">
        <v>39</v>
      </c>
      <c r="G66" s="40" t="n">
        <v>37347</v>
      </c>
      <c r="H66" s="42" t="n">
        <v>0</v>
      </c>
      <c r="I66" s="42" t="n">
        <v>0</v>
      </c>
      <c r="J66" s="42"/>
      <c r="K66" s="43" t="n">
        <f aca="false">VLOOKUP(G66,DiscountRate!$A$2:$E$26,5,0)</f>
        <v>4.03110304931893</v>
      </c>
      <c r="L66" s="33" t="n">
        <v>0</v>
      </c>
      <c r="M66" s="33"/>
      <c r="N66" s="45" t="n">
        <v>0</v>
      </c>
      <c r="O66" s="46" t="n">
        <f aca="false">(M66-L66)*H66</f>
        <v>0</v>
      </c>
      <c r="P66" s="47" t="n">
        <f aca="false">(M66-L66)*(H66*K66)</f>
        <v>0</v>
      </c>
    </row>
    <row r="67" customFormat="false" ht="12.75" hidden="false" customHeight="false" outlineLevel="0" collapsed="false">
      <c r="A67" s="33" t="s">
        <v>38</v>
      </c>
      <c r="B67" s="40" t="n">
        <v>37180</v>
      </c>
      <c r="C67" s="33" t="s">
        <v>181</v>
      </c>
      <c r="D67" s="29" t="s">
        <v>137</v>
      </c>
      <c r="E67" s="29" t="s">
        <v>137</v>
      </c>
      <c r="F67" s="39" t="s">
        <v>39</v>
      </c>
      <c r="G67" s="40" t="n">
        <v>37347</v>
      </c>
      <c r="H67" s="42" t="n">
        <v>34500</v>
      </c>
      <c r="I67" s="42" t="n">
        <v>34229.0512</v>
      </c>
      <c r="J67" s="43" t="n">
        <f aca="false">I67/H67</f>
        <v>0.992146411594203</v>
      </c>
      <c r="K67" s="43" t="n">
        <f aca="false">VLOOKUP(G67,DiscountRate!$A$2:$E$26,5,0)</f>
        <v>4.03110304931893</v>
      </c>
      <c r="L67" s="33" t="n">
        <v>2.41</v>
      </c>
      <c r="M67" s="33" t="n">
        <v>2.485</v>
      </c>
      <c r="N67" s="45" t="n">
        <f aca="false">(M67-L67)*I67</f>
        <v>2567.17883999999</v>
      </c>
      <c r="O67" s="46" t="n">
        <f aca="false">(M67-L67)*H67</f>
        <v>2587.49999999999</v>
      </c>
      <c r="P67" s="47" t="n">
        <f aca="false">(M67-L67)*(H67*K67)</f>
        <v>10430.4791401127</v>
      </c>
    </row>
    <row r="68" customFormat="false" ht="12.75" hidden="false" customHeight="false" outlineLevel="0" collapsed="false">
      <c r="A68" s="33" t="s">
        <v>38</v>
      </c>
      <c r="B68" s="40" t="n">
        <v>37180</v>
      </c>
      <c r="C68" s="33" t="s">
        <v>181</v>
      </c>
      <c r="D68" s="29" t="s">
        <v>137</v>
      </c>
      <c r="E68" s="29" t="s">
        <v>137</v>
      </c>
      <c r="F68" s="39" t="s">
        <v>39</v>
      </c>
      <c r="G68" s="40" t="n">
        <v>37377</v>
      </c>
      <c r="H68" s="42" t="n">
        <v>0</v>
      </c>
      <c r="I68" s="42" t="n">
        <v>0</v>
      </c>
      <c r="J68" s="42"/>
      <c r="K68" s="43" t="n">
        <f aca="false">VLOOKUP(G68,DiscountRate!$A$2:$E$26,5,0)</f>
        <v>4.00573468718984</v>
      </c>
      <c r="L68" s="33" t="n">
        <v>0</v>
      </c>
      <c r="M68" s="33"/>
      <c r="N68" s="45" t="n">
        <v>0</v>
      </c>
      <c r="O68" s="46" t="n">
        <f aca="false">(M68-L68)*H68</f>
        <v>0</v>
      </c>
      <c r="P68" s="47" t="n">
        <f aca="false">(M68-L68)*(H68*K68)</f>
        <v>0</v>
      </c>
    </row>
    <row r="69" customFormat="false" ht="12.75" hidden="false" customHeight="false" outlineLevel="0" collapsed="false">
      <c r="A69" s="33" t="s">
        <v>38</v>
      </c>
      <c r="B69" s="40" t="n">
        <v>37180</v>
      </c>
      <c r="C69" s="33" t="s">
        <v>181</v>
      </c>
      <c r="D69" s="29" t="s">
        <v>137</v>
      </c>
      <c r="E69" s="29" t="s">
        <v>137</v>
      </c>
      <c r="F69" s="39" t="s">
        <v>39</v>
      </c>
      <c r="G69" s="40" t="n">
        <v>37377</v>
      </c>
      <c r="H69" s="42" t="n">
        <v>35650</v>
      </c>
      <c r="I69" s="42" t="n">
        <v>35312.6101</v>
      </c>
      <c r="J69" s="43" t="n">
        <f aca="false">I69/H69</f>
        <v>0.990536047685835</v>
      </c>
      <c r="K69" s="43" t="n">
        <f aca="false">VLOOKUP(G69,DiscountRate!$A$2:$E$26,5,0)</f>
        <v>4.00573468718984</v>
      </c>
      <c r="L69" s="33" t="n">
        <v>2.41</v>
      </c>
      <c r="M69" s="33" t="n">
        <v>2.525</v>
      </c>
      <c r="N69" s="45" t="n">
        <f aca="false">(M69-L69)*I69</f>
        <v>4060.95016149999</v>
      </c>
      <c r="O69" s="46" t="n">
        <f aca="false">(M69-L69)*H69</f>
        <v>4099.74999999999</v>
      </c>
      <c r="P69" s="47" t="n">
        <f aca="false">(M69-L69)*(H69*K69)</f>
        <v>16422.5107838065</v>
      </c>
    </row>
    <row r="70" customFormat="false" ht="12.75" hidden="false" customHeight="false" outlineLevel="0" collapsed="false">
      <c r="A70" s="33" t="s">
        <v>38</v>
      </c>
      <c r="B70" s="40" t="n">
        <v>37180</v>
      </c>
      <c r="C70" s="33" t="s">
        <v>181</v>
      </c>
      <c r="D70" s="29" t="s">
        <v>137</v>
      </c>
      <c r="E70" s="29" t="s">
        <v>137</v>
      </c>
      <c r="F70" s="39" t="s">
        <v>39</v>
      </c>
      <c r="G70" s="40" t="n">
        <v>37408</v>
      </c>
      <c r="H70" s="42" t="n">
        <v>0</v>
      </c>
      <c r="I70" s="42" t="n">
        <v>0</v>
      </c>
      <c r="J70" s="42"/>
      <c r="K70" s="43" t="n">
        <f aca="false">VLOOKUP(G70,DiscountRate!$A$2:$E$26,5,0)</f>
        <v>3.97973043692193</v>
      </c>
      <c r="L70" s="33" t="n">
        <v>0</v>
      </c>
      <c r="M70" s="33"/>
      <c r="N70" s="45" t="n">
        <v>0</v>
      </c>
      <c r="O70" s="46" t="n">
        <f aca="false">(M70-L70)*H70</f>
        <v>0</v>
      </c>
      <c r="P70" s="47" t="n">
        <f aca="false">(M70-L70)*(H70*K70)</f>
        <v>0</v>
      </c>
    </row>
    <row r="71" customFormat="false" ht="12.75" hidden="false" customHeight="false" outlineLevel="0" collapsed="false">
      <c r="A71" s="33" t="s">
        <v>38</v>
      </c>
      <c r="B71" s="40" t="n">
        <v>37180</v>
      </c>
      <c r="C71" s="33" t="s">
        <v>181</v>
      </c>
      <c r="D71" s="29" t="s">
        <v>137</v>
      </c>
      <c r="E71" s="29" t="s">
        <v>137</v>
      </c>
      <c r="F71" s="39" t="s">
        <v>39</v>
      </c>
      <c r="G71" s="40" t="n">
        <v>37408</v>
      </c>
      <c r="H71" s="42" t="n">
        <v>34500</v>
      </c>
      <c r="I71" s="42" t="n">
        <v>34116.5479</v>
      </c>
      <c r="J71" s="43" t="n">
        <f aca="false">I71/H71</f>
        <v>0.988885446376812</v>
      </c>
      <c r="K71" s="43" t="n">
        <f aca="false">VLOOKUP(G71,DiscountRate!$A$2:$E$26,5,0)</f>
        <v>3.97973043692193</v>
      </c>
      <c r="L71" s="33" t="n">
        <v>2.41</v>
      </c>
      <c r="M71" s="33" t="n">
        <v>2.57</v>
      </c>
      <c r="N71" s="45" t="n">
        <f aca="false">(M71-L71)*I71</f>
        <v>5458.64766399999</v>
      </c>
      <c r="O71" s="46" t="n">
        <f aca="false">(M71-L71)*H71</f>
        <v>5519.99999999999</v>
      </c>
      <c r="P71" s="47" t="n">
        <f aca="false">(M71-L71)*(H71*K71)</f>
        <v>21968.112011809</v>
      </c>
    </row>
    <row r="72" customFormat="false" ht="12.75" hidden="false" customHeight="false" outlineLevel="0" collapsed="false">
      <c r="A72" s="33" t="s">
        <v>38</v>
      </c>
      <c r="B72" s="40" t="n">
        <v>37180</v>
      </c>
      <c r="C72" s="33" t="s">
        <v>181</v>
      </c>
      <c r="D72" s="29" t="s">
        <v>137</v>
      </c>
      <c r="E72" s="29" t="s">
        <v>137</v>
      </c>
      <c r="F72" s="39" t="s">
        <v>39</v>
      </c>
      <c r="G72" s="40" t="n">
        <v>37438</v>
      </c>
      <c r="H72" s="42" t="n">
        <v>0</v>
      </c>
      <c r="I72" s="42" t="n">
        <v>0</v>
      </c>
      <c r="J72" s="42"/>
      <c r="K72" s="43" t="n">
        <f aca="false">VLOOKUP(G72,DiscountRate!$A$2:$E$26,5,0)</f>
        <v>3.96522688821174</v>
      </c>
      <c r="L72" s="33" t="n">
        <v>0</v>
      </c>
      <c r="M72" s="33"/>
      <c r="N72" s="45" t="n">
        <v>0</v>
      </c>
      <c r="O72" s="46" t="n">
        <f aca="false">(M72-L72)*H72</f>
        <v>0</v>
      </c>
      <c r="P72" s="47" t="n">
        <f aca="false">(M72-L72)*(H72*K72)</f>
        <v>0</v>
      </c>
    </row>
    <row r="73" customFormat="false" ht="12.75" hidden="false" customHeight="false" outlineLevel="0" collapsed="false">
      <c r="A73" s="33" t="s">
        <v>38</v>
      </c>
      <c r="B73" s="40" t="n">
        <v>37180</v>
      </c>
      <c r="C73" s="33" t="s">
        <v>181</v>
      </c>
      <c r="D73" s="29" t="s">
        <v>137</v>
      </c>
      <c r="E73" s="29" t="s">
        <v>137</v>
      </c>
      <c r="F73" s="39" t="s">
        <v>39</v>
      </c>
      <c r="G73" s="40" t="n">
        <v>37438</v>
      </c>
      <c r="H73" s="42" t="n">
        <v>35650</v>
      </c>
      <c r="I73" s="42" t="n">
        <v>35194.6683</v>
      </c>
      <c r="J73" s="43" t="n">
        <f aca="false">I73/H73</f>
        <v>0.98722772230014</v>
      </c>
      <c r="K73" s="43" t="n">
        <f aca="false">VLOOKUP(G73,DiscountRate!$A$2:$E$26,5,0)</f>
        <v>3.96522688821174</v>
      </c>
      <c r="L73" s="33" t="n">
        <v>2.41</v>
      </c>
      <c r="M73" s="33" t="n">
        <v>2.61</v>
      </c>
      <c r="N73" s="45" t="n">
        <f aca="false">(M73-L73)*I73</f>
        <v>7038.93365999999</v>
      </c>
      <c r="O73" s="46" t="n">
        <f aca="false">(M73-L73)*H73</f>
        <v>7129.99999999999</v>
      </c>
      <c r="P73" s="47" t="n">
        <f aca="false">(M73-L73)*(H73*K73)</f>
        <v>28272.0677129496</v>
      </c>
    </row>
    <row r="74" customFormat="false" ht="12.75" hidden="false" customHeight="false" outlineLevel="0" collapsed="false">
      <c r="A74" s="33" t="s">
        <v>38</v>
      </c>
      <c r="B74" s="40" t="n">
        <v>37180</v>
      </c>
      <c r="C74" s="33" t="s">
        <v>181</v>
      </c>
      <c r="D74" s="29" t="s">
        <v>137</v>
      </c>
      <c r="E74" s="29" t="s">
        <v>137</v>
      </c>
      <c r="F74" s="39" t="s">
        <v>39</v>
      </c>
      <c r="G74" s="40" t="n">
        <v>37469</v>
      </c>
      <c r="H74" s="42" t="n">
        <v>0</v>
      </c>
      <c r="I74" s="42" t="n">
        <v>0</v>
      </c>
      <c r="J74" s="42"/>
      <c r="K74" s="43" t="n">
        <f aca="false">VLOOKUP(G74,DiscountRate!$A$2:$E$26,5,0)</f>
        <v>3.9670772842598</v>
      </c>
      <c r="L74" s="33" t="n">
        <v>0</v>
      </c>
      <c r="M74" s="33"/>
      <c r="N74" s="45" t="n">
        <v>0</v>
      </c>
      <c r="O74" s="46" t="n">
        <f aca="false">(M74-L74)*H74</f>
        <v>0</v>
      </c>
      <c r="P74" s="47" t="n">
        <f aca="false">(M74-L74)*(H74*K74)</f>
        <v>0</v>
      </c>
    </row>
    <row r="75" customFormat="false" ht="12.75" hidden="false" customHeight="false" outlineLevel="0" collapsed="false">
      <c r="A75" s="33" t="s">
        <v>38</v>
      </c>
      <c r="B75" s="40" t="n">
        <v>37180</v>
      </c>
      <c r="C75" s="33" t="s">
        <v>181</v>
      </c>
      <c r="D75" s="29" t="s">
        <v>137</v>
      </c>
      <c r="E75" s="29" t="s">
        <v>137</v>
      </c>
      <c r="F75" s="39" t="s">
        <v>39</v>
      </c>
      <c r="G75" s="40" t="n">
        <v>37469</v>
      </c>
      <c r="H75" s="42" t="n">
        <v>35650</v>
      </c>
      <c r="I75" s="42" t="n">
        <v>35128.6125</v>
      </c>
      <c r="J75" s="43" t="n">
        <f aca="false">I75/H75</f>
        <v>0.985374824684432</v>
      </c>
      <c r="K75" s="43" t="n">
        <f aca="false">VLOOKUP(G75,DiscountRate!$A$2:$E$26,5,0)</f>
        <v>3.9670772842598</v>
      </c>
      <c r="L75" s="33" t="n">
        <v>2.41</v>
      </c>
      <c r="M75" s="33" t="n">
        <v>2.65</v>
      </c>
      <c r="N75" s="45" t="n">
        <f aca="false">(M75-L75)*I75</f>
        <v>8430.86699999999</v>
      </c>
      <c r="O75" s="46" t="n">
        <f aca="false">(M75-L75)*H75</f>
        <v>8555.99999999999</v>
      </c>
      <c r="P75" s="47" t="n">
        <f aca="false">(M75-L75)*(H75*K75)</f>
        <v>33942.3132441268</v>
      </c>
    </row>
    <row r="76" customFormat="false" ht="12.75" hidden="false" customHeight="false" outlineLevel="0" collapsed="false">
      <c r="A76" s="33" t="s">
        <v>38</v>
      </c>
      <c r="B76" s="40" t="n">
        <v>37180</v>
      </c>
      <c r="C76" s="33" t="s">
        <v>181</v>
      </c>
      <c r="D76" s="29" t="s">
        <v>137</v>
      </c>
      <c r="E76" s="29" t="s">
        <v>137</v>
      </c>
      <c r="F76" s="39" t="s">
        <v>39</v>
      </c>
      <c r="G76" s="40" t="n">
        <v>37500</v>
      </c>
      <c r="H76" s="42" t="n">
        <v>0</v>
      </c>
      <c r="I76" s="42" t="n">
        <v>0</v>
      </c>
      <c r="J76" s="42"/>
      <c r="K76" s="43" t="n">
        <f aca="false">VLOOKUP(G76,DiscountRate!$A$2:$E$26,5,0)</f>
        <v>3.9687660014305</v>
      </c>
      <c r="L76" s="33" t="n">
        <v>0</v>
      </c>
      <c r="M76" s="33"/>
      <c r="N76" s="45" t="n">
        <v>0</v>
      </c>
      <c r="O76" s="46" t="n">
        <f aca="false">(M76-L76)*H76</f>
        <v>0</v>
      </c>
      <c r="P76" s="47" t="n">
        <f aca="false">(M76-L76)*(H76*K76)</f>
        <v>0</v>
      </c>
    </row>
    <row r="77" customFormat="false" ht="12.75" hidden="false" customHeight="false" outlineLevel="0" collapsed="false">
      <c r="A77" s="33" t="s">
        <v>38</v>
      </c>
      <c r="B77" s="40" t="n">
        <v>37180</v>
      </c>
      <c r="C77" s="33" t="s">
        <v>181</v>
      </c>
      <c r="D77" s="29" t="s">
        <v>137</v>
      </c>
      <c r="E77" s="29" t="s">
        <v>137</v>
      </c>
      <c r="F77" s="39" t="s">
        <v>39</v>
      </c>
      <c r="G77" s="40" t="n">
        <v>37500</v>
      </c>
      <c r="H77" s="42" t="n">
        <v>34500</v>
      </c>
      <c r="I77" s="42" t="n">
        <v>33930.2326</v>
      </c>
      <c r="J77" s="43" t="n">
        <f aca="false">I77/H77</f>
        <v>0.983485002898551</v>
      </c>
      <c r="K77" s="43" t="n">
        <f aca="false">VLOOKUP(G77,DiscountRate!$A$2:$E$26,5,0)</f>
        <v>3.9687660014305</v>
      </c>
      <c r="L77" s="33" t="n">
        <v>2.41</v>
      </c>
      <c r="M77" s="33" t="n">
        <v>2.655</v>
      </c>
      <c r="N77" s="45" t="n">
        <f aca="false">(M77-L77)*I77</f>
        <v>8312.90698699999</v>
      </c>
      <c r="O77" s="46" t="n">
        <f aca="false">(M77-L77)*H77</f>
        <v>8452.49999999999</v>
      </c>
      <c r="P77" s="47" t="n">
        <f aca="false">(M77-L77)*(H77*K77)</f>
        <v>33545.9946270913</v>
      </c>
    </row>
    <row r="78" customFormat="false" ht="12.75" hidden="false" customHeight="false" outlineLevel="0" collapsed="false">
      <c r="A78" s="33" t="s">
        <v>38</v>
      </c>
      <c r="B78" s="40" t="n">
        <v>37180</v>
      </c>
      <c r="C78" s="33" t="s">
        <v>181</v>
      </c>
      <c r="D78" s="29" t="s">
        <v>137</v>
      </c>
      <c r="E78" s="29" t="s">
        <v>137</v>
      </c>
      <c r="F78" s="39" t="s">
        <v>39</v>
      </c>
      <c r="G78" s="40" t="n">
        <v>37530</v>
      </c>
      <c r="H78" s="42" t="n">
        <v>0</v>
      </c>
      <c r="I78" s="42" t="n">
        <v>0</v>
      </c>
      <c r="J78" s="42"/>
      <c r="K78" s="43" t="n">
        <f aca="false">VLOOKUP(G78,DiscountRate!$A$2:$E$26,5,0)</f>
        <v>3.9771635358095</v>
      </c>
      <c r="L78" s="33" t="n">
        <v>0</v>
      </c>
      <c r="M78" s="33"/>
      <c r="N78" s="45" t="n">
        <v>0</v>
      </c>
      <c r="O78" s="46" t="n">
        <f aca="false">(M78-L78)*H78</f>
        <v>0</v>
      </c>
      <c r="P78" s="47" t="n">
        <f aca="false">(M78-L78)*(H78*K78)</f>
        <v>0</v>
      </c>
    </row>
    <row r="79" customFormat="false" ht="12.75" hidden="false" customHeight="false" outlineLevel="0" collapsed="false">
      <c r="A79" s="33" t="s">
        <v>38</v>
      </c>
      <c r="B79" s="40" t="n">
        <v>37180</v>
      </c>
      <c r="C79" s="33" t="s">
        <v>181</v>
      </c>
      <c r="D79" s="29" t="s">
        <v>137</v>
      </c>
      <c r="E79" s="29" t="s">
        <v>137</v>
      </c>
      <c r="F79" s="39" t="s">
        <v>39</v>
      </c>
      <c r="G79" s="40" t="n">
        <v>37530</v>
      </c>
      <c r="H79" s="42" t="n">
        <v>35650</v>
      </c>
      <c r="I79" s="42" t="n">
        <v>34992.3839</v>
      </c>
      <c r="J79" s="43" t="n">
        <f aca="false">I79/H79</f>
        <v>0.981553545582048</v>
      </c>
      <c r="K79" s="43" t="n">
        <f aca="false">VLOOKUP(G79,DiscountRate!$A$2:$E$26,5,0)</f>
        <v>3.9771635358095</v>
      </c>
      <c r="L79" s="33" t="n">
        <v>2.41</v>
      </c>
      <c r="M79" s="33" t="n">
        <v>2.695</v>
      </c>
      <c r="N79" s="45" t="n">
        <f aca="false">(M79-L79)*I79</f>
        <v>9972.82941149999</v>
      </c>
      <c r="O79" s="46" t="n">
        <f aca="false">(M79-L79)*H79</f>
        <v>10160.25</v>
      </c>
      <c r="P79" s="47" t="n">
        <f aca="false">(M79-L79)*(H79*K79)</f>
        <v>40408.9758147084</v>
      </c>
    </row>
    <row r="80" customFormat="false" ht="12.75" hidden="false" customHeight="false" outlineLevel="0" collapsed="false">
      <c r="A80" s="32" t="s">
        <v>177</v>
      </c>
      <c r="B80" s="40"/>
      <c r="C80" s="33"/>
      <c r="D80" s="29"/>
      <c r="E80" s="29"/>
      <c r="F80" s="39"/>
      <c r="G80" s="40"/>
      <c r="H80" s="48" t="n">
        <f aca="false">SUM(H66:H79)</f>
        <v>246100</v>
      </c>
      <c r="I80" s="48" t="n">
        <f aca="false">SUM(I66:I79)</f>
        <v>242904.1065</v>
      </c>
      <c r="J80" s="48"/>
      <c r="K80" s="43" t="e">
        <f aca="false">VLOOKUP(G80,DiscountRate!$A$2:$E$26,5,0)</f>
        <v>#N/A</v>
      </c>
      <c r="L80" s="32"/>
      <c r="M80" s="32"/>
      <c r="N80" s="50" t="n">
        <f aca="false">SUM(N66:N79)</f>
        <v>45842.3137239999</v>
      </c>
      <c r="O80" s="50" t="n">
        <f aca="false">SUM(O66:O79)</f>
        <v>46505.9999999999</v>
      </c>
      <c r="P80" s="50" t="n">
        <f aca="false">SUM(P66:P79)</f>
        <v>184990.453334604</v>
      </c>
    </row>
    <row r="81" customFormat="false" ht="12.75" hidden="false" customHeight="false" outlineLevel="0" collapsed="false">
      <c r="A81" s="33" t="s">
        <v>40</v>
      </c>
      <c r="B81" s="40" t="n">
        <v>37180</v>
      </c>
      <c r="C81" s="33" t="s">
        <v>182</v>
      </c>
      <c r="D81" s="33" t="s">
        <v>88</v>
      </c>
      <c r="E81" s="33" t="s">
        <v>89</v>
      </c>
      <c r="F81" s="39" t="s">
        <v>39</v>
      </c>
      <c r="G81" s="40" t="n">
        <v>37347</v>
      </c>
      <c r="H81" s="42" t="n">
        <v>-115500</v>
      </c>
      <c r="I81" s="42" t="n">
        <v>-114592.9106</v>
      </c>
      <c r="J81" s="43" t="n">
        <f aca="false">I81/H81</f>
        <v>0.992146412121212</v>
      </c>
      <c r="K81" s="43" t="n">
        <f aca="false">VLOOKUP(G81,DiscountRate!$A$2:$E$26,5,0)</f>
        <v>4.03110304931893</v>
      </c>
      <c r="L81" s="33" t="n">
        <v>2.94</v>
      </c>
      <c r="M81" s="44" t="n">
        <f aca="false">(N81/I81)+L81</f>
        <v>3.06000000024434</v>
      </c>
      <c r="N81" s="45" t="n">
        <v>-13751.1493</v>
      </c>
      <c r="O81" s="46" t="n">
        <f aca="false">(M81-L81)*H81</f>
        <v>-13860.0000282217</v>
      </c>
      <c r="P81" s="47" t="n">
        <f aca="false">(M81-L81)*(H81*K81)</f>
        <v>-55871.0883773247</v>
      </c>
    </row>
    <row r="82" customFormat="false" ht="12.75" hidden="false" customHeight="false" outlineLevel="0" collapsed="false">
      <c r="A82" s="33" t="s">
        <v>40</v>
      </c>
      <c r="B82" s="40" t="n">
        <v>37180</v>
      </c>
      <c r="C82" s="33" t="s">
        <v>182</v>
      </c>
      <c r="D82" s="33" t="s">
        <v>88</v>
      </c>
      <c r="E82" s="33" t="s">
        <v>89</v>
      </c>
      <c r="F82" s="39" t="s">
        <v>39</v>
      </c>
      <c r="G82" s="40" t="n">
        <v>37377</v>
      </c>
      <c r="H82" s="42" t="n">
        <v>-119350</v>
      </c>
      <c r="I82" s="42" t="n">
        <v>-118220.4774</v>
      </c>
      <c r="J82" s="43" t="n">
        <f aca="false">I82/H82</f>
        <v>0.990536048596565</v>
      </c>
      <c r="K82" s="43" t="n">
        <f aca="false">VLOOKUP(G82,DiscountRate!$A$2:$E$26,5,0)</f>
        <v>4.00573468718984</v>
      </c>
      <c r="L82" s="33" t="n">
        <v>2.94</v>
      </c>
      <c r="M82" s="44" t="n">
        <f aca="false">(N82/I82)+L82</f>
        <v>3.10000000013534</v>
      </c>
      <c r="N82" s="45" t="n">
        <v>-18915.2764</v>
      </c>
      <c r="O82" s="46" t="n">
        <f aca="false">(M82-L82)*H82</f>
        <v>-19096.0000161529</v>
      </c>
      <c r="P82" s="47" t="n">
        <f aca="false">(M82-L82)*(H82*K82)</f>
        <v>-76493.5096512813</v>
      </c>
    </row>
    <row r="83" customFormat="false" ht="12.75" hidden="false" customHeight="false" outlineLevel="0" collapsed="false">
      <c r="A83" s="33" t="s">
        <v>40</v>
      </c>
      <c r="B83" s="40" t="n">
        <v>37180</v>
      </c>
      <c r="C83" s="33" t="s">
        <v>182</v>
      </c>
      <c r="D83" s="33" t="s">
        <v>88</v>
      </c>
      <c r="E83" s="33" t="s">
        <v>89</v>
      </c>
      <c r="F83" s="39" t="s">
        <v>39</v>
      </c>
      <c r="G83" s="40" t="n">
        <v>37408</v>
      </c>
      <c r="H83" s="42" t="n">
        <v>-115500</v>
      </c>
      <c r="I83" s="42" t="n">
        <v>-114216.2692</v>
      </c>
      <c r="J83" s="43" t="n">
        <f aca="false">I83/H83</f>
        <v>0.988885447619048</v>
      </c>
      <c r="K83" s="43" t="n">
        <f aca="false">VLOOKUP(G83,DiscountRate!$A$2:$E$26,5,0)</f>
        <v>3.97973043692193</v>
      </c>
      <c r="L83" s="33" t="n">
        <v>2.94</v>
      </c>
      <c r="M83" s="44" t="n">
        <f aca="false">(N83/I83)+L83</f>
        <v>3.14500000012257</v>
      </c>
      <c r="N83" s="45" t="n">
        <v>-23414.3352</v>
      </c>
      <c r="O83" s="46" t="n">
        <f aca="false">(M83-L83)*H83</f>
        <v>-23677.5000141574</v>
      </c>
      <c r="P83" s="47" t="n">
        <f aca="false">(M83-L83)*(H83*K83)</f>
        <v>-94230.0674765615</v>
      </c>
    </row>
    <row r="84" customFormat="false" ht="12.75" hidden="false" customHeight="false" outlineLevel="0" collapsed="false">
      <c r="A84" s="33" t="s">
        <v>40</v>
      </c>
      <c r="B84" s="40" t="n">
        <v>37180</v>
      </c>
      <c r="C84" s="33" t="s">
        <v>182</v>
      </c>
      <c r="D84" s="33" t="s">
        <v>88</v>
      </c>
      <c r="E84" s="33" t="s">
        <v>89</v>
      </c>
      <c r="F84" s="39" t="s">
        <v>39</v>
      </c>
      <c r="G84" s="40" t="n">
        <v>37438</v>
      </c>
      <c r="H84" s="42" t="n">
        <v>-119350</v>
      </c>
      <c r="I84" s="42" t="n">
        <v>-117825.6288</v>
      </c>
      <c r="J84" s="43" t="n">
        <f aca="false">I84/H84</f>
        <v>0.987227723502304</v>
      </c>
      <c r="K84" s="43" t="n">
        <f aca="false">VLOOKUP(G84,DiscountRate!$A$2:$E$26,5,0)</f>
        <v>3.96522688821174</v>
      </c>
      <c r="L84" s="33" t="n">
        <v>2.94</v>
      </c>
      <c r="M84" s="44" t="n">
        <f aca="false">(N84/I84)+L84</f>
        <v>3.18500000037343</v>
      </c>
      <c r="N84" s="45" t="n">
        <v>-28867.2791</v>
      </c>
      <c r="O84" s="46" t="n">
        <f aca="false">(M84-L84)*H84</f>
        <v>-29240.7500445693</v>
      </c>
      <c r="P84" s="47" t="n">
        <f aca="false">(M84-L84)*(H84*K84)</f>
        <v>-115946.208308205</v>
      </c>
    </row>
    <row r="85" customFormat="false" ht="12.75" hidden="false" customHeight="false" outlineLevel="0" collapsed="false">
      <c r="A85" s="33" t="s">
        <v>40</v>
      </c>
      <c r="B85" s="40" t="n">
        <v>37180</v>
      </c>
      <c r="C85" s="33" t="s">
        <v>182</v>
      </c>
      <c r="D85" s="33" t="s">
        <v>88</v>
      </c>
      <c r="E85" s="33" t="s">
        <v>89</v>
      </c>
      <c r="F85" s="39" t="s">
        <v>39</v>
      </c>
      <c r="G85" s="40" t="n">
        <v>37469</v>
      </c>
      <c r="H85" s="42" t="n">
        <v>-119350</v>
      </c>
      <c r="I85" s="42" t="n">
        <v>-117604.4854</v>
      </c>
      <c r="J85" s="43" t="n">
        <f aca="false">I85/H85</f>
        <v>0.985374825303729</v>
      </c>
      <c r="K85" s="43" t="n">
        <f aca="false">VLOOKUP(G85,DiscountRate!$A$2:$E$26,5,0)</f>
        <v>3.9670772842598</v>
      </c>
      <c r="L85" s="33" t="n">
        <v>2.94</v>
      </c>
      <c r="M85" s="44" t="n">
        <f aca="false">(N85/I85)+L85</f>
        <v>3.22499999966838</v>
      </c>
      <c r="N85" s="45" t="n">
        <v>-33517.2783</v>
      </c>
      <c r="O85" s="46" t="n">
        <f aca="false">(M85-L85)*H85</f>
        <v>-34014.7499604212</v>
      </c>
      <c r="P85" s="47" t="n">
        <f aca="false">(M85-L85)*(H85*K85)</f>
        <v>-134939.141897764</v>
      </c>
    </row>
    <row r="86" customFormat="false" ht="12.75" hidden="false" customHeight="false" outlineLevel="0" collapsed="false">
      <c r="A86" s="33" t="s">
        <v>40</v>
      </c>
      <c r="B86" s="40" t="n">
        <v>37180</v>
      </c>
      <c r="C86" s="33" t="s">
        <v>182</v>
      </c>
      <c r="D86" s="33" t="s">
        <v>88</v>
      </c>
      <c r="E86" s="33" t="s">
        <v>89</v>
      </c>
      <c r="F86" s="39" t="s">
        <v>39</v>
      </c>
      <c r="G86" s="40" t="n">
        <v>37500</v>
      </c>
      <c r="H86" s="42" t="n">
        <v>-115500</v>
      </c>
      <c r="I86" s="42" t="n">
        <v>-113592.5179</v>
      </c>
      <c r="J86" s="43" t="n">
        <f aca="false">I86/H86</f>
        <v>0.983485003463204</v>
      </c>
      <c r="K86" s="43" t="n">
        <f aca="false">VLOOKUP(G86,DiscountRate!$A$2:$E$26,5,0)</f>
        <v>3.9687660014305</v>
      </c>
      <c r="L86" s="33" t="n">
        <v>2.94</v>
      </c>
      <c r="M86" s="44" t="n">
        <f aca="false">(N86/I86)+L86</f>
        <v>3.23000000007923</v>
      </c>
      <c r="N86" s="45" t="n">
        <v>-32941.8302</v>
      </c>
      <c r="O86" s="46" t="n">
        <f aca="false">(M86-L86)*H86</f>
        <v>-33495.0000091511</v>
      </c>
      <c r="P86" s="47" t="n">
        <f aca="false">(M86-L86)*(H86*K86)</f>
        <v>-132933.817254233</v>
      </c>
    </row>
    <row r="87" customFormat="false" ht="12.75" hidden="false" customHeight="false" outlineLevel="0" collapsed="false">
      <c r="A87" s="33" t="s">
        <v>40</v>
      </c>
      <c r="B87" s="40" t="n">
        <v>37180</v>
      </c>
      <c r="C87" s="33" t="s">
        <v>182</v>
      </c>
      <c r="D87" s="33" t="s">
        <v>88</v>
      </c>
      <c r="E87" s="33" t="s">
        <v>89</v>
      </c>
      <c r="F87" s="39" t="s">
        <v>39</v>
      </c>
      <c r="G87" s="40" t="n">
        <v>37530</v>
      </c>
      <c r="H87" s="42" t="n">
        <v>-119350</v>
      </c>
      <c r="I87" s="42" t="n">
        <v>-117148.4158</v>
      </c>
      <c r="J87" s="43" t="n">
        <f aca="false">I87/H87</f>
        <v>0.981553546711353</v>
      </c>
      <c r="K87" s="43" t="n">
        <f aca="false">VLOOKUP(G87,DiscountRate!$A$2:$E$26,5,0)</f>
        <v>3.9771635358095</v>
      </c>
      <c r="L87" s="33" t="n">
        <v>2.94</v>
      </c>
      <c r="M87" s="44" t="n">
        <f aca="false">(N87/I87)+L87</f>
        <v>3.26999999988049</v>
      </c>
      <c r="N87" s="45" t="n">
        <v>-38658.9772</v>
      </c>
      <c r="O87" s="46" t="n">
        <f aca="false">(M87-L87)*H87</f>
        <v>-39385.4999857369</v>
      </c>
      <c r="P87" s="47" t="n">
        <f aca="false">(M87-L87)*(H87*K87)</f>
        <v>-156642.574382898</v>
      </c>
    </row>
    <row r="88" customFormat="false" ht="12.75" hidden="false" customHeight="false" outlineLevel="0" collapsed="false">
      <c r="A88" s="32" t="s">
        <v>177</v>
      </c>
      <c r="B88" s="40"/>
      <c r="C88" s="33"/>
      <c r="D88" s="33"/>
      <c r="E88" s="33"/>
      <c r="F88" s="39"/>
      <c r="G88" s="40"/>
      <c r="H88" s="48" t="n">
        <f aca="false">SUM(H81:H87)</f>
        <v>-823900</v>
      </c>
      <c r="I88" s="48" t="n">
        <f aca="false">SUM(I81:I87)</f>
        <v>-813200.7051</v>
      </c>
      <c r="J88" s="48"/>
      <c r="K88" s="43" t="e">
        <f aca="false">VLOOKUP(G88,DiscountRate!$A$2:$E$26,5,0)</f>
        <v>#N/A</v>
      </c>
      <c r="L88" s="33"/>
      <c r="M88" s="33"/>
      <c r="N88" s="50" t="n">
        <f aca="false">SUM(N81:N87)</f>
        <v>-190066.1257</v>
      </c>
      <c r="O88" s="50" t="n">
        <f aca="false">SUM(O81:O87)</f>
        <v>-192769.50005841</v>
      </c>
      <c r="P88" s="50" t="n">
        <f aca="false">SUM(P81:P87)</f>
        <v>-767056.407348267</v>
      </c>
    </row>
    <row r="89" customFormat="false" ht="12.75" hidden="false" customHeight="false" outlineLevel="0" collapsed="false">
      <c r="A89" s="33" t="s">
        <v>38</v>
      </c>
      <c r="B89" s="40" t="n">
        <v>37180</v>
      </c>
      <c r="C89" s="33" t="s">
        <v>183</v>
      </c>
      <c r="D89" s="33" t="s">
        <v>88</v>
      </c>
      <c r="E89" s="33" t="s">
        <v>89</v>
      </c>
      <c r="F89" s="39" t="s">
        <v>39</v>
      </c>
      <c r="G89" s="40" t="n">
        <v>37347</v>
      </c>
      <c r="H89" s="42" t="n">
        <v>-34500</v>
      </c>
      <c r="I89" s="42" t="n">
        <v>-34229.0512</v>
      </c>
      <c r="J89" s="43" t="n">
        <f aca="false">I89/H89</f>
        <v>0.992146411594203</v>
      </c>
      <c r="K89" s="43" t="n">
        <f aca="false">VLOOKUP(G89,DiscountRate!$A$2:$E$26,5,0)</f>
        <v>4.03110304931893</v>
      </c>
      <c r="L89" s="33" t="n">
        <v>2.94</v>
      </c>
      <c r="M89" s="44" t="n">
        <f aca="false">(N89/I89)+L89</f>
        <v>3.05999999871454</v>
      </c>
      <c r="N89" s="45" t="n">
        <v>-4107.4861</v>
      </c>
      <c r="O89" s="46" t="n">
        <f aca="false">(M89-L89)*H89</f>
        <v>-4139.9999556517</v>
      </c>
      <c r="P89" s="47" t="n">
        <f aca="false">(M89-L89)*(H89*K89)</f>
        <v>-16688.7664454078</v>
      </c>
    </row>
    <row r="90" customFormat="false" ht="12.75" hidden="false" customHeight="false" outlineLevel="0" collapsed="false">
      <c r="A90" s="33" t="s">
        <v>38</v>
      </c>
      <c r="B90" s="40" t="n">
        <v>37180</v>
      </c>
      <c r="C90" s="33" t="s">
        <v>183</v>
      </c>
      <c r="D90" s="33" t="s">
        <v>88</v>
      </c>
      <c r="E90" s="33" t="s">
        <v>89</v>
      </c>
      <c r="F90" s="39" t="s">
        <v>39</v>
      </c>
      <c r="G90" s="40" t="n">
        <v>37377</v>
      </c>
      <c r="H90" s="42" t="n">
        <v>-35650</v>
      </c>
      <c r="I90" s="42" t="n">
        <v>-35312.6101</v>
      </c>
      <c r="J90" s="43" t="n">
        <f aca="false">I90/H90</f>
        <v>0.990536047685835</v>
      </c>
      <c r="K90" s="43" t="n">
        <f aca="false">VLOOKUP(G90,DiscountRate!$A$2:$E$26,5,0)</f>
        <v>4.00573468718984</v>
      </c>
      <c r="L90" s="33" t="n">
        <v>2.94</v>
      </c>
      <c r="M90" s="44" t="n">
        <f aca="false">(N90/I90)+L90</f>
        <v>3.0999999995469</v>
      </c>
      <c r="N90" s="45" t="n">
        <v>-5650.0176</v>
      </c>
      <c r="O90" s="46" t="n">
        <f aca="false">(M90-L90)*H90</f>
        <v>-5703.99998384713</v>
      </c>
      <c r="P90" s="47" t="n">
        <f aca="false">(M90-L90)*(H90*K90)</f>
        <v>-22848.7105910267</v>
      </c>
    </row>
    <row r="91" customFormat="false" ht="12.75" hidden="false" customHeight="false" outlineLevel="0" collapsed="false">
      <c r="A91" s="33" t="s">
        <v>38</v>
      </c>
      <c r="B91" s="40" t="n">
        <v>37180</v>
      </c>
      <c r="C91" s="33" t="s">
        <v>183</v>
      </c>
      <c r="D91" s="33" t="s">
        <v>88</v>
      </c>
      <c r="E91" s="33" t="s">
        <v>89</v>
      </c>
      <c r="F91" s="39" t="s">
        <v>39</v>
      </c>
      <c r="G91" s="40" t="n">
        <v>37408</v>
      </c>
      <c r="H91" s="42" t="n">
        <v>-34500</v>
      </c>
      <c r="I91" s="42" t="n">
        <v>-34116.5479</v>
      </c>
      <c r="J91" s="43" t="n">
        <f aca="false">I91/H91</f>
        <v>0.988885446376812</v>
      </c>
      <c r="K91" s="43" t="n">
        <f aca="false">VLOOKUP(G91,DiscountRate!$A$2:$E$26,5,0)</f>
        <v>3.97973043692193</v>
      </c>
      <c r="L91" s="33" t="n">
        <v>2.94</v>
      </c>
      <c r="M91" s="44" t="n">
        <f aca="false">(N91/I91)+L91</f>
        <v>3.14499999942843</v>
      </c>
      <c r="N91" s="45" t="n">
        <v>-6993.8923</v>
      </c>
      <c r="O91" s="46" t="n">
        <f aca="false">(M91-L91)*H91</f>
        <v>-7072.49998028083</v>
      </c>
      <c r="P91" s="47" t="n">
        <f aca="false">(M91-L91)*(H91*K91)</f>
        <v>-28146.6434366534</v>
      </c>
    </row>
    <row r="92" customFormat="false" ht="12.75" hidden="false" customHeight="false" outlineLevel="0" collapsed="false">
      <c r="A92" s="33" t="s">
        <v>38</v>
      </c>
      <c r="B92" s="40" t="n">
        <v>37180</v>
      </c>
      <c r="C92" s="33" t="s">
        <v>183</v>
      </c>
      <c r="D92" s="33" t="s">
        <v>88</v>
      </c>
      <c r="E92" s="33" t="s">
        <v>89</v>
      </c>
      <c r="F92" s="39" t="s">
        <v>39</v>
      </c>
      <c r="G92" s="40" t="n">
        <v>37438</v>
      </c>
      <c r="H92" s="42" t="n">
        <v>-35650</v>
      </c>
      <c r="I92" s="42" t="n">
        <v>-35194.6683</v>
      </c>
      <c r="J92" s="43" t="n">
        <f aca="false">I92/H92</f>
        <v>0.98722772230014</v>
      </c>
      <c r="K92" s="43" t="n">
        <f aca="false">VLOOKUP(G92,DiscountRate!$A$2:$E$26,5,0)</f>
        <v>3.96522688821174</v>
      </c>
      <c r="L92" s="33" t="n">
        <v>2.94</v>
      </c>
      <c r="M92" s="44" t="n">
        <f aca="false">(N92/I92)+L92</f>
        <v>3.18499999904815</v>
      </c>
      <c r="N92" s="45" t="n">
        <v>-8622.6937</v>
      </c>
      <c r="O92" s="46" t="n">
        <f aca="false">(M92-L92)*H92</f>
        <v>-8734.24996606659</v>
      </c>
      <c r="P92" s="47" t="n">
        <f aca="false">(M92-L92)*(H92*K92)</f>
        <v>-34633.2828138097</v>
      </c>
    </row>
    <row r="93" customFormat="false" ht="12.75" hidden="false" customHeight="false" outlineLevel="0" collapsed="false">
      <c r="A93" s="33" t="s">
        <v>38</v>
      </c>
      <c r="B93" s="40" t="n">
        <v>37180</v>
      </c>
      <c r="C93" s="33" t="s">
        <v>183</v>
      </c>
      <c r="D93" s="33" t="s">
        <v>88</v>
      </c>
      <c r="E93" s="33" t="s">
        <v>89</v>
      </c>
      <c r="F93" s="39" t="s">
        <v>39</v>
      </c>
      <c r="G93" s="40" t="n">
        <v>37469</v>
      </c>
      <c r="H93" s="42" t="n">
        <v>-35650</v>
      </c>
      <c r="I93" s="42" t="n">
        <v>-35128.6125</v>
      </c>
      <c r="J93" s="43" t="n">
        <f aca="false">I93/H93</f>
        <v>0.985374824684432</v>
      </c>
      <c r="K93" s="43" t="n">
        <f aca="false">VLOOKUP(G93,DiscountRate!$A$2:$E$26,5,0)</f>
        <v>3.9670772842598</v>
      </c>
      <c r="L93" s="33" t="n">
        <v>2.94</v>
      </c>
      <c r="M93" s="44" t="n">
        <f aca="false">(N93/I93)+L93</f>
        <v>3.22500000106751</v>
      </c>
      <c r="N93" s="45" t="n">
        <v>-10011.6546</v>
      </c>
      <c r="O93" s="46" t="n">
        <f aca="false">(M93-L93)*H93</f>
        <v>-10160.2500380566</v>
      </c>
      <c r="P93" s="47" t="n">
        <f aca="false">(M93-L93)*(H93*K93)</f>
        <v>-40306.497128374</v>
      </c>
    </row>
    <row r="94" customFormat="false" ht="12.75" hidden="false" customHeight="false" outlineLevel="0" collapsed="false">
      <c r="A94" s="33" t="s">
        <v>38</v>
      </c>
      <c r="B94" s="40" t="n">
        <v>37180</v>
      </c>
      <c r="C94" s="33" t="s">
        <v>183</v>
      </c>
      <c r="D94" s="33" t="s">
        <v>88</v>
      </c>
      <c r="E94" s="33" t="s">
        <v>89</v>
      </c>
      <c r="F94" s="39" t="s">
        <v>39</v>
      </c>
      <c r="G94" s="40" t="n">
        <v>37500</v>
      </c>
      <c r="H94" s="42" t="n">
        <v>-34500</v>
      </c>
      <c r="I94" s="42" t="n">
        <v>-33930.2326</v>
      </c>
      <c r="J94" s="43" t="n">
        <f aca="false">I94/H94</f>
        <v>0.983485002898551</v>
      </c>
      <c r="K94" s="43" t="n">
        <f aca="false">VLOOKUP(G94,DiscountRate!$A$2:$E$26,5,0)</f>
        <v>3.9687660014305</v>
      </c>
      <c r="L94" s="33" t="n">
        <v>2.94</v>
      </c>
      <c r="M94" s="44" t="n">
        <f aca="false">(N94/I94)+L94</f>
        <v>3.23000000135572</v>
      </c>
      <c r="N94" s="45" t="n">
        <v>-9839.7675</v>
      </c>
      <c r="O94" s="46" t="n">
        <f aca="false">(M94-L94)*H94</f>
        <v>-10005.0000467724</v>
      </c>
      <c r="P94" s="47" t="n">
        <f aca="false">(M94-L94)*(H94*K94)</f>
        <v>-39707.5040299411</v>
      </c>
    </row>
    <row r="95" customFormat="false" ht="12.75" hidden="false" customHeight="false" outlineLevel="0" collapsed="false">
      <c r="A95" s="33" t="s">
        <v>38</v>
      </c>
      <c r="B95" s="40" t="n">
        <v>37180</v>
      </c>
      <c r="C95" s="33" t="s">
        <v>183</v>
      </c>
      <c r="D95" s="33" t="s">
        <v>88</v>
      </c>
      <c r="E95" s="33" t="s">
        <v>89</v>
      </c>
      <c r="F95" s="39" t="s">
        <v>39</v>
      </c>
      <c r="G95" s="40" t="n">
        <v>37530</v>
      </c>
      <c r="H95" s="42" t="n">
        <v>-35650</v>
      </c>
      <c r="I95" s="42" t="n">
        <v>-34992.3839</v>
      </c>
      <c r="J95" s="43" t="n">
        <f aca="false">I95/H95</f>
        <v>0.981553545582048</v>
      </c>
      <c r="K95" s="43" t="n">
        <f aca="false">VLOOKUP(G95,DiscountRate!$A$2:$E$26,5,0)</f>
        <v>3.9771635358095</v>
      </c>
      <c r="L95" s="33" t="n">
        <v>2.94</v>
      </c>
      <c r="M95" s="44" t="n">
        <f aca="false">(N95/I95)+L95</f>
        <v>3.27000000037151</v>
      </c>
      <c r="N95" s="45" t="n">
        <v>-11547.4867</v>
      </c>
      <c r="O95" s="46" t="n">
        <f aca="false">(M95-L95)*H95</f>
        <v>-11764.5000132443</v>
      </c>
      <c r="P95" s="47" t="n">
        <f aca="false">(M95-L95)*(H95*K95)</f>
        <v>-46789.3404697057</v>
      </c>
    </row>
    <row r="96" customFormat="false" ht="12.75" hidden="false" customHeight="false" outlineLevel="0" collapsed="false">
      <c r="A96" s="33"/>
      <c r="B96" s="40"/>
      <c r="C96" s="33"/>
      <c r="D96" s="33"/>
      <c r="E96" s="33"/>
      <c r="F96" s="39"/>
      <c r="G96" s="40"/>
      <c r="H96" s="48" t="n">
        <f aca="false">SUM(H89:H95)</f>
        <v>-246100</v>
      </c>
      <c r="I96" s="48" t="n">
        <f aca="false">SUM(I89:I95)</f>
        <v>-242904.1065</v>
      </c>
      <c r="J96" s="48"/>
      <c r="K96" s="43" t="e">
        <f aca="false">VLOOKUP(G96,DiscountRate!$A$2:$E$26,5,0)</f>
        <v>#N/A</v>
      </c>
      <c r="L96" s="32"/>
      <c r="M96" s="32"/>
      <c r="N96" s="50" t="n">
        <f aca="false">SUM(N89:N95)</f>
        <v>-56772.9985</v>
      </c>
      <c r="O96" s="50" t="n">
        <f aca="false">SUM(O89:O95)</f>
        <v>-57580.4999839196</v>
      </c>
      <c r="P96" s="50" t="n">
        <f aca="false">SUM(P89:P95)</f>
        <v>-229120.744914918</v>
      </c>
    </row>
    <row r="97" customFormat="false" ht="12.75" hidden="false" customHeight="false" outlineLevel="0" collapsed="false">
      <c r="A97" s="32" t="s">
        <v>174</v>
      </c>
      <c r="B97" s="40"/>
      <c r="C97" s="33"/>
      <c r="D97" s="33"/>
      <c r="E97" s="33"/>
      <c r="F97" s="39"/>
      <c r="G97" s="40"/>
      <c r="H97" s="42"/>
      <c r="I97" s="42"/>
      <c r="J97" s="42"/>
      <c r="K97" s="43" t="e">
        <f aca="false">VLOOKUP(G97,DiscountRate!$A$2:$E$26,5,0)</f>
        <v>#N/A</v>
      </c>
      <c r="L97" s="33"/>
      <c r="M97" s="33"/>
      <c r="N97" s="45"/>
      <c r="O97" s="46"/>
      <c r="P97" s="47" t="e">
        <f aca="false">(M97-L97)*(H97*K97)</f>
        <v>#N/A</v>
      </c>
    </row>
    <row r="98" customFormat="false" ht="12.75" hidden="false" customHeight="false" outlineLevel="0" collapsed="false">
      <c r="A98" s="33" t="s">
        <v>40</v>
      </c>
      <c r="B98" s="40" t="n">
        <v>37180</v>
      </c>
      <c r="C98" s="33" t="s">
        <v>184</v>
      </c>
      <c r="D98" s="29" t="s">
        <v>137</v>
      </c>
      <c r="E98" s="29" t="s">
        <v>137</v>
      </c>
      <c r="F98" s="39" t="s">
        <v>39</v>
      </c>
      <c r="G98" s="40" t="n">
        <v>37347</v>
      </c>
      <c r="H98" s="42" t="n">
        <v>0</v>
      </c>
      <c r="I98" s="42" t="n">
        <v>0</v>
      </c>
      <c r="J98" s="42"/>
      <c r="K98" s="43" t="n">
        <f aca="false">VLOOKUP(G98,DiscountRate!$A$2:$E$26,5,0)</f>
        <v>4.03110304931893</v>
      </c>
      <c r="L98" s="33" t="n">
        <v>0</v>
      </c>
      <c r="M98" s="33"/>
      <c r="N98" s="45" t="n">
        <v>0</v>
      </c>
      <c r="O98" s="46" t="n">
        <f aca="false">(M98-L98)*H98</f>
        <v>0</v>
      </c>
      <c r="P98" s="47" t="n">
        <f aca="false">(M98-L98)*(H98*K98)</f>
        <v>0</v>
      </c>
    </row>
    <row r="99" customFormat="false" ht="12.75" hidden="false" customHeight="false" outlineLevel="0" collapsed="false">
      <c r="A99" s="33" t="s">
        <v>40</v>
      </c>
      <c r="B99" s="40" t="n">
        <v>37180</v>
      </c>
      <c r="C99" s="33" t="s">
        <v>184</v>
      </c>
      <c r="D99" s="29" t="s">
        <v>137</v>
      </c>
      <c r="E99" s="29" t="s">
        <v>137</v>
      </c>
      <c r="F99" s="39" t="s">
        <v>39</v>
      </c>
      <c r="G99" s="40" t="n">
        <v>37347</v>
      </c>
      <c r="H99" s="42" t="n">
        <v>115500</v>
      </c>
      <c r="I99" s="42" t="n">
        <v>114592.9106</v>
      </c>
      <c r="J99" s="43" t="n">
        <f aca="false">I99/H99</f>
        <v>0.992146412121212</v>
      </c>
      <c r="K99" s="43" t="n">
        <f aca="false">VLOOKUP(G99,DiscountRate!$A$2:$E$26,5,0)</f>
        <v>4.03110304931893</v>
      </c>
      <c r="L99" s="33" t="n">
        <v>2.44</v>
      </c>
      <c r="M99" s="33" t="n">
        <v>2.485</v>
      </c>
      <c r="N99" s="45" t="n">
        <f aca="false">(M99-L99)*I99</f>
        <v>5156.68097699999</v>
      </c>
      <c r="O99" s="46" t="n">
        <f aca="false">(M99-L99)*H99</f>
        <v>5197.49999999999</v>
      </c>
      <c r="P99" s="47" t="n">
        <f aca="false">(M99-L99)*(H99*K99)</f>
        <v>20951.6580988351</v>
      </c>
    </row>
    <row r="100" customFormat="false" ht="12.75" hidden="false" customHeight="false" outlineLevel="0" collapsed="false">
      <c r="A100" s="33" t="s">
        <v>40</v>
      </c>
      <c r="B100" s="40" t="n">
        <v>37180</v>
      </c>
      <c r="C100" s="33" t="s">
        <v>184</v>
      </c>
      <c r="D100" s="29" t="s">
        <v>137</v>
      </c>
      <c r="E100" s="29" t="s">
        <v>137</v>
      </c>
      <c r="F100" s="39" t="s">
        <v>39</v>
      </c>
      <c r="G100" s="40" t="n">
        <v>37377</v>
      </c>
      <c r="H100" s="42" t="n">
        <v>0</v>
      </c>
      <c r="I100" s="42" t="n">
        <v>0</v>
      </c>
      <c r="J100" s="42"/>
      <c r="K100" s="43" t="n">
        <f aca="false">VLOOKUP(G100,DiscountRate!$A$2:$E$26,5,0)</f>
        <v>4.00573468718984</v>
      </c>
      <c r="L100" s="33" t="n">
        <v>0</v>
      </c>
      <c r="M100" s="33"/>
      <c r="N100" s="45" t="n">
        <v>0</v>
      </c>
      <c r="O100" s="46" t="n">
        <f aca="false">(M100-L100)*H100</f>
        <v>0</v>
      </c>
      <c r="P100" s="47" t="n">
        <f aca="false">(M100-L100)*(H100*K100)</f>
        <v>0</v>
      </c>
    </row>
    <row r="101" customFormat="false" ht="12.75" hidden="false" customHeight="false" outlineLevel="0" collapsed="false">
      <c r="A101" s="33" t="s">
        <v>40</v>
      </c>
      <c r="B101" s="40" t="n">
        <v>37180</v>
      </c>
      <c r="C101" s="33" t="s">
        <v>184</v>
      </c>
      <c r="D101" s="29" t="s">
        <v>137</v>
      </c>
      <c r="E101" s="29" t="s">
        <v>137</v>
      </c>
      <c r="F101" s="39" t="s">
        <v>39</v>
      </c>
      <c r="G101" s="40" t="n">
        <v>37377</v>
      </c>
      <c r="H101" s="42" t="n">
        <v>119350</v>
      </c>
      <c r="I101" s="42" t="n">
        <v>118220.4774</v>
      </c>
      <c r="J101" s="43" t="n">
        <f aca="false">I101/H101</f>
        <v>0.990536048596565</v>
      </c>
      <c r="K101" s="43" t="n">
        <f aca="false">VLOOKUP(G101,DiscountRate!$A$2:$E$26,5,0)</f>
        <v>4.00573468718984</v>
      </c>
      <c r="L101" s="33" t="n">
        <v>2.44</v>
      </c>
      <c r="M101" s="33" t="n">
        <v>2.525</v>
      </c>
      <c r="N101" s="45" t="n">
        <f aca="false">(M101-L101)*I101</f>
        <v>10048.740579</v>
      </c>
      <c r="O101" s="46" t="n">
        <f aca="false">(M101-L101)*H101</f>
        <v>10144.75</v>
      </c>
      <c r="P101" s="47" t="n">
        <f aca="false">(M101-L101)*(H101*K101)</f>
        <v>40637.1769678691</v>
      </c>
    </row>
    <row r="102" customFormat="false" ht="12.75" hidden="false" customHeight="false" outlineLevel="0" collapsed="false">
      <c r="A102" s="33" t="s">
        <v>40</v>
      </c>
      <c r="B102" s="40" t="n">
        <v>37180</v>
      </c>
      <c r="C102" s="33" t="s">
        <v>184</v>
      </c>
      <c r="D102" s="29" t="s">
        <v>137</v>
      </c>
      <c r="E102" s="29" t="s">
        <v>137</v>
      </c>
      <c r="F102" s="39" t="s">
        <v>39</v>
      </c>
      <c r="G102" s="40" t="n">
        <v>37408</v>
      </c>
      <c r="H102" s="42" t="n">
        <v>0</v>
      </c>
      <c r="I102" s="42" t="n">
        <v>0</v>
      </c>
      <c r="J102" s="42"/>
      <c r="K102" s="43" t="n">
        <f aca="false">VLOOKUP(G102,DiscountRate!$A$2:$E$26,5,0)</f>
        <v>3.97973043692193</v>
      </c>
      <c r="L102" s="33" t="n">
        <v>0</v>
      </c>
      <c r="M102" s="33"/>
      <c r="N102" s="45" t="n">
        <v>0</v>
      </c>
      <c r="O102" s="46" t="n">
        <f aca="false">(M102-L102)*H102</f>
        <v>0</v>
      </c>
      <c r="P102" s="47" t="n">
        <f aca="false">(M102-L102)*(H102*K102)</f>
        <v>0</v>
      </c>
    </row>
    <row r="103" customFormat="false" ht="12.75" hidden="false" customHeight="false" outlineLevel="0" collapsed="false">
      <c r="A103" s="33" t="s">
        <v>40</v>
      </c>
      <c r="B103" s="40" t="n">
        <v>37180</v>
      </c>
      <c r="C103" s="33" t="s">
        <v>184</v>
      </c>
      <c r="D103" s="29" t="s">
        <v>137</v>
      </c>
      <c r="E103" s="29" t="s">
        <v>137</v>
      </c>
      <c r="F103" s="39" t="s">
        <v>39</v>
      </c>
      <c r="G103" s="40" t="n">
        <v>37408</v>
      </c>
      <c r="H103" s="42" t="n">
        <v>115500</v>
      </c>
      <c r="I103" s="42" t="n">
        <v>114216.2692</v>
      </c>
      <c r="J103" s="43" t="n">
        <f aca="false">I103/H103</f>
        <v>0.988885447619048</v>
      </c>
      <c r="K103" s="43" t="n">
        <f aca="false">VLOOKUP(G103,DiscountRate!$A$2:$E$26,5,0)</f>
        <v>3.97973043692193</v>
      </c>
      <c r="L103" s="33" t="n">
        <v>2.44</v>
      </c>
      <c r="M103" s="33" t="n">
        <v>2.57</v>
      </c>
      <c r="N103" s="45" t="n">
        <f aca="false">(M103-L103)*I103</f>
        <v>14848.114996</v>
      </c>
      <c r="O103" s="46" t="n">
        <f aca="false">(M103-L103)*H103</f>
        <v>15015</v>
      </c>
      <c r="P103" s="47" t="n">
        <f aca="false">(M103-L103)*(H103*K103)</f>
        <v>59755.6525103828</v>
      </c>
    </row>
    <row r="104" customFormat="false" ht="12.75" hidden="false" customHeight="false" outlineLevel="0" collapsed="false">
      <c r="A104" s="33" t="s">
        <v>40</v>
      </c>
      <c r="B104" s="40" t="n">
        <v>37180</v>
      </c>
      <c r="C104" s="33" t="s">
        <v>184</v>
      </c>
      <c r="D104" s="29" t="s">
        <v>137</v>
      </c>
      <c r="E104" s="29" t="s">
        <v>137</v>
      </c>
      <c r="F104" s="39" t="s">
        <v>39</v>
      </c>
      <c r="G104" s="40" t="n">
        <v>37438</v>
      </c>
      <c r="H104" s="42" t="n">
        <v>0</v>
      </c>
      <c r="I104" s="42" t="n">
        <v>0</v>
      </c>
      <c r="J104" s="42"/>
      <c r="K104" s="43" t="n">
        <f aca="false">VLOOKUP(G104,DiscountRate!$A$2:$E$26,5,0)</f>
        <v>3.96522688821174</v>
      </c>
      <c r="L104" s="33" t="n">
        <v>0</v>
      </c>
      <c r="M104" s="33"/>
      <c r="N104" s="45" t="n">
        <v>0</v>
      </c>
      <c r="O104" s="46" t="n">
        <f aca="false">(M104-L104)*H104</f>
        <v>0</v>
      </c>
      <c r="P104" s="47" t="n">
        <f aca="false">(M104-L104)*(H104*K104)</f>
        <v>0</v>
      </c>
    </row>
    <row r="105" customFormat="false" ht="12.75" hidden="false" customHeight="false" outlineLevel="0" collapsed="false">
      <c r="A105" s="33" t="s">
        <v>40</v>
      </c>
      <c r="B105" s="40" t="n">
        <v>37180</v>
      </c>
      <c r="C105" s="33" t="s">
        <v>184</v>
      </c>
      <c r="D105" s="29" t="s">
        <v>137</v>
      </c>
      <c r="E105" s="29" t="s">
        <v>137</v>
      </c>
      <c r="F105" s="39" t="s">
        <v>39</v>
      </c>
      <c r="G105" s="40" t="n">
        <v>37438</v>
      </c>
      <c r="H105" s="42" t="n">
        <v>119350</v>
      </c>
      <c r="I105" s="42" t="n">
        <v>117825.6288</v>
      </c>
      <c r="J105" s="43" t="n">
        <f aca="false">I105/H105</f>
        <v>0.987227723502304</v>
      </c>
      <c r="K105" s="43" t="n">
        <f aca="false">VLOOKUP(G105,DiscountRate!$A$2:$E$26,5,0)</f>
        <v>3.96522688821174</v>
      </c>
      <c r="L105" s="33" t="n">
        <v>2.44</v>
      </c>
      <c r="M105" s="33" t="n">
        <v>2.61</v>
      </c>
      <c r="N105" s="45" t="n">
        <f aca="false">(M105-L105)*I105</f>
        <v>20030.356896</v>
      </c>
      <c r="O105" s="46" t="n">
        <f aca="false">(M105-L105)*H105</f>
        <v>20289.5</v>
      </c>
      <c r="P105" s="47" t="n">
        <f aca="false">(M105-L105)*(H105*K105)</f>
        <v>80452.470948372</v>
      </c>
    </row>
    <row r="106" customFormat="false" ht="12.75" hidden="false" customHeight="false" outlineLevel="0" collapsed="false">
      <c r="A106" s="33" t="s">
        <v>40</v>
      </c>
      <c r="B106" s="40" t="n">
        <v>37180</v>
      </c>
      <c r="C106" s="33" t="s">
        <v>184</v>
      </c>
      <c r="D106" s="29" t="s">
        <v>137</v>
      </c>
      <c r="E106" s="29" t="s">
        <v>137</v>
      </c>
      <c r="F106" s="39" t="s">
        <v>39</v>
      </c>
      <c r="G106" s="40" t="n">
        <v>37469</v>
      </c>
      <c r="H106" s="42" t="n">
        <v>0</v>
      </c>
      <c r="I106" s="42" t="n">
        <v>0</v>
      </c>
      <c r="J106" s="42"/>
      <c r="K106" s="43" t="n">
        <f aca="false">VLOOKUP(G106,DiscountRate!$A$2:$E$26,5,0)</f>
        <v>3.9670772842598</v>
      </c>
      <c r="L106" s="33" t="n">
        <v>0</v>
      </c>
      <c r="M106" s="33"/>
      <c r="N106" s="45" t="n">
        <v>0</v>
      </c>
      <c r="O106" s="46" t="n">
        <f aca="false">(M106-L106)*H106</f>
        <v>0</v>
      </c>
      <c r="P106" s="47" t="n">
        <f aca="false">(M106-L106)*(H106*K106)</f>
        <v>0</v>
      </c>
    </row>
    <row r="107" customFormat="false" ht="12.75" hidden="false" customHeight="false" outlineLevel="0" collapsed="false">
      <c r="A107" s="33" t="s">
        <v>40</v>
      </c>
      <c r="B107" s="40" t="n">
        <v>37180</v>
      </c>
      <c r="C107" s="33" t="s">
        <v>184</v>
      </c>
      <c r="D107" s="29" t="s">
        <v>137</v>
      </c>
      <c r="E107" s="29" t="s">
        <v>137</v>
      </c>
      <c r="F107" s="39" t="s">
        <v>39</v>
      </c>
      <c r="G107" s="40" t="n">
        <v>37469</v>
      </c>
      <c r="H107" s="42" t="n">
        <v>119350</v>
      </c>
      <c r="I107" s="42" t="n">
        <v>117604.4854</v>
      </c>
      <c r="J107" s="43" t="n">
        <f aca="false">I107/H107</f>
        <v>0.985374825303729</v>
      </c>
      <c r="K107" s="43" t="n">
        <f aca="false">VLOOKUP(G107,DiscountRate!$A$2:$E$26,5,0)</f>
        <v>3.9670772842598</v>
      </c>
      <c r="L107" s="33" t="n">
        <v>2.44</v>
      </c>
      <c r="M107" s="33" t="n">
        <v>2.65</v>
      </c>
      <c r="N107" s="45" t="n">
        <f aca="false">(M107-L107)*I107</f>
        <v>24696.941934</v>
      </c>
      <c r="O107" s="46" t="n">
        <f aca="false">(M107-L107)*H107</f>
        <v>25063.5</v>
      </c>
      <c r="P107" s="47" t="n">
        <f aca="false">(M107-L107)*(H107*K107)</f>
        <v>99428.8415140455</v>
      </c>
    </row>
    <row r="108" customFormat="false" ht="12.75" hidden="false" customHeight="false" outlineLevel="0" collapsed="false">
      <c r="A108" s="33" t="s">
        <v>40</v>
      </c>
      <c r="B108" s="40" t="n">
        <v>37180</v>
      </c>
      <c r="C108" s="33" t="s">
        <v>184</v>
      </c>
      <c r="D108" s="29" t="s">
        <v>137</v>
      </c>
      <c r="E108" s="29" t="s">
        <v>137</v>
      </c>
      <c r="F108" s="39" t="s">
        <v>39</v>
      </c>
      <c r="G108" s="40" t="n">
        <v>37500</v>
      </c>
      <c r="H108" s="42" t="n">
        <v>0</v>
      </c>
      <c r="I108" s="42" t="n">
        <v>0</v>
      </c>
      <c r="J108" s="42"/>
      <c r="K108" s="43" t="n">
        <f aca="false">VLOOKUP(G108,DiscountRate!$A$2:$E$26,5,0)</f>
        <v>3.9687660014305</v>
      </c>
      <c r="L108" s="33" t="n">
        <v>0</v>
      </c>
      <c r="M108" s="33"/>
      <c r="N108" s="45" t="n">
        <v>0</v>
      </c>
      <c r="O108" s="46" t="n">
        <f aca="false">(M108-L108)*H108</f>
        <v>0</v>
      </c>
      <c r="P108" s="47" t="n">
        <f aca="false">(M108-L108)*(H108*K108)</f>
        <v>0</v>
      </c>
    </row>
    <row r="109" customFormat="false" ht="12.75" hidden="false" customHeight="false" outlineLevel="0" collapsed="false">
      <c r="A109" s="33" t="s">
        <v>40</v>
      </c>
      <c r="B109" s="40" t="n">
        <v>37180</v>
      </c>
      <c r="C109" s="33" t="s">
        <v>184</v>
      </c>
      <c r="D109" s="29" t="s">
        <v>137</v>
      </c>
      <c r="E109" s="29" t="s">
        <v>137</v>
      </c>
      <c r="F109" s="39" t="s">
        <v>39</v>
      </c>
      <c r="G109" s="40" t="n">
        <v>37500</v>
      </c>
      <c r="H109" s="42" t="n">
        <v>115500</v>
      </c>
      <c r="I109" s="42" t="n">
        <v>113592.5179</v>
      </c>
      <c r="J109" s="43" t="n">
        <f aca="false">I109/H109</f>
        <v>0.983485003463204</v>
      </c>
      <c r="K109" s="43" t="n">
        <f aca="false">VLOOKUP(G109,DiscountRate!$A$2:$E$26,5,0)</f>
        <v>3.9687660014305</v>
      </c>
      <c r="L109" s="33" t="n">
        <v>2.44</v>
      </c>
      <c r="M109" s="33" t="n">
        <v>2.655</v>
      </c>
      <c r="N109" s="45" t="n">
        <f aca="false">(M109-L109)*I109</f>
        <v>24422.3913485</v>
      </c>
      <c r="O109" s="46" t="n">
        <f aca="false">(M109-L109)*H109</f>
        <v>24832.5</v>
      </c>
      <c r="P109" s="47" t="n">
        <f aca="false">(M109-L109)*(H109*K109)</f>
        <v>98554.3817305228</v>
      </c>
    </row>
    <row r="110" customFormat="false" ht="12.75" hidden="false" customHeight="false" outlineLevel="0" collapsed="false">
      <c r="A110" s="33" t="s">
        <v>40</v>
      </c>
      <c r="B110" s="40" t="n">
        <v>37180</v>
      </c>
      <c r="C110" s="33" t="s">
        <v>184</v>
      </c>
      <c r="D110" s="29" t="s">
        <v>137</v>
      </c>
      <c r="E110" s="29" t="s">
        <v>137</v>
      </c>
      <c r="F110" s="39" t="s">
        <v>39</v>
      </c>
      <c r="G110" s="40" t="n">
        <v>37530</v>
      </c>
      <c r="H110" s="42" t="n">
        <v>0</v>
      </c>
      <c r="I110" s="42" t="n">
        <v>0</v>
      </c>
      <c r="J110" s="42"/>
      <c r="K110" s="43" t="n">
        <f aca="false">VLOOKUP(G110,DiscountRate!$A$2:$E$26,5,0)</f>
        <v>3.9771635358095</v>
      </c>
      <c r="L110" s="33" t="n">
        <v>0</v>
      </c>
      <c r="M110" s="33"/>
      <c r="N110" s="45" t="n">
        <v>0</v>
      </c>
      <c r="O110" s="46" t="n">
        <f aca="false">(M110-L110)*H110</f>
        <v>0</v>
      </c>
      <c r="P110" s="47" t="n">
        <f aca="false">(M110-L110)*(H110*K110)</f>
        <v>0</v>
      </c>
    </row>
    <row r="111" customFormat="false" ht="12.75" hidden="false" customHeight="false" outlineLevel="0" collapsed="false">
      <c r="A111" s="33" t="s">
        <v>40</v>
      </c>
      <c r="B111" s="40" t="n">
        <v>37180</v>
      </c>
      <c r="C111" s="33" t="s">
        <v>184</v>
      </c>
      <c r="D111" s="29" t="s">
        <v>137</v>
      </c>
      <c r="E111" s="29" t="s">
        <v>137</v>
      </c>
      <c r="F111" s="39" t="s">
        <v>39</v>
      </c>
      <c r="G111" s="40" t="n">
        <v>37530</v>
      </c>
      <c r="H111" s="42" t="n">
        <v>119350</v>
      </c>
      <c r="I111" s="42" t="n">
        <v>117148.4158</v>
      </c>
      <c r="J111" s="43" t="n">
        <f aca="false">I111/H111</f>
        <v>0.981553546711353</v>
      </c>
      <c r="K111" s="43" t="n">
        <f aca="false">VLOOKUP(G111,DiscountRate!$A$2:$E$26,5,0)</f>
        <v>3.9771635358095</v>
      </c>
      <c r="L111" s="33" t="n">
        <v>2.44</v>
      </c>
      <c r="M111" s="33" t="n">
        <v>2.695</v>
      </c>
      <c r="N111" s="45" t="n">
        <f aca="false">(M111-L111)*I111</f>
        <v>29872.846029</v>
      </c>
      <c r="O111" s="46" t="n">
        <f aca="false">(M111-L111)*H111</f>
        <v>30434.25</v>
      </c>
      <c r="P111" s="47" t="n">
        <f aca="false">(M111-L111)*(H111*K111)</f>
        <v>121041.98933971</v>
      </c>
    </row>
    <row r="112" customFormat="false" ht="12.75" hidden="false" customHeight="false" outlineLevel="0" collapsed="false">
      <c r="A112" s="32" t="s">
        <v>174</v>
      </c>
      <c r="B112" s="40"/>
      <c r="C112" s="33"/>
      <c r="D112" s="29"/>
      <c r="E112" s="29"/>
      <c r="F112" s="39"/>
      <c r="G112" s="40"/>
      <c r="H112" s="48" t="n">
        <f aca="false">SUM(H98:H111)</f>
        <v>823900</v>
      </c>
      <c r="I112" s="48" t="n">
        <f aca="false">SUM(I98:I111)</f>
        <v>813200.7051</v>
      </c>
      <c r="J112" s="48"/>
      <c r="K112" s="43" t="e">
        <f aca="false">VLOOKUP(G112,DiscountRate!$A$2:$E$26,5,0)</f>
        <v>#N/A</v>
      </c>
      <c r="L112" s="32"/>
      <c r="M112" s="32"/>
      <c r="N112" s="50" t="n">
        <f aca="false">SUM(N98:N111)</f>
        <v>129076.0727595</v>
      </c>
      <c r="O112" s="50" t="n">
        <f aca="false">SUM(O98:O111)</f>
        <v>130977</v>
      </c>
      <c r="P112" s="50" t="n">
        <f aca="false">SUM(P98:P111)</f>
        <v>520822.171109737</v>
      </c>
    </row>
    <row r="113" customFormat="false" ht="12.75" hidden="false" customHeight="false" outlineLevel="0" collapsed="false">
      <c r="A113" s="33" t="s">
        <v>38</v>
      </c>
      <c r="B113" s="40" t="n">
        <v>37180</v>
      </c>
      <c r="C113" s="33" t="s">
        <v>185</v>
      </c>
      <c r="D113" s="29" t="s">
        <v>137</v>
      </c>
      <c r="E113" s="29" t="s">
        <v>137</v>
      </c>
      <c r="F113" s="39" t="s">
        <v>39</v>
      </c>
      <c r="G113" s="40" t="n">
        <v>37347</v>
      </c>
      <c r="H113" s="42" t="n">
        <v>0</v>
      </c>
      <c r="I113" s="42" t="n">
        <v>0</v>
      </c>
      <c r="J113" s="42"/>
      <c r="K113" s="43" t="n">
        <f aca="false">VLOOKUP(G113,DiscountRate!$A$2:$E$26,5,0)</f>
        <v>4.03110304931893</v>
      </c>
      <c r="L113" s="33" t="n">
        <v>0</v>
      </c>
      <c r="M113" s="33"/>
      <c r="N113" s="45" t="n">
        <v>0</v>
      </c>
      <c r="O113" s="46" t="n">
        <f aca="false">(M113-L113)*H113</f>
        <v>0</v>
      </c>
      <c r="P113" s="47" t="n">
        <f aca="false">(M113-L113)*(H113*K113)</f>
        <v>0</v>
      </c>
    </row>
    <row r="114" customFormat="false" ht="12.75" hidden="false" customHeight="false" outlineLevel="0" collapsed="false">
      <c r="A114" s="33" t="s">
        <v>38</v>
      </c>
      <c r="B114" s="40" t="n">
        <v>37180</v>
      </c>
      <c r="C114" s="33" t="s">
        <v>185</v>
      </c>
      <c r="D114" s="29" t="s">
        <v>137</v>
      </c>
      <c r="E114" s="29" t="s">
        <v>137</v>
      </c>
      <c r="F114" s="39" t="s">
        <v>39</v>
      </c>
      <c r="G114" s="40" t="n">
        <v>37347</v>
      </c>
      <c r="H114" s="42" t="n">
        <v>34500</v>
      </c>
      <c r="I114" s="42" t="n">
        <v>34229.0512</v>
      </c>
      <c r="J114" s="43" t="n">
        <f aca="false">I114/H114</f>
        <v>0.992146411594203</v>
      </c>
      <c r="K114" s="43" t="n">
        <f aca="false">VLOOKUP(G114,DiscountRate!$A$2:$E$26,5,0)</f>
        <v>4.03110304931893</v>
      </c>
      <c r="L114" s="33" t="n">
        <v>2.44</v>
      </c>
      <c r="M114" s="33" t="n">
        <v>2.485</v>
      </c>
      <c r="N114" s="45" t="n">
        <f aca="false">(M114-L114)*I114</f>
        <v>1540.307304</v>
      </c>
      <c r="O114" s="46" t="n">
        <f aca="false">(M114-L114)*H114</f>
        <v>1552.5</v>
      </c>
      <c r="P114" s="47" t="n">
        <f aca="false">(M114-L114)*(H114*K114)</f>
        <v>6258.28748406762</v>
      </c>
    </row>
    <row r="115" customFormat="false" ht="12.75" hidden="false" customHeight="false" outlineLevel="0" collapsed="false">
      <c r="A115" s="33" t="s">
        <v>38</v>
      </c>
      <c r="B115" s="40" t="n">
        <v>37180</v>
      </c>
      <c r="C115" s="33" t="s">
        <v>185</v>
      </c>
      <c r="D115" s="29" t="s">
        <v>137</v>
      </c>
      <c r="E115" s="29" t="s">
        <v>137</v>
      </c>
      <c r="F115" s="39" t="s">
        <v>39</v>
      </c>
      <c r="G115" s="40" t="n">
        <v>37377</v>
      </c>
      <c r="H115" s="42" t="n">
        <v>0</v>
      </c>
      <c r="I115" s="42" t="n">
        <v>0</v>
      </c>
      <c r="J115" s="42"/>
      <c r="K115" s="43" t="n">
        <f aca="false">VLOOKUP(G115,DiscountRate!$A$2:$E$26,5,0)</f>
        <v>4.00573468718984</v>
      </c>
      <c r="L115" s="33" t="n">
        <v>0</v>
      </c>
      <c r="M115" s="33"/>
      <c r="N115" s="45" t="n">
        <v>0</v>
      </c>
      <c r="O115" s="46" t="n">
        <f aca="false">(M115-L115)*H115</f>
        <v>0</v>
      </c>
      <c r="P115" s="47" t="n">
        <f aca="false">(M115-L115)*(H115*K115)</f>
        <v>0</v>
      </c>
    </row>
    <row r="116" customFormat="false" ht="12.75" hidden="false" customHeight="false" outlineLevel="0" collapsed="false">
      <c r="A116" s="33" t="s">
        <v>38</v>
      </c>
      <c r="B116" s="40" t="n">
        <v>37180</v>
      </c>
      <c r="C116" s="33" t="s">
        <v>185</v>
      </c>
      <c r="D116" s="29" t="s">
        <v>137</v>
      </c>
      <c r="E116" s="29" t="s">
        <v>137</v>
      </c>
      <c r="F116" s="39" t="s">
        <v>39</v>
      </c>
      <c r="G116" s="40" t="n">
        <v>37377</v>
      </c>
      <c r="H116" s="42" t="n">
        <v>35650</v>
      </c>
      <c r="I116" s="42" t="n">
        <v>35312.6101</v>
      </c>
      <c r="J116" s="43" t="n">
        <f aca="false">I116/H116</f>
        <v>0.990536047685835</v>
      </c>
      <c r="K116" s="43" t="n">
        <f aca="false">VLOOKUP(G116,DiscountRate!$A$2:$E$26,5,0)</f>
        <v>4.00573468718984</v>
      </c>
      <c r="L116" s="33" t="n">
        <v>2.44</v>
      </c>
      <c r="M116" s="33" t="n">
        <v>2.525</v>
      </c>
      <c r="N116" s="45" t="n">
        <f aca="false">(M116-L116)*I116</f>
        <v>3001.5718585</v>
      </c>
      <c r="O116" s="46" t="n">
        <f aca="false">(M116-L116)*H116</f>
        <v>3030.25</v>
      </c>
      <c r="P116" s="47" t="n">
        <f aca="false">(M116-L116)*(H116*K116)</f>
        <v>12138.377535857</v>
      </c>
    </row>
    <row r="117" customFormat="false" ht="12.75" hidden="false" customHeight="false" outlineLevel="0" collapsed="false">
      <c r="A117" s="33" t="s">
        <v>38</v>
      </c>
      <c r="B117" s="40" t="n">
        <v>37180</v>
      </c>
      <c r="C117" s="33" t="s">
        <v>185</v>
      </c>
      <c r="D117" s="29" t="s">
        <v>137</v>
      </c>
      <c r="E117" s="29" t="s">
        <v>137</v>
      </c>
      <c r="F117" s="39" t="s">
        <v>39</v>
      </c>
      <c r="G117" s="40" t="n">
        <v>37408</v>
      </c>
      <c r="H117" s="42" t="n">
        <v>0</v>
      </c>
      <c r="I117" s="42" t="n">
        <v>0</v>
      </c>
      <c r="J117" s="42"/>
      <c r="K117" s="43" t="n">
        <f aca="false">VLOOKUP(G117,DiscountRate!$A$2:$E$26,5,0)</f>
        <v>3.97973043692193</v>
      </c>
      <c r="L117" s="33" t="n">
        <v>0</v>
      </c>
      <c r="M117" s="33"/>
      <c r="N117" s="45" t="n">
        <v>0</v>
      </c>
      <c r="O117" s="46" t="n">
        <f aca="false">(M117-L117)*H117</f>
        <v>0</v>
      </c>
      <c r="P117" s="47" t="n">
        <f aca="false">(M117-L117)*(H117*K117)</f>
        <v>0</v>
      </c>
    </row>
    <row r="118" customFormat="false" ht="12.75" hidden="false" customHeight="false" outlineLevel="0" collapsed="false">
      <c r="A118" s="33" t="s">
        <v>38</v>
      </c>
      <c r="B118" s="40" t="n">
        <v>37180</v>
      </c>
      <c r="C118" s="33" t="s">
        <v>185</v>
      </c>
      <c r="D118" s="29" t="s">
        <v>137</v>
      </c>
      <c r="E118" s="29" t="s">
        <v>137</v>
      </c>
      <c r="F118" s="39" t="s">
        <v>39</v>
      </c>
      <c r="G118" s="40" t="n">
        <v>37408</v>
      </c>
      <c r="H118" s="42" t="n">
        <v>34500</v>
      </c>
      <c r="I118" s="42" t="n">
        <v>34116.5479</v>
      </c>
      <c r="J118" s="43" t="n">
        <f aca="false">I118/H118</f>
        <v>0.988885446376812</v>
      </c>
      <c r="K118" s="43" t="n">
        <f aca="false">VLOOKUP(G118,DiscountRate!$A$2:$E$26,5,0)</f>
        <v>3.97973043692193</v>
      </c>
      <c r="L118" s="33" t="n">
        <v>2.44</v>
      </c>
      <c r="M118" s="33" t="n">
        <v>2.57</v>
      </c>
      <c r="N118" s="45" t="n">
        <f aca="false">(M118-L118)*I118</f>
        <v>4435.151227</v>
      </c>
      <c r="O118" s="46" t="n">
        <f aca="false">(M118-L118)*H118</f>
        <v>4485</v>
      </c>
      <c r="P118" s="47" t="n">
        <f aca="false">(M118-L118)*(H118*K118)</f>
        <v>17849.0910095949</v>
      </c>
    </row>
    <row r="119" customFormat="false" ht="12.75" hidden="false" customHeight="false" outlineLevel="0" collapsed="false">
      <c r="A119" s="33" t="s">
        <v>38</v>
      </c>
      <c r="B119" s="40" t="n">
        <v>37180</v>
      </c>
      <c r="C119" s="33" t="s">
        <v>185</v>
      </c>
      <c r="D119" s="29" t="s">
        <v>137</v>
      </c>
      <c r="E119" s="29" t="s">
        <v>137</v>
      </c>
      <c r="F119" s="39" t="s">
        <v>39</v>
      </c>
      <c r="G119" s="40" t="n">
        <v>37438</v>
      </c>
      <c r="H119" s="42" t="n">
        <v>0</v>
      </c>
      <c r="I119" s="42" t="n">
        <v>0</v>
      </c>
      <c r="J119" s="42"/>
      <c r="K119" s="43" t="n">
        <f aca="false">VLOOKUP(G119,DiscountRate!$A$2:$E$26,5,0)</f>
        <v>3.96522688821174</v>
      </c>
      <c r="L119" s="33" t="n">
        <v>0</v>
      </c>
      <c r="M119" s="33"/>
      <c r="N119" s="45" t="n">
        <v>0</v>
      </c>
      <c r="O119" s="46" t="n">
        <f aca="false">(M119-L119)*H119</f>
        <v>0</v>
      </c>
      <c r="P119" s="47" t="n">
        <f aca="false">(M119-L119)*(H119*K119)</f>
        <v>0</v>
      </c>
    </row>
    <row r="120" customFormat="false" ht="12.75" hidden="false" customHeight="false" outlineLevel="0" collapsed="false">
      <c r="A120" s="33" t="s">
        <v>38</v>
      </c>
      <c r="B120" s="40" t="n">
        <v>37180</v>
      </c>
      <c r="C120" s="33" t="s">
        <v>185</v>
      </c>
      <c r="D120" s="29" t="s">
        <v>137</v>
      </c>
      <c r="E120" s="29" t="s">
        <v>137</v>
      </c>
      <c r="F120" s="39" t="s">
        <v>39</v>
      </c>
      <c r="G120" s="40" t="n">
        <v>37438</v>
      </c>
      <c r="H120" s="42" t="n">
        <v>35650</v>
      </c>
      <c r="I120" s="42" t="n">
        <v>35194.6683</v>
      </c>
      <c r="J120" s="43" t="n">
        <f aca="false">I120/H120</f>
        <v>0.98722772230014</v>
      </c>
      <c r="K120" s="43" t="n">
        <f aca="false">VLOOKUP(G120,DiscountRate!$A$2:$E$26,5,0)</f>
        <v>3.96522688821174</v>
      </c>
      <c r="L120" s="33" t="n">
        <v>2.44</v>
      </c>
      <c r="M120" s="33" t="n">
        <v>2.61</v>
      </c>
      <c r="N120" s="45" t="n">
        <f aca="false">(M120-L120)*I120</f>
        <v>5983.093611</v>
      </c>
      <c r="O120" s="46" t="n">
        <f aca="false">(M120-L120)*H120</f>
        <v>6060.5</v>
      </c>
      <c r="P120" s="47" t="n">
        <f aca="false">(M120-L120)*(H120*K120)</f>
        <v>24031.2575560072</v>
      </c>
    </row>
    <row r="121" customFormat="false" ht="12.75" hidden="false" customHeight="false" outlineLevel="0" collapsed="false">
      <c r="A121" s="33" t="s">
        <v>38</v>
      </c>
      <c r="B121" s="40" t="n">
        <v>37180</v>
      </c>
      <c r="C121" s="33" t="s">
        <v>185</v>
      </c>
      <c r="D121" s="29" t="s">
        <v>137</v>
      </c>
      <c r="E121" s="29" t="s">
        <v>137</v>
      </c>
      <c r="F121" s="39" t="s">
        <v>39</v>
      </c>
      <c r="G121" s="40" t="n">
        <v>37469</v>
      </c>
      <c r="H121" s="42" t="n">
        <v>0</v>
      </c>
      <c r="I121" s="42" t="n">
        <v>0</v>
      </c>
      <c r="J121" s="42"/>
      <c r="K121" s="43" t="n">
        <f aca="false">VLOOKUP(G121,DiscountRate!$A$2:$E$26,5,0)</f>
        <v>3.9670772842598</v>
      </c>
      <c r="L121" s="33" t="n">
        <v>0</v>
      </c>
      <c r="M121" s="33"/>
      <c r="N121" s="45" t="n">
        <v>0</v>
      </c>
      <c r="O121" s="46" t="n">
        <f aca="false">(M121-L121)*H121</f>
        <v>0</v>
      </c>
      <c r="P121" s="47" t="n">
        <f aca="false">(M121-L121)*(H121*K121)</f>
        <v>0</v>
      </c>
    </row>
    <row r="122" customFormat="false" ht="12.75" hidden="false" customHeight="false" outlineLevel="0" collapsed="false">
      <c r="A122" s="33" t="s">
        <v>38</v>
      </c>
      <c r="B122" s="40" t="n">
        <v>37180</v>
      </c>
      <c r="C122" s="33" t="s">
        <v>185</v>
      </c>
      <c r="D122" s="29" t="s">
        <v>137</v>
      </c>
      <c r="E122" s="29" t="s">
        <v>137</v>
      </c>
      <c r="F122" s="39" t="s">
        <v>39</v>
      </c>
      <c r="G122" s="40" t="n">
        <v>37469</v>
      </c>
      <c r="H122" s="42" t="n">
        <v>35650</v>
      </c>
      <c r="I122" s="42" t="n">
        <v>35128.6125</v>
      </c>
      <c r="J122" s="43" t="n">
        <f aca="false">I122/H122</f>
        <v>0.985374824684432</v>
      </c>
      <c r="K122" s="43" t="n">
        <f aca="false">VLOOKUP(G122,DiscountRate!$A$2:$E$26,5,0)</f>
        <v>3.9670772842598</v>
      </c>
      <c r="L122" s="33" t="n">
        <v>2.44</v>
      </c>
      <c r="M122" s="33" t="n">
        <v>2.65</v>
      </c>
      <c r="N122" s="45" t="n">
        <f aca="false">(M122-L122)*I122</f>
        <v>7377.008625</v>
      </c>
      <c r="O122" s="46" t="n">
        <f aca="false">(M122-L122)*H122</f>
        <v>7486.5</v>
      </c>
      <c r="P122" s="47" t="n">
        <f aca="false">(M122-L122)*(H122*K122)</f>
        <v>29699.524088611</v>
      </c>
    </row>
    <row r="123" customFormat="false" ht="12.75" hidden="false" customHeight="false" outlineLevel="0" collapsed="false">
      <c r="A123" s="33" t="s">
        <v>38</v>
      </c>
      <c r="B123" s="40" t="n">
        <v>37180</v>
      </c>
      <c r="C123" s="33" t="s">
        <v>185</v>
      </c>
      <c r="D123" s="29" t="s">
        <v>137</v>
      </c>
      <c r="E123" s="29" t="s">
        <v>137</v>
      </c>
      <c r="F123" s="39" t="s">
        <v>39</v>
      </c>
      <c r="G123" s="40" t="n">
        <v>37500</v>
      </c>
      <c r="H123" s="42" t="n">
        <v>0</v>
      </c>
      <c r="I123" s="42" t="n">
        <v>0</v>
      </c>
      <c r="J123" s="42"/>
      <c r="K123" s="43" t="n">
        <f aca="false">VLOOKUP(G123,DiscountRate!$A$2:$E$26,5,0)</f>
        <v>3.9687660014305</v>
      </c>
      <c r="L123" s="33" t="n">
        <v>0</v>
      </c>
      <c r="M123" s="33"/>
      <c r="N123" s="45" t="n">
        <v>0</v>
      </c>
      <c r="O123" s="46" t="n">
        <f aca="false">(M123-L123)*H123</f>
        <v>0</v>
      </c>
      <c r="P123" s="47" t="n">
        <f aca="false">(M123-L123)*(H123*K123)</f>
        <v>0</v>
      </c>
    </row>
    <row r="124" customFormat="false" ht="12.75" hidden="false" customHeight="false" outlineLevel="0" collapsed="false">
      <c r="A124" s="33" t="s">
        <v>38</v>
      </c>
      <c r="B124" s="40" t="n">
        <v>37180</v>
      </c>
      <c r="C124" s="33" t="s">
        <v>185</v>
      </c>
      <c r="D124" s="29" t="s">
        <v>137</v>
      </c>
      <c r="E124" s="29" t="s">
        <v>137</v>
      </c>
      <c r="F124" s="39" t="s">
        <v>39</v>
      </c>
      <c r="G124" s="40" t="n">
        <v>37500</v>
      </c>
      <c r="H124" s="42" t="n">
        <v>34500</v>
      </c>
      <c r="I124" s="42" t="n">
        <v>33930.2326</v>
      </c>
      <c r="J124" s="43" t="n">
        <f aca="false">I124/H124</f>
        <v>0.983485002898551</v>
      </c>
      <c r="K124" s="43" t="n">
        <f aca="false">VLOOKUP(G124,DiscountRate!$A$2:$E$26,5,0)</f>
        <v>3.9687660014305</v>
      </c>
      <c r="L124" s="33" t="n">
        <v>2.44</v>
      </c>
      <c r="M124" s="33" t="n">
        <v>2.655</v>
      </c>
      <c r="N124" s="45" t="n">
        <f aca="false">(M124-L124)*I124</f>
        <v>7295.000009</v>
      </c>
      <c r="O124" s="46" t="n">
        <f aca="false">(M124-L124)*H124</f>
        <v>7417.5</v>
      </c>
      <c r="P124" s="47" t="n">
        <f aca="false">(M124-L124)*(H124*K124)</f>
        <v>29438.3218156107</v>
      </c>
    </row>
    <row r="125" customFormat="false" ht="12.75" hidden="false" customHeight="false" outlineLevel="0" collapsed="false">
      <c r="A125" s="33" t="s">
        <v>38</v>
      </c>
      <c r="B125" s="40" t="n">
        <v>37180</v>
      </c>
      <c r="C125" s="33" t="s">
        <v>185</v>
      </c>
      <c r="D125" s="29" t="s">
        <v>137</v>
      </c>
      <c r="E125" s="29" t="s">
        <v>137</v>
      </c>
      <c r="F125" s="39" t="s">
        <v>39</v>
      </c>
      <c r="G125" s="40" t="n">
        <v>37530</v>
      </c>
      <c r="H125" s="42" t="n">
        <v>0</v>
      </c>
      <c r="I125" s="42" t="n">
        <v>0</v>
      </c>
      <c r="J125" s="42"/>
      <c r="K125" s="43" t="n">
        <f aca="false">VLOOKUP(G125,DiscountRate!$A$2:$E$26,5,0)</f>
        <v>3.9771635358095</v>
      </c>
      <c r="L125" s="33" t="n">
        <v>0</v>
      </c>
      <c r="M125" s="33"/>
      <c r="N125" s="45" t="n">
        <v>0</v>
      </c>
      <c r="O125" s="46" t="n">
        <f aca="false">(M125-L125)*H125</f>
        <v>0</v>
      </c>
      <c r="P125" s="47" t="n">
        <f aca="false">(M125-L125)*(H125*K125)</f>
        <v>0</v>
      </c>
    </row>
    <row r="126" customFormat="false" ht="12.75" hidden="false" customHeight="false" outlineLevel="0" collapsed="false">
      <c r="A126" s="33" t="s">
        <v>38</v>
      </c>
      <c r="B126" s="40" t="n">
        <v>37180</v>
      </c>
      <c r="C126" s="33" t="s">
        <v>185</v>
      </c>
      <c r="D126" s="29" t="s">
        <v>137</v>
      </c>
      <c r="E126" s="29" t="s">
        <v>137</v>
      </c>
      <c r="F126" s="39" t="s">
        <v>39</v>
      </c>
      <c r="G126" s="40" t="n">
        <v>37530</v>
      </c>
      <c r="H126" s="42" t="n">
        <v>35650</v>
      </c>
      <c r="I126" s="42" t="n">
        <v>34992.3839</v>
      </c>
      <c r="J126" s="43" t="n">
        <f aca="false">I126/H126</f>
        <v>0.981553545582048</v>
      </c>
      <c r="K126" s="43" t="n">
        <f aca="false">VLOOKUP(G126,DiscountRate!$A$2:$E$26,5,0)</f>
        <v>3.9771635358095</v>
      </c>
      <c r="L126" s="33" t="n">
        <v>2.44</v>
      </c>
      <c r="M126" s="33" t="n">
        <v>2.695</v>
      </c>
      <c r="N126" s="45" t="n">
        <f aca="false">(M126-L126)*I126</f>
        <v>8923.0578945</v>
      </c>
      <c r="O126" s="46" t="n">
        <f aca="false">(M126-L126)*H126</f>
        <v>9090.75</v>
      </c>
      <c r="P126" s="47" t="n">
        <f aca="false">(M126-L126)*(H126*K126)</f>
        <v>36155.3994131602</v>
      </c>
    </row>
    <row r="127" customFormat="false" ht="12.75" hidden="false" customHeight="false" outlineLevel="0" collapsed="false">
      <c r="A127" s="32" t="s">
        <v>177</v>
      </c>
      <c r="B127" s="40"/>
      <c r="C127" s="33"/>
      <c r="D127" s="29"/>
      <c r="E127" s="29"/>
      <c r="F127" s="39"/>
      <c r="G127" s="40"/>
      <c r="H127" s="48" t="n">
        <f aca="false">SUM(H113:H126)</f>
        <v>246100</v>
      </c>
      <c r="I127" s="48" t="n">
        <f aca="false">SUM(I113:I126)</f>
        <v>242904.1065</v>
      </c>
      <c r="J127" s="48"/>
      <c r="K127" s="43" t="e">
        <f aca="false">VLOOKUP(G127,DiscountRate!$A$2:$E$26,5,0)</f>
        <v>#N/A</v>
      </c>
      <c r="L127" s="32"/>
      <c r="M127" s="32"/>
      <c r="N127" s="50" t="n">
        <f aca="false">SUM(N113:N126)</f>
        <v>38555.190529</v>
      </c>
      <c r="O127" s="50" t="n">
        <f aca="false">SUM(O113:O126)</f>
        <v>39123</v>
      </c>
      <c r="P127" s="50" t="n">
        <f aca="false">SUM(P113:P126)</f>
        <v>155570.258902909</v>
      </c>
    </row>
    <row r="128" customFormat="false" ht="12.75" hidden="false" customHeight="false" outlineLevel="0" collapsed="false">
      <c r="A128" s="33" t="s">
        <v>40</v>
      </c>
      <c r="B128" s="40" t="n">
        <v>37180</v>
      </c>
      <c r="C128" s="33" t="s">
        <v>186</v>
      </c>
      <c r="D128" s="33" t="s">
        <v>88</v>
      </c>
      <c r="E128" s="33" t="s">
        <v>89</v>
      </c>
      <c r="F128" s="39" t="s">
        <v>39</v>
      </c>
      <c r="G128" s="40" t="n">
        <v>37347</v>
      </c>
      <c r="H128" s="42" t="n">
        <v>-115500</v>
      </c>
      <c r="I128" s="42" t="n">
        <v>-114592.9106</v>
      </c>
      <c r="J128" s="43" t="n">
        <f aca="false">I128/H128</f>
        <v>0.992146412121212</v>
      </c>
      <c r="K128" s="43" t="n">
        <f aca="false">VLOOKUP(G128,DiscountRate!$A$2:$E$26,5,0)</f>
        <v>4.03110304931893</v>
      </c>
      <c r="L128" s="33" t="n">
        <v>2.97</v>
      </c>
      <c r="M128" s="44" t="n">
        <f aca="false">(N128/I128)+L128</f>
        <v>3.06000000040142</v>
      </c>
      <c r="N128" s="45" t="n">
        <v>-10313.362</v>
      </c>
      <c r="O128" s="46" t="n">
        <f aca="false">(M128-L128)*H128</f>
        <v>-10395.0000463641</v>
      </c>
      <c r="P128" s="47" t="n">
        <f aca="false">(M128-L128)*(H128*K128)</f>
        <v>-41903.3163845688</v>
      </c>
    </row>
    <row r="129" customFormat="false" ht="12.75" hidden="false" customHeight="false" outlineLevel="0" collapsed="false">
      <c r="A129" s="33" t="s">
        <v>40</v>
      </c>
      <c r="B129" s="40" t="n">
        <v>37180</v>
      </c>
      <c r="C129" s="33" t="s">
        <v>186</v>
      </c>
      <c r="D129" s="33" t="s">
        <v>88</v>
      </c>
      <c r="E129" s="33" t="s">
        <v>89</v>
      </c>
      <c r="F129" s="39" t="s">
        <v>39</v>
      </c>
      <c r="G129" s="40" t="n">
        <v>37377</v>
      </c>
      <c r="H129" s="42" t="n">
        <v>-119350</v>
      </c>
      <c r="I129" s="42" t="n">
        <v>-118220.4774</v>
      </c>
      <c r="J129" s="43" t="n">
        <f aca="false">I129/H129</f>
        <v>0.990536048596565</v>
      </c>
      <c r="K129" s="43" t="n">
        <f aca="false">VLOOKUP(G129,DiscountRate!$A$2:$E$26,5,0)</f>
        <v>4.00573468718984</v>
      </c>
      <c r="L129" s="33" t="n">
        <v>2.97</v>
      </c>
      <c r="M129" s="44" t="n">
        <f aca="false">(N129/I129)+L129</f>
        <v>3.10000000032143</v>
      </c>
      <c r="N129" s="45" t="n">
        <v>-15368.6621</v>
      </c>
      <c r="O129" s="46" t="n">
        <f aca="false">(M129-L129)*H129</f>
        <v>-15515.5000383631</v>
      </c>
      <c r="P129" s="47" t="n">
        <f aca="false">(M129-L129)*(H129*K129)</f>
        <v>-62150.9766927663</v>
      </c>
    </row>
    <row r="130" customFormat="false" ht="12.75" hidden="false" customHeight="false" outlineLevel="0" collapsed="false">
      <c r="A130" s="33" t="s">
        <v>40</v>
      </c>
      <c r="B130" s="40" t="n">
        <v>37180</v>
      </c>
      <c r="C130" s="33" t="s">
        <v>186</v>
      </c>
      <c r="D130" s="33" t="s">
        <v>88</v>
      </c>
      <c r="E130" s="33" t="s">
        <v>89</v>
      </c>
      <c r="F130" s="39" t="s">
        <v>39</v>
      </c>
      <c r="G130" s="40" t="n">
        <v>37408</v>
      </c>
      <c r="H130" s="42" t="n">
        <v>-115500</v>
      </c>
      <c r="I130" s="42" t="n">
        <v>-114216.2692</v>
      </c>
      <c r="J130" s="43" t="n">
        <f aca="false">I130/H130</f>
        <v>0.988885447619048</v>
      </c>
      <c r="K130" s="43" t="n">
        <f aca="false">VLOOKUP(G130,DiscountRate!$A$2:$E$26,5,0)</f>
        <v>3.97973043692193</v>
      </c>
      <c r="L130" s="33" t="n">
        <v>2.97</v>
      </c>
      <c r="M130" s="44" t="n">
        <f aca="false">(N130/I130)+L130</f>
        <v>3.14499999991245</v>
      </c>
      <c r="N130" s="45" t="n">
        <v>-19987.8471</v>
      </c>
      <c r="O130" s="46" t="n">
        <f aca="false">(M130-L130)*H130</f>
        <v>-20212.4999898876</v>
      </c>
      <c r="P130" s="47" t="n">
        <f aca="false">(M130-L130)*(H130*K130)</f>
        <v>-80440.3014160399</v>
      </c>
    </row>
    <row r="131" customFormat="false" ht="12.75" hidden="false" customHeight="false" outlineLevel="0" collapsed="false">
      <c r="A131" s="33" t="s">
        <v>40</v>
      </c>
      <c r="B131" s="40" t="n">
        <v>37180</v>
      </c>
      <c r="C131" s="33" t="s">
        <v>186</v>
      </c>
      <c r="D131" s="33" t="s">
        <v>88</v>
      </c>
      <c r="E131" s="33" t="s">
        <v>89</v>
      </c>
      <c r="F131" s="39" t="s">
        <v>39</v>
      </c>
      <c r="G131" s="40" t="n">
        <v>37438</v>
      </c>
      <c r="H131" s="42" t="n">
        <v>-119350</v>
      </c>
      <c r="I131" s="42" t="n">
        <v>-117825.6288</v>
      </c>
      <c r="J131" s="43" t="n">
        <f aca="false">I131/H131</f>
        <v>0.987227723502304</v>
      </c>
      <c r="K131" s="43" t="n">
        <f aca="false">VLOOKUP(G131,DiscountRate!$A$2:$E$26,5,0)</f>
        <v>3.96522688821174</v>
      </c>
      <c r="L131" s="33" t="n">
        <v>2.97</v>
      </c>
      <c r="M131" s="44" t="n">
        <f aca="false">(N131/I131)+L131</f>
        <v>3.1850000000679</v>
      </c>
      <c r="N131" s="45" t="n">
        <v>-25332.5102</v>
      </c>
      <c r="O131" s="46" t="n">
        <f aca="false">(M131-L131)*H131</f>
        <v>-25660.2500081035</v>
      </c>
      <c r="P131" s="47" t="n">
        <f aca="false">(M131-L131)*(H131*K131)</f>
        <v>-101748.713290367</v>
      </c>
    </row>
    <row r="132" customFormat="false" ht="12.75" hidden="false" customHeight="false" outlineLevel="0" collapsed="false">
      <c r="A132" s="33" t="s">
        <v>40</v>
      </c>
      <c r="B132" s="40" t="n">
        <v>37180</v>
      </c>
      <c r="C132" s="33" t="s">
        <v>186</v>
      </c>
      <c r="D132" s="33" t="s">
        <v>88</v>
      </c>
      <c r="E132" s="33" t="s">
        <v>89</v>
      </c>
      <c r="F132" s="39" t="s">
        <v>39</v>
      </c>
      <c r="G132" s="40" t="n">
        <v>37469</v>
      </c>
      <c r="H132" s="42" t="n">
        <v>-119350</v>
      </c>
      <c r="I132" s="42" t="n">
        <v>-117604.4854</v>
      </c>
      <c r="J132" s="43" t="n">
        <f aca="false">I132/H132</f>
        <v>0.985374825303729</v>
      </c>
      <c r="K132" s="43" t="n">
        <f aca="false">VLOOKUP(G132,DiscountRate!$A$2:$E$26,5,0)</f>
        <v>3.9670772842598</v>
      </c>
      <c r="L132" s="33" t="n">
        <v>2.97</v>
      </c>
      <c r="M132" s="44" t="n">
        <f aca="false">(N132/I132)+L132</f>
        <v>3.22500000019557</v>
      </c>
      <c r="N132" s="45" t="n">
        <v>-29989.1438</v>
      </c>
      <c r="O132" s="46" t="n">
        <f aca="false">(M132-L132)*H132</f>
        <v>-30434.2500233414</v>
      </c>
      <c r="P132" s="47" t="n">
        <f aca="false">(M132-L132)*(H132*K132)</f>
        <v>-120735.021931081</v>
      </c>
    </row>
    <row r="133" customFormat="false" ht="12.75" hidden="false" customHeight="false" outlineLevel="0" collapsed="false">
      <c r="A133" s="33" t="s">
        <v>40</v>
      </c>
      <c r="B133" s="40" t="n">
        <v>37180</v>
      </c>
      <c r="C133" s="33" t="s">
        <v>186</v>
      </c>
      <c r="D133" s="33" t="s">
        <v>88</v>
      </c>
      <c r="E133" s="33" t="s">
        <v>89</v>
      </c>
      <c r="F133" s="39" t="s">
        <v>39</v>
      </c>
      <c r="G133" s="40" t="n">
        <v>37500</v>
      </c>
      <c r="H133" s="42" t="n">
        <v>-115500</v>
      </c>
      <c r="I133" s="42" t="n">
        <v>-113592.5179</v>
      </c>
      <c r="J133" s="43" t="n">
        <f aca="false">I133/H133</f>
        <v>0.983485003463204</v>
      </c>
      <c r="K133" s="43" t="n">
        <f aca="false">VLOOKUP(G133,DiscountRate!$A$2:$E$26,5,0)</f>
        <v>3.9687660014305</v>
      </c>
      <c r="L133" s="33" t="n">
        <v>2.97</v>
      </c>
      <c r="M133" s="44" t="n">
        <f aca="false">(N133/I133)+L133</f>
        <v>3.22999999952462</v>
      </c>
      <c r="N133" s="45" t="n">
        <v>-29534.0546</v>
      </c>
      <c r="O133" s="46" t="n">
        <f aca="false">(M133-L133)*H133</f>
        <v>-30029.9999450932</v>
      </c>
      <c r="P133" s="47" t="n">
        <f aca="false">(M133-L133)*(H133*K133)</f>
        <v>-119182.042805046</v>
      </c>
    </row>
    <row r="134" customFormat="false" ht="12.75" hidden="false" customHeight="false" outlineLevel="0" collapsed="false">
      <c r="A134" s="33" t="s">
        <v>40</v>
      </c>
      <c r="B134" s="40" t="n">
        <v>37180</v>
      </c>
      <c r="C134" s="33" t="s">
        <v>186</v>
      </c>
      <c r="D134" s="33" t="s">
        <v>88</v>
      </c>
      <c r="E134" s="33" t="s">
        <v>89</v>
      </c>
      <c r="F134" s="39" t="s">
        <v>39</v>
      </c>
      <c r="G134" s="40" t="n">
        <v>37530</v>
      </c>
      <c r="H134" s="42" t="n">
        <v>-119350</v>
      </c>
      <c r="I134" s="42" t="n">
        <v>-117148.4158</v>
      </c>
      <c r="J134" s="43" t="n">
        <f aca="false">I134/H134</f>
        <v>0.981553546711353</v>
      </c>
      <c r="K134" s="43" t="n">
        <f aca="false">VLOOKUP(G134,DiscountRate!$A$2:$E$26,5,0)</f>
        <v>3.9771635358095</v>
      </c>
      <c r="L134" s="33" t="n">
        <v>2.97</v>
      </c>
      <c r="M134" s="44" t="n">
        <f aca="false">(N134/I134)+L134</f>
        <v>3.26999999965855</v>
      </c>
      <c r="N134" s="45" t="n">
        <v>-35144.5247</v>
      </c>
      <c r="O134" s="46" t="n">
        <f aca="false">(M134-L134)*H134</f>
        <v>-35804.9999592483</v>
      </c>
      <c r="P134" s="47" t="n">
        <f aca="false">(M134-L134)*(H134*K134)</f>
        <v>-142402.340237583</v>
      </c>
    </row>
    <row r="135" customFormat="false" ht="12.75" hidden="false" customHeight="false" outlineLevel="0" collapsed="false">
      <c r="A135" s="32" t="s">
        <v>177</v>
      </c>
      <c r="B135" s="40"/>
      <c r="C135" s="33"/>
      <c r="D135" s="33"/>
      <c r="E135" s="33"/>
      <c r="F135" s="39"/>
      <c r="G135" s="40"/>
      <c r="H135" s="48" t="n">
        <f aca="false">SUM(H128:H134)</f>
        <v>-823900</v>
      </c>
      <c r="I135" s="48" t="n">
        <f aca="false">SUM(I128:I134)</f>
        <v>-813200.7051</v>
      </c>
      <c r="J135" s="48"/>
      <c r="K135" s="43" t="e">
        <f aca="false">VLOOKUP(G135,DiscountRate!$A$2:$E$26,5,0)</f>
        <v>#N/A</v>
      </c>
      <c r="L135" s="32"/>
      <c r="M135" s="32"/>
      <c r="N135" s="50" t="n">
        <f aca="false">SUM(N128:N134)</f>
        <v>-165670.1045</v>
      </c>
      <c r="O135" s="50" t="n">
        <f aca="false">SUM(O128:O134)</f>
        <v>-168052.500010401</v>
      </c>
      <c r="P135" s="50" t="n">
        <f aca="false">SUM(P128:P134)</f>
        <v>-668562.712757452</v>
      </c>
    </row>
    <row r="136" customFormat="false" ht="12.75" hidden="false" customHeight="false" outlineLevel="0" collapsed="false">
      <c r="A136" s="33" t="s">
        <v>38</v>
      </c>
      <c r="B136" s="40" t="n">
        <v>37180</v>
      </c>
      <c r="C136" s="33" t="s">
        <v>187</v>
      </c>
      <c r="D136" s="33" t="s">
        <v>88</v>
      </c>
      <c r="E136" s="33" t="s">
        <v>89</v>
      </c>
      <c r="F136" s="39" t="s">
        <v>39</v>
      </c>
      <c r="G136" s="40" t="n">
        <v>37347</v>
      </c>
      <c r="H136" s="42" t="n">
        <v>-34500</v>
      </c>
      <c r="I136" s="42" t="n">
        <v>-34229.0512</v>
      </c>
      <c r="J136" s="43" t="n">
        <f aca="false">I136/H136</f>
        <v>0.992146411594203</v>
      </c>
      <c r="K136" s="43" t="n">
        <f aca="false">VLOOKUP(G136,DiscountRate!$A$2:$E$26,5,0)</f>
        <v>4.03110304931893</v>
      </c>
      <c r="L136" s="33" t="n">
        <v>2.97</v>
      </c>
      <c r="M136" s="44" t="n">
        <f aca="false">(N136/I136)+L136</f>
        <v>3.05999999976628</v>
      </c>
      <c r="N136" s="45" t="n">
        <v>-3080.6146</v>
      </c>
      <c r="O136" s="46" t="n">
        <f aca="false">(M136-L136)*H136</f>
        <v>-3104.99999193668</v>
      </c>
      <c r="P136" s="47" t="n">
        <f aca="false">(M136-L136)*(H136*K136)</f>
        <v>-12516.5749356312</v>
      </c>
    </row>
    <row r="137" customFormat="false" ht="12.75" hidden="false" customHeight="false" outlineLevel="0" collapsed="false">
      <c r="A137" s="33" t="s">
        <v>38</v>
      </c>
      <c r="B137" s="40" t="n">
        <v>37180</v>
      </c>
      <c r="C137" s="33" t="s">
        <v>187</v>
      </c>
      <c r="D137" s="33" t="s">
        <v>88</v>
      </c>
      <c r="E137" s="33" t="s">
        <v>89</v>
      </c>
      <c r="F137" s="39" t="s">
        <v>39</v>
      </c>
      <c r="G137" s="40" t="n">
        <v>37377</v>
      </c>
      <c r="H137" s="42" t="n">
        <v>-35650</v>
      </c>
      <c r="I137" s="42" t="n">
        <v>-35312.6101</v>
      </c>
      <c r="J137" s="43" t="n">
        <f aca="false">I137/H137</f>
        <v>0.990536047685835</v>
      </c>
      <c r="K137" s="43" t="n">
        <f aca="false">VLOOKUP(G137,DiscountRate!$A$2:$E$26,5,0)</f>
        <v>4.00573468718984</v>
      </c>
      <c r="L137" s="33" t="n">
        <v>2.97</v>
      </c>
      <c r="M137" s="44" t="n">
        <f aca="false">(N137/I137)+L137</f>
        <v>3.09999999963186</v>
      </c>
      <c r="N137" s="45" t="n">
        <v>-4590.6393</v>
      </c>
      <c r="O137" s="46" t="n">
        <f aca="false">(M137-L137)*H137</f>
        <v>-4634.4999868758</v>
      </c>
      <c r="P137" s="47" t="n">
        <f aca="false">(M137-L137)*(H137*K137)</f>
        <v>-18564.5773552092</v>
      </c>
    </row>
    <row r="138" customFormat="false" ht="12.75" hidden="false" customHeight="false" outlineLevel="0" collapsed="false">
      <c r="A138" s="33" t="s">
        <v>38</v>
      </c>
      <c r="B138" s="40" t="n">
        <v>37180</v>
      </c>
      <c r="C138" s="33" t="s">
        <v>187</v>
      </c>
      <c r="D138" s="33" t="s">
        <v>88</v>
      </c>
      <c r="E138" s="33" t="s">
        <v>89</v>
      </c>
      <c r="F138" s="39" t="s">
        <v>39</v>
      </c>
      <c r="G138" s="40" t="n">
        <v>37408</v>
      </c>
      <c r="H138" s="42" t="n">
        <v>-34500</v>
      </c>
      <c r="I138" s="42" t="n">
        <v>-34116.5479</v>
      </c>
      <c r="J138" s="43" t="n">
        <f aca="false">I138/H138</f>
        <v>0.988885446376812</v>
      </c>
      <c r="K138" s="43" t="n">
        <f aca="false">VLOOKUP(G138,DiscountRate!$A$2:$E$26,5,0)</f>
        <v>3.97973043692193</v>
      </c>
      <c r="L138" s="33" t="n">
        <v>2.97</v>
      </c>
      <c r="M138" s="44" t="n">
        <f aca="false">(N138/I138)+L138</f>
        <v>3.14500000051295</v>
      </c>
      <c r="N138" s="45" t="n">
        <v>-5970.3959</v>
      </c>
      <c r="O138" s="46" t="n">
        <f aca="false">(M138-L138)*H138</f>
        <v>-6037.5000176967</v>
      </c>
      <c r="P138" s="47" t="n">
        <f aca="false">(M138-L138)*(H138*K138)</f>
        <v>-24027.6225833442</v>
      </c>
    </row>
    <row r="139" customFormat="false" ht="12.75" hidden="false" customHeight="false" outlineLevel="0" collapsed="false">
      <c r="A139" s="33" t="s">
        <v>38</v>
      </c>
      <c r="B139" s="40" t="n">
        <v>37180</v>
      </c>
      <c r="C139" s="33" t="s">
        <v>187</v>
      </c>
      <c r="D139" s="33" t="s">
        <v>88</v>
      </c>
      <c r="E139" s="33" t="s">
        <v>89</v>
      </c>
      <c r="F139" s="39" t="s">
        <v>39</v>
      </c>
      <c r="G139" s="40" t="n">
        <v>37438</v>
      </c>
      <c r="H139" s="42" t="n">
        <v>-35650</v>
      </c>
      <c r="I139" s="42" t="n">
        <v>-35194.6683</v>
      </c>
      <c r="J139" s="43" t="n">
        <f aca="false">I139/H139</f>
        <v>0.98722772230014</v>
      </c>
      <c r="K139" s="43" t="n">
        <f aca="false">VLOOKUP(G139,DiscountRate!$A$2:$E$26,5,0)</f>
        <v>3.96522688821174</v>
      </c>
      <c r="L139" s="33" t="n">
        <v>2.97</v>
      </c>
      <c r="M139" s="44" t="n">
        <f aca="false">(N139/I139)+L139</f>
        <v>3.18500000044041</v>
      </c>
      <c r="N139" s="45" t="n">
        <v>-7566.8537</v>
      </c>
      <c r="O139" s="46" t="n">
        <f aca="false">(M139-L139)*H139</f>
        <v>-7664.75001570053</v>
      </c>
      <c r="P139" s="47" t="n">
        <f aca="false">(M139-L139)*(H139*K139)</f>
        <v>-30392.4728536771</v>
      </c>
    </row>
    <row r="140" customFormat="false" ht="12.75" hidden="false" customHeight="false" outlineLevel="0" collapsed="false">
      <c r="A140" s="33" t="s">
        <v>38</v>
      </c>
      <c r="B140" s="40" t="n">
        <v>37180</v>
      </c>
      <c r="C140" s="33" t="s">
        <v>187</v>
      </c>
      <c r="D140" s="33" t="s">
        <v>88</v>
      </c>
      <c r="E140" s="33" t="s">
        <v>89</v>
      </c>
      <c r="F140" s="39" t="s">
        <v>39</v>
      </c>
      <c r="G140" s="40" t="n">
        <v>37469</v>
      </c>
      <c r="H140" s="42" t="n">
        <v>-35650</v>
      </c>
      <c r="I140" s="42" t="n">
        <v>-35128.6125</v>
      </c>
      <c r="J140" s="43" t="n">
        <f aca="false">I140/H140</f>
        <v>0.985374824684432</v>
      </c>
      <c r="K140" s="43" t="n">
        <f aca="false">VLOOKUP(G140,DiscountRate!$A$2:$E$26,5,0)</f>
        <v>3.9670772842598</v>
      </c>
      <c r="L140" s="33" t="n">
        <v>2.97</v>
      </c>
      <c r="M140" s="44" t="n">
        <f aca="false">(N140/I140)+L140</f>
        <v>3.22500000035584</v>
      </c>
      <c r="N140" s="45" t="n">
        <v>-8957.7962</v>
      </c>
      <c r="O140" s="46" t="n">
        <f aca="false">(M140-L140)*H140</f>
        <v>-9090.75001268553</v>
      </c>
      <c r="P140" s="47" t="n">
        <f aca="false">(M140-L140)*(H140*K140)</f>
        <v>-36063.7078722092</v>
      </c>
    </row>
    <row r="141" customFormat="false" ht="12.75" hidden="false" customHeight="false" outlineLevel="0" collapsed="false">
      <c r="A141" s="33" t="s">
        <v>38</v>
      </c>
      <c r="B141" s="40" t="n">
        <v>37180</v>
      </c>
      <c r="C141" s="33" t="s">
        <v>187</v>
      </c>
      <c r="D141" s="33" t="s">
        <v>88</v>
      </c>
      <c r="E141" s="33" t="s">
        <v>89</v>
      </c>
      <c r="F141" s="39" t="s">
        <v>39</v>
      </c>
      <c r="G141" s="40" t="n">
        <v>37500</v>
      </c>
      <c r="H141" s="42" t="n">
        <v>-34500</v>
      </c>
      <c r="I141" s="42" t="n">
        <v>-33930.2326</v>
      </c>
      <c r="J141" s="43" t="n">
        <f aca="false">I141/H141</f>
        <v>0.983485002898551</v>
      </c>
      <c r="K141" s="43" t="n">
        <f aca="false">VLOOKUP(G141,DiscountRate!$A$2:$E$26,5,0)</f>
        <v>3.9687660014305</v>
      </c>
      <c r="L141" s="33" t="n">
        <v>2.97</v>
      </c>
      <c r="M141" s="44" t="n">
        <f aca="false">(N141/I141)+L141</f>
        <v>3.23000000070733</v>
      </c>
      <c r="N141" s="45" t="n">
        <v>-8821.8605</v>
      </c>
      <c r="O141" s="46" t="n">
        <f aca="false">(M141-L141)*H141</f>
        <v>-8970.00002440302</v>
      </c>
      <c r="P141" s="47" t="n">
        <f aca="false">(M141-L141)*(H141*K141)</f>
        <v>-35599.8311296815</v>
      </c>
    </row>
    <row r="142" customFormat="false" ht="12.75" hidden="false" customHeight="false" outlineLevel="0" collapsed="false">
      <c r="A142" s="33" t="s">
        <v>38</v>
      </c>
      <c r="B142" s="40" t="n">
        <v>37180</v>
      </c>
      <c r="C142" s="33" t="s">
        <v>187</v>
      </c>
      <c r="D142" s="33" t="s">
        <v>88</v>
      </c>
      <c r="E142" s="33" t="s">
        <v>89</v>
      </c>
      <c r="F142" s="39" t="s">
        <v>39</v>
      </c>
      <c r="G142" s="40" t="n">
        <v>37530</v>
      </c>
      <c r="H142" s="42" t="n">
        <v>-35650</v>
      </c>
      <c r="I142" s="42" t="n">
        <v>-34992.3839</v>
      </c>
      <c r="J142" s="43" t="n">
        <f aca="false">I142/H142</f>
        <v>0.981553545582048</v>
      </c>
      <c r="K142" s="43" t="n">
        <f aca="false">VLOOKUP(G142,DiscountRate!$A$2:$E$26,5,0)</f>
        <v>3.9771635358095</v>
      </c>
      <c r="L142" s="33" t="n">
        <v>2.97</v>
      </c>
      <c r="M142" s="44" t="n">
        <f aca="false">(N142/I142)+L142</f>
        <v>3.27000000085733</v>
      </c>
      <c r="N142" s="45" t="n">
        <v>-10497.7152</v>
      </c>
      <c r="O142" s="46" t="n">
        <f aca="false">(M142-L142)*H142</f>
        <v>-10695.0000305638</v>
      </c>
      <c r="P142" s="47" t="n">
        <f aca="false">(M142-L142)*(H142*K142)</f>
        <v>-42535.7641370398</v>
      </c>
    </row>
    <row r="143" customFormat="false" ht="12.75" hidden="false" customHeight="false" outlineLevel="0" collapsed="false">
      <c r="H143" s="48" t="n">
        <f aca="false">SUM(H136:H142)</f>
        <v>-246100</v>
      </c>
      <c r="I143" s="48" t="n">
        <f aca="false">SUM(I136:I142)</f>
        <v>-242904.1065</v>
      </c>
      <c r="J143" s="48"/>
      <c r="K143" s="43" t="e">
        <f aca="false">VLOOKUP(G143,DiscountRate!$A$2:$E$26,5,0)</f>
        <v>#N/A</v>
      </c>
      <c r="L143" s="32"/>
      <c r="M143" s="32"/>
      <c r="N143" s="50" t="n">
        <f aca="false">SUM(N136:N142)</f>
        <v>-49485.8754</v>
      </c>
      <c r="O143" s="50" t="n">
        <f aca="false">SUM(O136:O142)</f>
        <v>-50197.5000798621</v>
      </c>
      <c r="P143" s="50" t="n">
        <f aca="false">SUM(P136:P142)</f>
        <v>-199700.550866792</v>
      </c>
    </row>
    <row r="144" customFormat="false" ht="12.75" hidden="false" customHeight="false" outlineLevel="0" collapsed="false">
      <c r="K144" s="43" t="e">
        <f aca="false">VLOOKUP(G144,DiscountRate!$A$2:$E$26,5,0)</f>
        <v>#N/A</v>
      </c>
      <c r="P144" s="47" t="e">
        <f aca="false">(M144-L144)*(H144*K144)</f>
        <v>#N/A</v>
      </c>
    </row>
    <row r="145" customFormat="false" ht="12.75" hidden="false" customHeight="false" outlineLevel="0" collapsed="false">
      <c r="A145" s="32" t="s">
        <v>188</v>
      </c>
      <c r="B145" s="40"/>
      <c r="C145" s="33"/>
      <c r="D145" s="33"/>
      <c r="E145" s="33"/>
      <c r="F145" s="39"/>
      <c r="G145" s="40"/>
      <c r="H145" s="42"/>
      <c r="I145" s="42"/>
      <c r="J145" s="42"/>
      <c r="K145" s="43" t="e">
        <f aca="false">VLOOKUP(G145,DiscountRate!$A$2:$E$26,5,0)</f>
        <v>#N/A</v>
      </c>
      <c r="L145" s="33"/>
      <c r="M145" s="33"/>
      <c r="N145" s="45"/>
      <c r="O145" s="46"/>
      <c r="P145" s="47" t="e">
        <f aca="false">(M145-L145)*(H145*K145)</f>
        <v>#N/A</v>
      </c>
    </row>
    <row r="146" customFormat="false" ht="12.75" hidden="false" customHeight="false" outlineLevel="0" collapsed="false">
      <c r="A146" s="29" t="s">
        <v>40</v>
      </c>
      <c r="B146" s="37" t="n">
        <v>37181</v>
      </c>
      <c r="C146" s="29" t="s">
        <v>189</v>
      </c>
      <c r="D146" s="29" t="s">
        <v>137</v>
      </c>
      <c r="E146" s="29" t="s">
        <v>137</v>
      </c>
      <c r="F146" s="38" t="s">
        <v>39</v>
      </c>
      <c r="G146" s="40" t="n">
        <v>37347</v>
      </c>
      <c r="H146" s="42" t="n">
        <v>0</v>
      </c>
      <c r="I146" s="42" t="n">
        <v>0</v>
      </c>
      <c r="J146" s="42"/>
      <c r="K146" s="43" t="n">
        <f aca="false">VLOOKUP(G146,DiscountRate!$A$2:$E$26,5,0)</f>
        <v>4.03110304931893</v>
      </c>
      <c r="L146" s="33" t="n">
        <v>0</v>
      </c>
      <c r="M146" s="33"/>
      <c r="N146" s="45" t="n">
        <v>0</v>
      </c>
      <c r="O146" s="46" t="n">
        <f aca="false">(M146-L146)*H146</f>
        <v>0</v>
      </c>
      <c r="P146" s="47" t="n">
        <f aca="false">(M146-L146)*(H146*K146)</f>
        <v>0</v>
      </c>
    </row>
    <row r="147" customFormat="false" ht="12.75" hidden="false" customHeight="false" outlineLevel="0" collapsed="false">
      <c r="A147" s="29" t="s">
        <v>40</v>
      </c>
      <c r="B147" s="37" t="n">
        <v>37181</v>
      </c>
      <c r="C147" s="29" t="s">
        <v>189</v>
      </c>
      <c r="D147" s="29" t="s">
        <v>137</v>
      </c>
      <c r="E147" s="29" t="s">
        <v>137</v>
      </c>
      <c r="F147" s="38" t="s">
        <v>39</v>
      </c>
      <c r="G147" s="40" t="n">
        <v>37347</v>
      </c>
      <c r="H147" s="42" t="n">
        <v>231000</v>
      </c>
      <c r="I147" s="42" t="n">
        <v>229185.8212</v>
      </c>
      <c r="J147" s="43" t="n">
        <f aca="false">I147/H147</f>
        <v>0.992146412121212</v>
      </c>
      <c r="K147" s="43" t="n">
        <f aca="false">VLOOKUP(G147,DiscountRate!$A$2:$E$26,5,0)</f>
        <v>4.03110304931893</v>
      </c>
      <c r="L147" s="33" t="n">
        <v>2.485</v>
      </c>
      <c r="M147" s="33" t="n">
        <v>2.485</v>
      </c>
      <c r="N147" s="45" t="n">
        <f aca="false">(M147-L147)*I147</f>
        <v>0</v>
      </c>
      <c r="O147" s="46" t="n">
        <f aca="false">(M147-L147)*H147</f>
        <v>0</v>
      </c>
      <c r="P147" s="47" t="n">
        <f aca="false">(M147-L147)*(H147*K147)</f>
        <v>0</v>
      </c>
    </row>
    <row r="148" customFormat="false" ht="12.75" hidden="false" customHeight="false" outlineLevel="0" collapsed="false">
      <c r="A148" s="29" t="s">
        <v>40</v>
      </c>
      <c r="B148" s="37" t="n">
        <v>37181</v>
      </c>
      <c r="C148" s="29" t="s">
        <v>189</v>
      </c>
      <c r="D148" s="29" t="s">
        <v>137</v>
      </c>
      <c r="E148" s="29" t="s">
        <v>137</v>
      </c>
      <c r="F148" s="38" t="s">
        <v>39</v>
      </c>
      <c r="G148" s="40" t="n">
        <v>37377</v>
      </c>
      <c r="H148" s="42" t="n">
        <v>0</v>
      </c>
      <c r="I148" s="42" t="n">
        <v>0</v>
      </c>
      <c r="J148" s="42"/>
      <c r="K148" s="43" t="n">
        <f aca="false">VLOOKUP(G148,DiscountRate!$A$2:$E$26,5,0)</f>
        <v>4.00573468718984</v>
      </c>
      <c r="L148" s="33" t="n">
        <v>0</v>
      </c>
      <c r="M148" s="33"/>
      <c r="N148" s="45" t="n">
        <v>0</v>
      </c>
      <c r="O148" s="46" t="n">
        <f aca="false">(M148-L148)*H148</f>
        <v>0</v>
      </c>
      <c r="P148" s="47" t="n">
        <f aca="false">(M148-L148)*(H148*K148)</f>
        <v>0</v>
      </c>
    </row>
    <row r="149" customFormat="false" ht="12.75" hidden="false" customHeight="false" outlineLevel="0" collapsed="false">
      <c r="A149" s="29" t="s">
        <v>40</v>
      </c>
      <c r="B149" s="37" t="n">
        <v>37181</v>
      </c>
      <c r="C149" s="29" t="s">
        <v>189</v>
      </c>
      <c r="D149" s="29" t="s">
        <v>137</v>
      </c>
      <c r="E149" s="29" t="s">
        <v>137</v>
      </c>
      <c r="F149" s="38" t="s">
        <v>39</v>
      </c>
      <c r="G149" s="40" t="n">
        <v>37377</v>
      </c>
      <c r="H149" s="42" t="n">
        <v>238700</v>
      </c>
      <c r="I149" s="42" t="n">
        <v>236440.9548</v>
      </c>
      <c r="J149" s="43" t="n">
        <f aca="false">I149/H149</f>
        <v>0.990536048596565</v>
      </c>
      <c r="K149" s="43" t="n">
        <f aca="false">VLOOKUP(G149,DiscountRate!$A$2:$E$26,5,0)</f>
        <v>4.00573468718984</v>
      </c>
      <c r="L149" s="33" t="n">
        <v>2.485</v>
      </c>
      <c r="M149" s="33" t="n">
        <v>2.525</v>
      </c>
      <c r="N149" s="45" t="n">
        <f aca="false">(M149-L149)*I149</f>
        <v>9457.63819200001</v>
      </c>
      <c r="O149" s="46" t="n">
        <f aca="false">(M149-L149)*H149</f>
        <v>9548.00000000001</v>
      </c>
      <c r="P149" s="47" t="n">
        <f aca="false">(M149-L149)*(H149*K149)</f>
        <v>38246.7547932886</v>
      </c>
    </row>
    <row r="150" customFormat="false" ht="12.75" hidden="false" customHeight="false" outlineLevel="0" collapsed="false">
      <c r="A150" s="29" t="s">
        <v>40</v>
      </c>
      <c r="B150" s="37" t="n">
        <v>37181</v>
      </c>
      <c r="C150" s="29" t="s">
        <v>189</v>
      </c>
      <c r="D150" s="29" t="s">
        <v>137</v>
      </c>
      <c r="E150" s="29" t="s">
        <v>137</v>
      </c>
      <c r="F150" s="38" t="s">
        <v>39</v>
      </c>
      <c r="G150" s="40" t="n">
        <v>37408</v>
      </c>
      <c r="H150" s="42" t="n">
        <v>0</v>
      </c>
      <c r="I150" s="42" t="n">
        <v>0</v>
      </c>
      <c r="J150" s="42"/>
      <c r="K150" s="43" t="n">
        <f aca="false">VLOOKUP(G150,DiscountRate!$A$2:$E$26,5,0)</f>
        <v>3.97973043692193</v>
      </c>
      <c r="L150" s="33" t="n">
        <v>0</v>
      </c>
      <c r="M150" s="33"/>
      <c r="N150" s="45" t="n">
        <v>0</v>
      </c>
      <c r="O150" s="46" t="n">
        <f aca="false">(M150-L150)*H150</f>
        <v>0</v>
      </c>
      <c r="P150" s="47" t="n">
        <f aca="false">(M150-L150)*(H150*K150)</f>
        <v>0</v>
      </c>
    </row>
    <row r="151" customFormat="false" ht="12.75" hidden="false" customHeight="false" outlineLevel="0" collapsed="false">
      <c r="A151" s="29" t="s">
        <v>40</v>
      </c>
      <c r="B151" s="37" t="n">
        <v>37181</v>
      </c>
      <c r="C151" s="29" t="s">
        <v>189</v>
      </c>
      <c r="D151" s="29" t="s">
        <v>137</v>
      </c>
      <c r="E151" s="29" t="s">
        <v>137</v>
      </c>
      <c r="F151" s="38" t="s">
        <v>39</v>
      </c>
      <c r="G151" s="40" t="n">
        <v>37408</v>
      </c>
      <c r="H151" s="42" t="n">
        <v>231000</v>
      </c>
      <c r="I151" s="42" t="n">
        <v>228432.5383</v>
      </c>
      <c r="J151" s="43" t="n">
        <f aca="false">I151/H151</f>
        <v>0.988885447186147</v>
      </c>
      <c r="K151" s="43" t="n">
        <f aca="false">VLOOKUP(G151,DiscountRate!$A$2:$E$26,5,0)</f>
        <v>3.97973043692193</v>
      </c>
      <c r="L151" s="33" t="n">
        <v>2.485</v>
      </c>
      <c r="M151" s="33" t="n">
        <v>2.57</v>
      </c>
      <c r="N151" s="45" t="n">
        <f aca="false">(M151-L151)*I151</f>
        <v>19416.7657555</v>
      </c>
      <c r="O151" s="46" t="n">
        <f aca="false">(M151-L151)*H151</f>
        <v>19635</v>
      </c>
      <c r="P151" s="47" t="n">
        <f aca="false">(M151-L151)*(H151*K151)</f>
        <v>78142.0071289621</v>
      </c>
    </row>
    <row r="152" customFormat="false" ht="12.75" hidden="false" customHeight="false" outlineLevel="0" collapsed="false">
      <c r="A152" s="29" t="s">
        <v>40</v>
      </c>
      <c r="B152" s="37" t="n">
        <v>37181</v>
      </c>
      <c r="C152" s="29" t="s">
        <v>189</v>
      </c>
      <c r="D152" s="29" t="s">
        <v>137</v>
      </c>
      <c r="E152" s="29" t="s">
        <v>137</v>
      </c>
      <c r="F152" s="38" t="s">
        <v>39</v>
      </c>
      <c r="G152" s="40" t="n">
        <v>37438</v>
      </c>
      <c r="H152" s="42" t="n">
        <v>0</v>
      </c>
      <c r="I152" s="42" t="n">
        <v>0</v>
      </c>
      <c r="J152" s="42"/>
      <c r="K152" s="43" t="n">
        <f aca="false">VLOOKUP(G152,DiscountRate!$A$2:$E$26,5,0)</f>
        <v>3.96522688821174</v>
      </c>
      <c r="L152" s="33" t="n">
        <v>0</v>
      </c>
      <c r="M152" s="33"/>
      <c r="N152" s="45" t="n">
        <v>0</v>
      </c>
      <c r="O152" s="46" t="n">
        <f aca="false">(M152-L152)*H152</f>
        <v>0</v>
      </c>
      <c r="P152" s="47" t="n">
        <f aca="false">(M152-L152)*(H152*K152)</f>
        <v>0</v>
      </c>
    </row>
    <row r="153" customFormat="false" ht="12.75" hidden="false" customHeight="false" outlineLevel="0" collapsed="false">
      <c r="A153" s="29" t="s">
        <v>40</v>
      </c>
      <c r="B153" s="37" t="n">
        <v>37181</v>
      </c>
      <c r="C153" s="29" t="s">
        <v>189</v>
      </c>
      <c r="D153" s="29" t="s">
        <v>137</v>
      </c>
      <c r="E153" s="29" t="s">
        <v>137</v>
      </c>
      <c r="F153" s="38" t="s">
        <v>39</v>
      </c>
      <c r="G153" s="40" t="n">
        <v>37438</v>
      </c>
      <c r="H153" s="42" t="n">
        <v>238700</v>
      </c>
      <c r="I153" s="42" t="n">
        <v>235651.2576</v>
      </c>
      <c r="J153" s="43" t="n">
        <f aca="false">I153/H153</f>
        <v>0.987227723502304</v>
      </c>
      <c r="K153" s="43" t="n">
        <f aca="false">VLOOKUP(G153,DiscountRate!$A$2:$E$26,5,0)</f>
        <v>3.96522688821174</v>
      </c>
      <c r="L153" s="33" t="n">
        <v>2.485</v>
      </c>
      <c r="M153" s="33" t="n">
        <v>2.61</v>
      </c>
      <c r="N153" s="45" t="n">
        <f aca="false">(M153-L153)*I153</f>
        <v>29456.4072</v>
      </c>
      <c r="O153" s="46" t="n">
        <f aca="false">(M153-L153)*H153</f>
        <v>29837.5</v>
      </c>
      <c r="P153" s="47" t="n">
        <f aca="false">(M153-L153)*(H153*K153)</f>
        <v>118312.457277018</v>
      </c>
    </row>
    <row r="154" customFormat="false" ht="12.75" hidden="false" customHeight="false" outlineLevel="0" collapsed="false">
      <c r="A154" s="29" t="s">
        <v>40</v>
      </c>
      <c r="B154" s="37" t="n">
        <v>37181</v>
      </c>
      <c r="C154" s="29" t="s">
        <v>189</v>
      </c>
      <c r="D154" s="29" t="s">
        <v>137</v>
      </c>
      <c r="E154" s="29" t="s">
        <v>137</v>
      </c>
      <c r="F154" s="38" t="s">
        <v>39</v>
      </c>
      <c r="G154" s="40" t="n">
        <v>37469</v>
      </c>
      <c r="H154" s="42" t="n">
        <v>0</v>
      </c>
      <c r="I154" s="42" t="n">
        <v>0</v>
      </c>
      <c r="J154" s="42"/>
      <c r="K154" s="43" t="n">
        <f aca="false">VLOOKUP(G154,DiscountRate!$A$2:$E$26,5,0)</f>
        <v>3.9670772842598</v>
      </c>
      <c r="L154" s="33" t="n">
        <v>0</v>
      </c>
      <c r="M154" s="33"/>
      <c r="N154" s="45" t="n">
        <v>0</v>
      </c>
      <c r="O154" s="46" t="n">
        <f aca="false">(M154-L154)*H154</f>
        <v>0</v>
      </c>
      <c r="P154" s="47" t="n">
        <f aca="false">(M154-L154)*(H154*K154)</f>
        <v>0</v>
      </c>
    </row>
    <row r="155" customFormat="false" ht="12.75" hidden="false" customHeight="false" outlineLevel="0" collapsed="false">
      <c r="A155" s="29" t="s">
        <v>40</v>
      </c>
      <c r="B155" s="37" t="n">
        <v>37181</v>
      </c>
      <c r="C155" s="29" t="s">
        <v>189</v>
      </c>
      <c r="D155" s="29" t="s">
        <v>137</v>
      </c>
      <c r="E155" s="29" t="s">
        <v>137</v>
      </c>
      <c r="F155" s="38" t="s">
        <v>39</v>
      </c>
      <c r="G155" s="40" t="n">
        <v>37469</v>
      </c>
      <c r="H155" s="42" t="n">
        <v>238700</v>
      </c>
      <c r="I155" s="42" t="n">
        <v>235208.9708</v>
      </c>
      <c r="J155" s="43" t="n">
        <f aca="false">I155/H155</f>
        <v>0.985374825303729</v>
      </c>
      <c r="K155" s="43" t="n">
        <f aca="false">VLOOKUP(G155,DiscountRate!$A$2:$E$26,5,0)</f>
        <v>3.9670772842598</v>
      </c>
      <c r="L155" s="33" t="n">
        <v>2.485</v>
      </c>
      <c r="M155" s="33" t="n">
        <v>2.65</v>
      </c>
      <c r="N155" s="45" t="n">
        <f aca="false">(M155-L155)*I155</f>
        <v>38809.480182</v>
      </c>
      <c r="O155" s="46" t="n">
        <f aca="false">(M155-L155)*H155</f>
        <v>39385.5</v>
      </c>
      <c r="P155" s="47" t="n">
        <f aca="false">(M155-L155)*(H155*K155)</f>
        <v>156245.322379214</v>
      </c>
    </row>
    <row r="156" customFormat="false" ht="12.75" hidden="false" customHeight="false" outlineLevel="0" collapsed="false">
      <c r="A156" s="29" t="s">
        <v>40</v>
      </c>
      <c r="B156" s="37" t="n">
        <v>37181</v>
      </c>
      <c r="C156" s="29" t="s">
        <v>189</v>
      </c>
      <c r="D156" s="29" t="s">
        <v>137</v>
      </c>
      <c r="E156" s="29" t="s">
        <v>137</v>
      </c>
      <c r="F156" s="38" t="s">
        <v>39</v>
      </c>
      <c r="G156" s="40" t="n">
        <v>37500</v>
      </c>
      <c r="H156" s="42" t="n">
        <v>0</v>
      </c>
      <c r="I156" s="42" t="n">
        <v>0</v>
      </c>
      <c r="J156" s="42"/>
      <c r="K156" s="43" t="n">
        <f aca="false">VLOOKUP(G156,DiscountRate!$A$2:$E$26,5,0)</f>
        <v>3.9687660014305</v>
      </c>
      <c r="L156" s="33" t="n">
        <v>0</v>
      </c>
      <c r="M156" s="33"/>
      <c r="N156" s="45" t="n">
        <v>0</v>
      </c>
      <c r="O156" s="46" t="n">
        <f aca="false">(M156-L156)*H156</f>
        <v>0</v>
      </c>
      <c r="P156" s="47" t="n">
        <f aca="false">(M156-L156)*(H156*K156)</f>
        <v>0</v>
      </c>
    </row>
    <row r="157" customFormat="false" ht="12.75" hidden="false" customHeight="false" outlineLevel="0" collapsed="false">
      <c r="A157" s="29" t="s">
        <v>40</v>
      </c>
      <c r="B157" s="37" t="n">
        <v>37181</v>
      </c>
      <c r="C157" s="29" t="s">
        <v>189</v>
      </c>
      <c r="D157" s="29" t="s">
        <v>137</v>
      </c>
      <c r="E157" s="29" t="s">
        <v>137</v>
      </c>
      <c r="F157" s="38" t="s">
        <v>39</v>
      </c>
      <c r="G157" s="40" t="n">
        <v>37500</v>
      </c>
      <c r="H157" s="42" t="n">
        <v>231000</v>
      </c>
      <c r="I157" s="42" t="n">
        <v>227185.0358</v>
      </c>
      <c r="J157" s="43" t="n">
        <f aca="false">I157/H157</f>
        <v>0.983485003463204</v>
      </c>
      <c r="K157" s="43" t="n">
        <f aca="false">VLOOKUP(G157,DiscountRate!$A$2:$E$26,5,0)</f>
        <v>3.9687660014305</v>
      </c>
      <c r="L157" s="33" t="n">
        <v>2.485</v>
      </c>
      <c r="M157" s="33" t="n">
        <v>2.655</v>
      </c>
      <c r="N157" s="45" t="n">
        <f aca="false">(M157-L157)*I157</f>
        <v>38621.456086</v>
      </c>
      <c r="O157" s="46" t="n">
        <f aca="false">(M157-L157)*H157</f>
        <v>39270</v>
      </c>
      <c r="P157" s="47" t="n">
        <f aca="false">(M157-L157)*(H157*K157)</f>
        <v>155853.440876176</v>
      </c>
    </row>
    <row r="158" customFormat="false" ht="12.75" hidden="false" customHeight="false" outlineLevel="0" collapsed="false">
      <c r="A158" s="29" t="s">
        <v>40</v>
      </c>
      <c r="B158" s="37" t="n">
        <v>37181</v>
      </c>
      <c r="C158" s="29" t="s">
        <v>189</v>
      </c>
      <c r="D158" s="29" t="s">
        <v>137</v>
      </c>
      <c r="E158" s="29" t="s">
        <v>137</v>
      </c>
      <c r="F158" s="38" t="s">
        <v>39</v>
      </c>
      <c r="G158" s="40" t="n">
        <v>37530</v>
      </c>
      <c r="H158" s="42" t="n">
        <v>0</v>
      </c>
      <c r="I158" s="42" t="n">
        <v>0</v>
      </c>
      <c r="J158" s="42"/>
      <c r="K158" s="43" t="n">
        <f aca="false">VLOOKUP(G158,DiscountRate!$A$2:$E$26,5,0)</f>
        <v>3.9771635358095</v>
      </c>
      <c r="L158" s="33" t="n">
        <v>0</v>
      </c>
      <c r="M158" s="33"/>
      <c r="N158" s="45" t="n">
        <v>0</v>
      </c>
      <c r="O158" s="46" t="n">
        <f aca="false">(M158-L158)*H158</f>
        <v>0</v>
      </c>
      <c r="P158" s="47" t="n">
        <f aca="false">(M158-L158)*(H158*K158)</f>
        <v>0</v>
      </c>
    </row>
    <row r="159" customFormat="false" ht="12.75" hidden="false" customHeight="false" outlineLevel="0" collapsed="false">
      <c r="A159" s="29" t="s">
        <v>40</v>
      </c>
      <c r="B159" s="37" t="n">
        <v>37181</v>
      </c>
      <c r="C159" s="29" t="s">
        <v>189</v>
      </c>
      <c r="D159" s="29" t="s">
        <v>137</v>
      </c>
      <c r="E159" s="29" t="s">
        <v>137</v>
      </c>
      <c r="F159" s="38" t="s">
        <v>39</v>
      </c>
      <c r="G159" s="40" t="n">
        <v>37530</v>
      </c>
      <c r="H159" s="42" t="n">
        <v>238700</v>
      </c>
      <c r="I159" s="42" t="n">
        <v>234296.8315</v>
      </c>
      <c r="J159" s="43" t="n">
        <f aca="false">I159/H159</f>
        <v>0.981553546292417</v>
      </c>
      <c r="K159" s="43" t="n">
        <f aca="false">VLOOKUP(G159,DiscountRate!$A$2:$E$26,5,0)</f>
        <v>3.9771635358095</v>
      </c>
      <c r="L159" s="33" t="n">
        <v>2.485</v>
      </c>
      <c r="M159" s="33" t="n">
        <v>2.695</v>
      </c>
      <c r="N159" s="45" t="n">
        <f aca="false">(M159-L159)*I159</f>
        <v>49202.334615</v>
      </c>
      <c r="O159" s="46" t="n">
        <f aca="false">(M159-L159)*H159</f>
        <v>50127</v>
      </c>
      <c r="P159" s="47" t="n">
        <f aca="false">(M159-L159)*(H159*K159)</f>
        <v>199363.276559523</v>
      </c>
    </row>
    <row r="160" customFormat="false" ht="12.75" hidden="false" customHeight="false" outlineLevel="0" collapsed="false">
      <c r="A160" s="32" t="s">
        <v>188</v>
      </c>
      <c r="B160" s="37"/>
      <c r="C160" s="29"/>
      <c r="D160" s="29"/>
      <c r="E160" s="29"/>
      <c r="F160" s="38"/>
      <c r="G160" s="40"/>
      <c r="H160" s="48" t="n">
        <f aca="false">SUM(H146:H159)</f>
        <v>1647800</v>
      </c>
      <c r="I160" s="48" t="n">
        <f aca="false">SUM(I146:I159)</f>
        <v>1626401.41</v>
      </c>
      <c r="J160" s="48"/>
      <c r="K160" s="43" t="e">
        <f aca="false">VLOOKUP(G160,DiscountRate!$A$2:$E$26,5,0)</f>
        <v>#N/A</v>
      </c>
      <c r="L160" s="32"/>
      <c r="M160" s="32"/>
      <c r="N160" s="50" t="n">
        <f aca="false">SUM(N146:N159)</f>
        <v>184964.0820305</v>
      </c>
      <c r="O160" s="50" t="n">
        <f aca="false">SUM(O146:O159)</f>
        <v>187803</v>
      </c>
      <c r="P160" s="50" t="n">
        <f aca="false">SUM(P146:P159)</f>
        <v>746163.259014181</v>
      </c>
    </row>
    <row r="161" customFormat="false" ht="12.75" hidden="false" customHeight="false" outlineLevel="0" collapsed="false">
      <c r="A161" s="29" t="s">
        <v>38</v>
      </c>
      <c r="B161" s="37" t="n">
        <v>37181</v>
      </c>
      <c r="C161" s="29" t="s">
        <v>190</v>
      </c>
      <c r="D161" s="29" t="s">
        <v>137</v>
      </c>
      <c r="E161" s="29" t="s">
        <v>137</v>
      </c>
      <c r="F161" s="38" t="s">
        <v>39</v>
      </c>
      <c r="G161" s="40" t="n">
        <v>37347</v>
      </c>
      <c r="H161" s="42" t="n">
        <v>0</v>
      </c>
      <c r="I161" s="42" t="n">
        <v>0</v>
      </c>
      <c r="J161" s="42"/>
      <c r="K161" s="43" t="n">
        <f aca="false">VLOOKUP(G161,DiscountRate!$A$2:$E$26,5,0)</f>
        <v>4.03110304931893</v>
      </c>
      <c r="L161" s="33" t="n">
        <v>0</v>
      </c>
      <c r="M161" s="33"/>
      <c r="N161" s="45" t="n">
        <v>0</v>
      </c>
      <c r="O161" s="46"/>
      <c r="P161" s="47" t="n">
        <f aca="false">(M161-L161)*(H161*K161)</f>
        <v>0</v>
      </c>
    </row>
    <row r="162" customFormat="false" ht="12.75" hidden="false" customHeight="false" outlineLevel="0" collapsed="false">
      <c r="A162" s="29" t="s">
        <v>38</v>
      </c>
      <c r="B162" s="37" t="n">
        <v>37181</v>
      </c>
      <c r="C162" s="29" t="s">
        <v>190</v>
      </c>
      <c r="D162" s="29" t="s">
        <v>137</v>
      </c>
      <c r="E162" s="29" t="s">
        <v>137</v>
      </c>
      <c r="F162" s="38" t="s">
        <v>39</v>
      </c>
      <c r="G162" s="40" t="n">
        <v>37347</v>
      </c>
      <c r="H162" s="42" t="n">
        <v>69000</v>
      </c>
      <c r="I162" s="42" t="n">
        <v>68458.1025</v>
      </c>
      <c r="J162" s="43" t="n">
        <f aca="false">I162/H162</f>
        <v>0.992146413043478</v>
      </c>
      <c r="K162" s="43" t="n">
        <f aca="false">VLOOKUP(G162,DiscountRate!$A$2:$E$26,5,0)</f>
        <v>4.03110304931893</v>
      </c>
      <c r="L162" s="33" t="n">
        <v>2.485</v>
      </c>
      <c r="M162" s="33" t="n">
        <v>2.485</v>
      </c>
      <c r="N162" s="45" t="n">
        <f aca="false">(M162-L162)*I162</f>
        <v>0</v>
      </c>
      <c r="O162" s="46" t="n">
        <f aca="false">(M162-L162)*H162</f>
        <v>0</v>
      </c>
      <c r="P162" s="47" t="n">
        <f aca="false">(M162-L162)*(H162*K162)</f>
        <v>0</v>
      </c>
    </row>
    <row r="163" customFormat="false" ht="12.75" hidden="false" customHeight="false" outlineLevel="0" collapsed="false">
      <c r="A163" s="29" t="s">
        <v>38</v>
      </c>
      <c r="B163" s="37" t="n">
        <v>37181</v>
      </c>
      <c r="C163" s="29" t="s">
        <v>190</v>
      </c>
      <c r="D163" s="29" t="s">
        <v>137</v>
      </c>
      <c r="E163" s="29" t="s">
        <v>137</v>
      </c>
      <c r="F163" s="38" t="s">
        <v>39</v>
      </c>
      <c r="G163" s="40" t="n">
        <v>37377</v>
      </c>
      <c r="H163" s="42" t="n">
        <v>0</v>
      </c>
      <c r="I163" s="42" t="n">
        <v>0</v>
      </c>
      <c r="J163" s="42"/>
      <c r="K163" s="43" t="n">
        <f aca="false">VLOOKUP(G163,DiscountRate!$A$2:$E$26,5,0)</f>
        <v>4.00573468718984</v>
      </c>
      <c r="L163" s="33" t="n">
        <v>0</v>
      </c>
      <c r="M163" s="33"/>
      <c r="N163" s="45" t="n">
        <v>0</v>
      </c>
      <c r="O163" s="46"/>
      <c r="P163" s="47" t="n">
        <f aca="false">(M163-L163)*(H163*K163)</f>
        <v>0</v>
      </c>
    </row>
    <row r="164" customFormat="false" ht="12.75" hidden="false" customHeight="false" outlineLevel="0" collapsed="false">
      <c r="A164" s="29" t="s">
        <v>38</v>
      </c>
      <c r="B164" s="37" t="n">
        <v>37181</v>
      </c>
      <c r="C164" s="29" t="s">
        <v>190</v>
      </c>
      <c r="D164" s="29" t="s">
        <v>137</v>
      </c>
      <c r="E164" s="29" t="s">
        <v>137</v>
      </c>
      <c r="F164" s="38" t="s">
        <v>39</v>
      </c>
      <c r="G164" s="40" t="n">
        <v>37377</v>
      </c>
      <c r="H164" s="42" t="n">
        <v>71300</v>
      </c>
      <c r="I164" s="42" t="n">
        <v>70625.2203</v>
      </c>
      <c r="J164" s="43" t="n">
        <f aca="false">I164/H164</f>
        <v>0.990536049088359</v>
      </c>
      <c r="K164" s="43" t="n">
        <f aca="false">VLOOKUP(G164,DiscountRate!$A$2:$E$26,5,0)</f>
        <v>4.00573468718984</v>
      </c>
      <c r="L164" s="33" t="n">
        <v>2.485</v>
      </c>
      <c r="M164" s="33" t="n">
        <v>2.525</v>
      </c>
      <c r="N164" s="45" t="n">
        <f aca="false">(M164-L164)*I164</f>
        <v>2825.008812</v>
      </c>
      <c r="O164" s="46" t="n">
        <f aca="false">(M164-L164)*H164</f>
        <v>2852</v>
      </c>
      <c r="P164" s="47" t="n">
        <f aca="false">(M164-L164)*(H164*K164)</f>
        <v>11424.3553278654</v>
      </c>
    </row>
    <row r="165" customFormat="false" ht="12.75" hidden="false" customHeight="false" outlineLevel="0" collapsed="false">
      <c r="A165" s="29" t="s">
        <v>38</v>
      </c>
      <c r="B165" s="37" t="n">
        <v>37181</v>
      </c>
      <c r="C165" s="29" t="s">
        <v>190</v>
      </c>
      <c r="D165" s="29" t="s">
        <v>137</v>
      </c>
      <c r="E165" s="29" t="s">
        <v>137</v>
      </c>
      <c r="F165" s="38" t="s">
        <v>39</v>
      </c>
      <c r="G165" s="40" t="n">
        <v>37408</v>
      </c>
      <c r="H165" s="42" t="n">
        <v>0</v>
      </c>
      <c r="I165" s="42" t="n">
        <v>0</v>
      </c>
      <c r="J165" s="42"/>
      <c r="K165" s="43" t="n">
        <f aca="false">VLOOKUP(G165,DiscountRate!$A$2:$E$26,5,0)</f>
        <v>3.97973043692193</v>
      </c>
      <c r="L165" s="33" t="n">
        <v>0</v>
      </c>
      <c r="M165" s="33"/>
      <c r="N165" s="45" t="n">
        <v>0</v>
      </c>
      <c r="O165" s="46"/>
      <c r="P165" s="47" t="n">
        <f aca="false">(M165-L165)*(H165*K165)</f>
        <v>0</v>
      </c>
    </row>
    <row r="166" customFormat="false" ht="12.75" hidden="false" customHeight="false" outlineLevel="0" collapsed="false">
      <c r="A166" s="29" t="s">
        <v>38</v>
      </c>
      <c r="B166" s="37" t="n">
        <v>37181</v>
      </c>
      <c r="C166" s="29" t="s">
        <v>190</v>
      </c>
      <c r="D166" s="29" t="s">
        <v>137</v>
      </c>
      <c r="E166" s="29" t="s">
        <v>137</v>
      </c>
      <c r="F166" s="38" t="s">
        <v>39</v>
      </c>
      <c r="G166" s="40" t="n">
        <v>37408</v>
      </c>
      <c r="H166" s="42" t="n">
        <v>69000</v>
      </c>
      <c r="I166" s="42" t="n">
        <v>68233.0959</v>
      </c>
      <c r="J166" s="43" t="n">
        <f aca="false">I166/H166</f>
        <v>0.988885447826087</v>
      </c>
      <c r="K166" s="43" t="n">
        <f aca="false">VLOOKUP(G166,DiscountRate!$A$2:$E$26,5,0)</f>
        <v>3.97973043692193</v>
      </c>
      <c r="L166" s="33" t="n">
        <v>2.485</v>
      </c>
      <c r="M166" s="33" t="n">
        <v>2.57</v>
      </c>
      <c r="N166" s="45" t="n">
        <f aca="false">(M166-L166)*I166</f>
        <v>5799.8131515</v>
      </c>
      <c r="O166" s="46" t="n">
        <f aca="false">(M166-L166)*H166</f>
        <v>5865</v>
      </c>
      <c r="P166" s="47" t="n">
        <f aca="false">(M166-L166)*(H166*K166)</f>
        <v>23341.1190125471</v>
      </c>
    </row>
    <row r="167" customFormat="false" ht="12.75" hidden="false" customHeight="false" outlineLevel="0" collapsed="false">
      <c r="A167" s="29" t="s">
        <v>38</v>
      </c>
      <c r="B167" s="37" t="n">
        <v>37181</v>
      </c>
      <c r="C167" s="29" t="s">
        <v>190</v>
      </c>
      <c r="D167" s="29" t="s">
        <v>137</v>
      </c>
      <c r="E167" s="29" t="s">
        <v>137</v>
      </c>
      <c r="F167" s="38" t="s">
        <v>39</v>
      </c>
      <c r="G167" s="40" t="n">
        <v>37438</v>
      </c>
      <c r="H167" s="42" t="n">
        <v>0</v>
      </c>
      <c r="I167" s="42" t="n">
        <v>0</v>
      </c>
      <c r="J167" s="42"/>
      <c r="K167" s="43" t="n">
        <f aca="false">VLOOKUP(G167,DiscountRate!$A$2:$E$26,5,0)</f>
        <v>3.96522688821174</v>
      </c>
      <c r="L167" s="33" t="n">
        <v>0</v>
      </c>
      <c r="M167" s="33"/>
      <c r="N167" s="45" t="n">
        <v>0</v>
      </c>
      <c r="O167" s="46"/>
      <c r="P167" s="47" t="n">
        <f aca="false">(M167-L167)*(H167*K167)</f>
        <v>0</v>
      </c>
    </row>
    <row r="168" customFormat="false" ht="12.75" hidden="false" customHeight="false" outlineLevel="0" collapsed="false">
      <c r="A168" s="29" t="s">
        <v>38</v>
      </c>
      <c r="B168" s="37" t="n">
        <v>37181</v>
      </c>
      <c r="C168" s="29" t="s">
        <v>190</v>
      </c>
      <c r="D168" s="29" t="s">
        <v>137</v>
      </c>
      <c r="E168" s="29" t="s">
        <v>137</v>
      </c>
      <c r="F168" s="38" t="s">
        <v>39</v>
      </c>
      <c r="G168" s="40" t="n">
        <v>37438</v>
      </c>
      <c r="H168" s="42" t="n">
        <v>71300</v>
      </c>
      <c r="I168" s="42" t="n">
        <v>70389.3367</v>
      </c>
      <c r="J168" s="43" t="n">
        <f aca="false">I168/H168</f>
        <v>0.987227723702665</v>
      </c>
      <c r="K168" s="43" t="n">
        <f aca="false">VLOOKUP(G168,DiscountRate!$A$2:$E$26,5,0)</f>
        <v>3.96522688821174</v>
      </c>
      <c r="L168" s="33" t="n">
        <v>2.485</v>
      </c>
      <c r="M168" s="33" t="n">
        <v>2.61</v>
      </c>
      <c r="N168" s="45" t="n">
        <f aca="false">(M168-L168)*I168</f>
        <v>8798.6670875</v>
      </c>
      <c r="O168" s="46" t="n">
        <f aca="false">(M168-L168)*H168</f>
        <v>8912.5</v>
      </c>
      <c r="P168" s="47" t="n">
        <f aca="false">(M168-L168)*(H168*K168)</f>
        <v>35340.0846411871</v>
      </c>
    </row>
    <row r="169" customFormat="false" ht="12.75" hidden="false" customHeight="false" outlineLevel="0" collapsed="false">
      <c r="A169" s="29" t="s">
        <v>38</v>
      </c>
      <c r="B169" s="37" t="n">
        <v>37181</v>
      </c>
      <c r="C169" s="29" t="s">
        <v>190</v>
      </c>
      <c r="D169" s="29" t="s">
        <v>137</v>
      </c>
      <c r="E169" s="29" t="s">
        <v>137</v>
      </c>
      <c r="F169" s="38" t="s">
        <v>39</v>
      </c>
      <c r="G169" s="40" t="n">
        <v>37469</v>
      </c>
      <c r="H169" s="42" t="n">
        <v>0</v>
      </c>
      <c r="I169" s="42" t="n">
        <v>0</v>
      </c>
      <c r="J169" s="42"/>
      <c r="K169" s="43" t="n">
        <f aca="false">VLOOKUP(G169,DiscountRate!$A$2:$E$26,5,0)</f>
        <v>3.9670772842598</v>
      </c>
      <c r="L169" s="33" t="n">
        <v>0</v>
      </c>
      <c r="M169" s="33"/>
      <c r="N169" s="45" t="n">
        <v>0</v>
      </c>
      <c r="O169" s="46"/>
      <c r="P169" s="47" t="n">
        <f aca="false">(M169-L169)*(H169*K169)</f>
        <v>0</v>
      </c>
    </row>
    <row r="170" customFormat="false" ht="12.75" hidden="false" customHeight="false" outlineLevel="0" collapsed="false">
      <c r="A170" s="29" t="s">
        <v>38</v>
      </c>
      <c r="B170" s="37" t="n">
        <v>37181</v>
      </c>
      <c r="C170" s="29" t="s">
        <v>190</v>
      </c>
      <c r="D170" s="29" t="s">
        <v>137</v>
      </c>
      <c r="E170" s="29" t="s">
        <v>137</v>
      </c>
      <c r="F170" s="38" t="s">
        <v>39</v>
      </c>
      <c r="G170" s="40" t="n">
        <v>37469</v>
      </c>
      <c r="H170" s="42" t="n">
        <v>71300</v>
      </c>
      <c r="I170" s="42" t="n">
        <v>70257.225</v>
      </c>
      <c r="J170" s="43" t="n">
        <f aca="false">I170/H170</f>
        <v>0.985374824684432</v>
      </c>
      <c r="K170" s="43" t="n">
        <f aca="false">VLOOKUP(G170,DiscountRate!$A$2:$E$26,5,0)</f>
        <v>3.9670772842598</v>
      </c>
      <c r="L170" s="33" t="n">
        <v>2.485</v>
      </c>
      <c r="M170" s="33" t="n">
        <v>2.65</v>
      </c>
      <c r="N170" s="45" t="n">
        <f aca="false">(M170-L170)*I170</f>
        <v>11592.442125</v>
      </c>
      <c r="O170" s="46" t="n">
        <f aca="false">(M170-L170)*H170</f>
        <v>11764.5</v>
      </c>
      <c r="P170" s="47" t="n">
        <f aca="false">(M170-L170)*(H170*K170)</f>
        <v>46670.6807106744</v>
      </c>
    </row>
    <row r="171" customFormat="false" ht="12.75" hidden="false" customHeight="false" outlineLevel="0" collapsed="false">
      <c r="A171" s="29" t="s">
        <v>38</v>
      </c>
      <c r="B171" s="37" t="n">
        <v>37181</v>
      </c>
      <c r="C171" s="29" t="s">
        <v>190</v>
      </c>
      <c r="D171" s="29" t="s">
        <v>137</v>
      </c>
      <c r="E171" s="29" t="s">
        <v>137</v>
      </c>
      <c r="F171" s="38" t="s">
        <v>39</v>
      </c>
      <c r="G171" s="40" t="n">
        <v>37500</v>
      </c>
      <c r="H171" s="42" t="n">
        <v>0</v>
      </c>
      <c r="I171" s="42" t="n">
        <v>0</v>
      </c>
      <c r="J171" s="42"/>
      <c r="K171" s="43" t="n">
        <f aca="false">VLOOKUP(G171,DiscountRate!$A$2:$E$26,5,0)</f>
        <v>3.9687660014305</v>
      </c>
      <c r="L171" s="33" t="n">
        <v>0</v>
      </c>
      <c r="M171" s="33"/>
      <c r="N171" s="45" t="n">
        <v>0</v>
      </c>
      <c r="O171" s="46"/>
      <c r="P171" s="47" t="n">
        <f aca="false">(M171-L171)*(H171*K171)</f>
        <v>0</v>
      </c>
    </row>
    <row r="172" customFormat="false" ht="12.75" hidden="false" customHeight="false" outlineLevel="0" collapsed="false">
      <c r="A172" s="29" t="s">
        <v>38</v>
      </c>
      <c r="B172" s="37" t="n">
        <v>37181</v>
      </c>
      <c r="C172" s="29" t="s">
        <v>190</v>
      </c>
      <c r="D172" s="29" t="s">
        <v>137</v>
      </c>
      <c r="E172" s="29" t="s">
        <v>137</v>
      </c>
      <c r="F172" s="38" t="s">
        <v>39</v>
      </c>
      <c r="G172" s="40" t="n">
        <v>37500</v>
      </c>
      <c r="H172" s="42" t="n">
        <v>69000</v>
      </c>
      <c r="I172" s="42" t="n">
        <v>67860.4652</v>
      </c>
      <c r="J172" s="43" t="n">
        <f aca="false">I172/H172</f>
        <v>0.983485002898551</v>
      </c>
      <c r="K172" s="43" t="n">
        <f aca="false">VLOOKUP(G172,DiscountRate!$A$2:$E$26,5,0)</f>
        <v>3.9687660014305</v>
      </c>
      <c r="L172" s="33" t="n">
        <v>2.485</v>
      </c>
      <c r="M172" s="33" t="n">
        <v>2.655</v>
      </c>
      <c r="N172" s="45" t="n">
        <f aca="false">(M172-L172)*I172</f>
        <v>11536.279084</v>
      </c>
      <c r="O172" s="46" t="n">
        <f aca="false">(M172-L172)*H172</f>
        <v>11730</v>
      </c>
      <c r="P172" s="47" t="n">
        <f aca="false">(M172-L172)*(H172*K172)</f>
        <v>46553.6251967797</v>
      </c>
    </row>
    <row r="173" customFormat="false" ht="12.75" hidden="false" customHeight="false" outlineLevel="0" collapsed="false">
      <c r="A173" s="29" t="s">
        <v>38</v>
      </c>
      <c r="B173" s="37" t="n">
        <v>37181</v>
      </c>
      <c r="C173" s="29" t="s">
        <v>190</v>
      </c>
      <c r="D173" s="29" t="s">
        <v>137</v>
      </c>
      <c r="E173" s="29" t="s">
        <v>137</v>
      </c>
      <c r="F173" s="38" t="s">
        <v>39</v>
      </c>
      <c r="G173" s="40" t="n">
        <v>37530</v>
      </c>
      <c r="H173" s="42" t="n">
        <v>0</v>
      </c>
      <c r="I173" s="42" t="n">
        <v>0</v>
      </c>
      <c r="J173" s="42"/>
      <c r="K173" s="43" t="n">
        <f aca="false">VLOOKUP(G173,DiscountRate!$A$2:$E$26,5,0)</f>
        <v>3.9771635358095</v>
      </c>
      <c r="L173" s="33" t="n">
        <v>0</v>
      </c>
      <c r="M173" s="33"/>
      <c r="N173" s="45" t="n">
        <v>0</v>
      </c>
      <c r="O173" s="46"/>
      <c r="P173" s="47" t="n">
        <f aca="false">(M173-L173)*(H173*K173)</f>
        <v>0</v>
      </c>
    </row>
    <row r="174" customFormat="false" ht="12.75" hidden="false" customHeight="false" outlineLevel="0" collapsed="false">
      <c r="A174" s="29" t="s">
        <v>38</v>
      </c>
      <c r="B174" s="37" t="n">
        <v>37181</v>
      </c>
      <c r="C174" s="29" t="s">
        <v>190</v>
      </c>
      <c r="D174" s="29" t="s">
        <v>137</v>
      </c>
      <c r="E174" s="29" t="s">
        <v>137</v>
      </c>
      <c r="F174" s="38" t="s">
        <v>39</v>
      </c>
      <c r="G174" s="40" t="n">
        <v>37530</v>
      </c>
      <c r="H174" s="42" t="n">
        <v>71300</v>
      </c>
      <c r="I174" s="42" t="n">
        <v>69984.7679</v>
      </c>
      <c r="J174" s="43" t="n">
        <f aca="false">I174/H174</f>
        <v>0.981553546984572</v>
      </c>
      <c r="K174" s="43" t="n">
        <f aca="false">VLOOKUP(G174,DiscountRate!$A$2:$E$26,5,0)</f>
        <v>3.9771635358095</v>
      </c>
      <c r="L174" s="33" t="n">
        <v>2.485</v>
      </c>
      <c r="M174" s="33" t="n">
        <v>2.695</v>
      </c>
      <c r="N174" s="45" t="n">
        <f aca="false">(M174-L174)*I174</f>
        <v>14696.801259</v>
      </c>
      <c r="O174" s="46" t="n">
        <f aca="false">(M174-L174)*H174</f>
        <v>14973</v>
      </c>
      <c r="P174" s="47" t="n">
        <f aca="false">(M174-L174)*(H174*K174)</f>
        <v>59550.0696216756</v>
      </c>
    </row>
    <row r="175" customFormat="false" ht="12.75" hidden="false" customHeight="false" outlineLevel="0" collapsed="false">
      <c r="A175" s="51" t="s">
        <v>191</v>
      </c>
      <c r="B175" s="37"/>
      <c r="C175" s="29"/>
      <c r="D175" s="29"/>
      <c r="E175" s="29"/>
      <c r="F175" s="38"/>
      <c r="G175" s="40"/>
      <c r="H175" s="48" t="n">
        <f aca="false">SUM(H161:H174)</f>
        <v>492200</v>
      </c>
      <c r="I175" s="48" t="n">
        <f aca="false">SUM(I161:I174)</f>
        <v>485808.2135</v>
      </c>
      <c r="J175" s="48"/>
      <c r="K175" s="43" t="e">
        <f aca="false">VLOOKUP(G175,DiscountRate!$A$2:$E$26,5,0)</f>
        <v>#N/A</v>
      </c>
      <c r="L175" s="32"/>
      <c r="M175" s="32"/>
      <c r="N175" s="50" t="n">
        <f aca="false">SUM(N161:N174)</f>
        <v>55249.011519</v>
      </c>
      <c r="O175" s="50" t="n">
        <f aca="false">SUM(O161:O174)</f>
        <v>56097</v>
      </c>
      <c r="P175" s="50" t="n">
        <f aca="false">SUM(P161:P174)</f>
        <v>222879.934510729</v>
      </c>
    </row>
    <row r="176" customFormat="false" ht="12.75" hidden="false" customHeight="false" outlineLevel="0" collapsed="false">
      <c r="A176" s="29" t="s">
        <v>40</v>
      </c>
      <c r="B176" s="37" t="n">
        <v>37181</v>
      </c>
      <c r="C176" s="29" t="s">
        <v>192</v>
      </c>
      <c r="D176" s="29" t="s">
        <v>88</v>
      </c>
      <c r="E176" s="29" t="s">
        <v>89</v>
      </c>
      <c r="F176" s="38" t="s">
        <v>39</v>
      </c>
      <c r="G176" s="40" t="n">
        <v>37347</v>
      </c>
      <c r="H176" s="42" t="n">
        <v>-231000</v>
      </c>
      <c r="I176" s="42" t="n">
        <v>-229185.8212</v>
      </c>
      <c r="J176" s="43" t="n">
        <f aca="false">I176/H176</f>
        <v>0.992146412121212</v>
      </c>
      <c r="K176" s="43" t="n">
        <f aca="false">VLOOKUP(G176,DiscountRate!$A$2:$E$26,5,0)</f>
        <v>4.03110304931893</v>
      </c>
      <c r="L176" s="33" t="n">
        <v>3.01</v>
      </c>
      <c r="M176" s="44" t="n">
        <f aca="false">(N176/I176)+L176</f>
        <v>3.06000000017453</v>
      </c>
      <c r="N176" s="45" t="n">
        <v>-11459.2911</v>
      </c>
      <c r="O176" s="46" t="n">
        <f aca="false">(M176-L176)*H176</f>
        <v>-11550.0000403166</v>
      </c>
      <c r="P176" s="47" t="n">
        <f aca="false">(M176-L176)*(H176*K176)</f>
        <v>-46559.2403821541</v>
      </c>
    </row>
    <row r="177" customFormat="false" ht="12.75" hidden="false" customHeight="false" outlineLevel="0" collapsed="false">
      <c r="A177" s="29" t="s">
        <v>40</v>
      </c>
      <c r="B177" s="37" t="n">
        <v>37181</v>
      </c>
      <c r="C177" s="29" t="s">
        <v>192</v>
      </c>
      <c r="D177" s="29" t="s">
        <v>88</v>
      </c>
      <c r="E177" s="29" t="s">
        <v>89</v>
      </c>
      <c r="F177" s="38" t="s">
        <v>39</v>
      </c>
      <c r="G177" s="40" t="n">
        <v>37377</v>
      </c>
      <c r="H177" s="42" t="n">
        <v>-238700</v>
      </c>
      <c r="I177" s="42" t="n">
        <v>-236440.9548</v>
      </c>
      <c r="J177" s="43" t="n">
        <f aca="false">I177/H177</f>
        <v>0.990536048596565</v>
      </c>
      <c r="K177" s="43" t="n">
        <f aca="false">VLOOKUP(G177,DiscountRate!$A$2:$E$26,5,0)</f>
        <v>4.00573468718984</v>
      </c>
      <c r="L177" s="33" t="n">
        <v>3.01</v>
      </c>
      <c r="M177" s="44" t="n">
        <f aca="false">(N177/I177)+L177</f>
        <v>3.09999999986466</v>
      </c>
      <c r="N177" s="45" t="n">
        <v>-21279.6859</v>
      </c>
      <c r="O177" s="46" t="n">
        <f aca="false">(M177-L177)*H177</f>
        <v>-21482.9999676943</v>
      </c>
      <c r="P177" s="47" t="n">
        <f aca="false">(M177-L177)*(H177*K177)</f>
        <v>-86055.1981554911</v>
      </c>
    </row>
    <row r="178" customFormat="false" ht="12.75" hidden="false" customHeight="false" outlineLevel="0" collapsed="false">
      <c r="A178" s="29" t="s">
        <v>40</v>
      </c>
      <c r="B178" s="37" t="n">
        <v>37181</v>
      </c>
      <c r="C178" s="29" t="s">
        <v>192</v>
      </c>
      <c r="D178" s="29" t="s">
        <v>88</v>
      </c>
      <c r="E178" s="29" t="s">
        <v>89</v>
      </c>
      <c r="F178" s="38" t="s">
        <v>39</v>
      </c>
      <c r="G178" s="40" t="n">
        <v>37408</v>
      </c>
      <c r="H178" s="42" t="n">
        <v>-231000</v>
      </c>
      <c r="I178" s="42" t="n">
        <v>-228432.5383</v>
      </c>
      <c r="J178" s="43" t="n">
        <f aca="false">I178/H178</f>
        <v>0.988885447186147</v>
      </c>
      <c r="K178" s="43" t="n">
        <f aca="false">VLOOKUP(G178,DiscountRate!$A$2:$E$26,5,0)</f>
        <v>3.97973043692193</v>
      </c>
      <c r="L178" s="33" t="n">
        <v>3.01</v>
      </c>
      <c r="M178" s="44" t="n">
        <f aca="false">(N178/I178)+L178</f>
        <v>3.14500000012914</v>
      </c>
      <c r="N178" s="45" t="n">
        <v>-30838.3927</v>
      </c>
      <c r="O178" s="46" t="n">
        <f aca="false">(M178-L178)*H178</f>
        <v>-31185.0000298316</v>
      </c>
      <c r="P178" s="47" t="n">
        <f aca="false">(M178-L178)*(H178*K178)</f>
        <v>-124107.893794132</v>
      </c>
    </row>
    <row r="179" customFormat="false" ht="12.75" hidden="false" customHeight="false" outlineLevel="0" collapsed="false">
      <c r="A179" s="29" t="s">
        <v>40</v>
      </c>
      <c r="B179" s="37" t="n">
        <v>37181</v>
      </c>
      <c r="C179" s="29" t="s">
        <v>192</v>
      </c>
      <c r="D179" s="29" t="s">
        <v>88</v>
      </c>
      <c r="E179" s="29" t="s">
        <v>89</v>
      </c>
      <c r="F179" s="38" t="s">
        <v>39</v>
      </c>
      <c r="G179" s="40" t="n">
        <v>37438</v>
      </c>
      <c r="H179" s="42" t="n">
        <v>-238700</v>
      </c>
      <c r="I179" s="42" t="n">
        <v>-235651.2576</v>
      </c>
      <c r="J179" s="43" t="n">
        <f aca="false">I179/H179</f>
        <v>0.987227723502304</v>
      </c>
      <c r="K179" s="43" t="n">
        <f aca="false">VLOOKUP(G179,DiscountRate!$A$2:$E$26,5,0)</f>
        <v>3.96522688821174</v>
      </c>
      <c r="L179" s="33" t="n">
        <v>3.01</v>
      </c>
      <c r="M179" s="44" t="n">
        <f aca="false">(N179/I179)+L179</f>
        <v>3.18500000008487</v>
      </c>
      <c r="N179" s="45" t="n">
        <v>-41238.9701</v>
      </c>
      <c r="O179" s="46" t="n">
        <f aca="false">(M179-L179)*H179</f>
        <v>-41772.5000202587</v>
      </c>
      <c r="P179" s="47" t="n">
        <f aca="false">(M179-L179)*(H179*K179)</f>
        <v>-165637.440268155</v>
      </c>
    </row>
    <row r="180" customFormat="false" ht="12.75" hidden="false" customHeight="false" outlineLevel="0" collapsed="false">
      <c r="A180" s="29" t="s">
        <v>40</v>
      </c>
      <c r="B180" s="37" t="n">
        <v>37181</v>
      </c>
      <c r="C180" s="29" t="s">
        <v>192</v>
      </c>
      <c r="D180" s="29" t="s">
        <v>88</v>
      </c>
      <c r="E180" s="29" t="s">
        <v>89</v>
      </c>
      <c r="F180" s="38" t="s">
        <v>39</v>
      </c>
      <c r="G180" s="40" t="n">
        <v>37469</v>
      </c>
      <c r="H180" s="42" t="n">
        <v>-238700</v>
      </c>
      <c r="I180" s="42" t="n">
        <v>-235208.9708</v>
      </c>
      <c r="J180" s="43" t="n">
        <f aca="false">I180/H180</f>
        <v>0.985374825303729</v>
      </c>
      <c r="K180" s="43" t="n">
        <f aca="false">VLOOKUP(G180,DiscountRate!$A$2:$E$26,5,0)</f>
        <v>3.9670772842598</v>
      </c>
      <c r="L180" s="33" t="n">
        <v>3.01</v>
      </c>
      <c r="M180" s="44" t="n">
        <f aca="false">(N180/I180)+L180</f>
        <v>3.22499999990647</v>
      </c>
      <c r="N180" s="45" t="n">
        <v>-50569.9287</v>
      </c>
      <c r="O180" s="46" t="n">
        <f aca="false">(M180-L180)*H180</f>
        <v>-51320.4999776735</v>
      </c>
      <c r="P180" s="47" t="n">
        <f aca="false">(M180-L180)*(H180*K180)</f>
        <v>-203592.389678284</v>
      </c>
    </row>
    <row r="181" customFormat="false" ht="12.75" hidden="false" customHeight="false" outlineLevel="0" collapsed="false">
      <c r="A181" s="29" t="s">
        <v>40</v>
      </c>
      <c r="B181" s="37" t="n">
        <v>37181</v>
      </c>
      <c r="C181" s="29" t="s">
        <v>192</v>
      </c>
      <c r="D181" s="29" t="s">
        <v>88</v>
      </c>
      <c r="E181" s="29" t="s">
        <v>89</v>
      </c>
      <c r="F181" s="38" t="s">
        <v>39</v>
      </c>
      <c r="G181" s="40" t="n">
        <v>37500</v>
      </c>
      <c r="H181" s="42" t="n">
        <v>-231000</v>
      </c>
      <c r="I181" s="42" t="n">
        <v>-227185.0358</v>
      </c>
      <c r="J181" s="43" t="n">
        <f aca="false">I181/H181</f>
        <v>0.983485003463204</v>
      </c>
      <c r="K181" s="43" t="n">
        <f aca="false">VLOOKUP(G181,DiscountRate!$A$2:$E$26,5,0)</f>
        <v>3.9687660014305</v>
      </c>
      <c r="L181" s="33" t="n">
        <v>3.01</v>
      </c>
      <c r="M181" s="44" t="n">
        <f aca="false">(N181/I181)+L181</f>
        <v>3.23000000010564</v>
      </c>
      <c r="N181" s="45" t="n">
        <v>-49980.7079</v>
      </c>
      <c r="O181" s="46" t="n">
        <f aca="false">(M181-L181)*H181</f>
        <v>-50820.000024403</v>
      </c>
      <c r="P181" s="47" t="n">
        <f aca="false">(M181-L181)*(H181*K181)</f>
        <v>-201692.688289548</v>
      </c>
    </row>
    <row r="182" customFormat="false" ht="12.75" hidden="false" customHeight="false" outlineLevel="0" collapsed="false">
      <c r="A182" s="29" t="s">
        <v>40</v>
      </c>
      <c r="B182" s="37" t="n">
        <v>37181</v>
      </c>
      <c r="C182" s="29" t="s">
        <v>192</v>
      </c>
      <c r="D182" s="29" t="s">
        <v>88</v>
      </c>
      <c r="E182" s="29" t="s">
        <v>89</v>
      </c>
      <c r="F182" s="38" t="s">
        <v>39</v>
      </c>
      <c r="G182" s="40" t="n">
        <v>37530</v>
      </c>
      <c r="H182" s="42" t="n">
        <v>-238700</v>
      </c>
      <c r="I182" s="42" t="n">
        <v>-234296.8315</v>
      </c>
      <c r="J182" s="43" t="n">
        <f aca="false">I182/H182</f>
        <v>0.981553546292417</v>
      </c>
      <c r="K182" s="43" t="n">
        <f aca="false">VLOOKUP(G182,DiscountRate!$A$2:$E$26,5,0)</f>
        <v>3.9771635358095</v>
      </c>
      <c r="L182" s="33" t="n">
        <v>3.01</v>
      </c>
      <c r="M182" s="44" t="n">
        <f aca="false">(N182/I182)+L182</f>
        <v>3.27000000004268</v>
      </c>
      <c r="N182" s="45" t="n">
        <v>-60917.1762</v>
      </c>
      <c r="O182" s="46" t="n">
        <f aca="false">(M182-L182)*H182</f>
        <v>-62062.0000101879</v>
      </c>
      <c r="P182" s="47" t="n">
        <f aca="false">(M182-L182)*(H182*K182)</f>
        <v>-246830.723399928</v>
      </c>
    </row>
    <row r="183" customFormat="false" ht="12.75" hidden="false" customHeight="false" outlineLevel="0" collapsed="false">
      <c r="A183" s="51" t="s">
        <v>191</v>
      </c>
      <c r="B183" s="37"/>
      <c r="C183" s="29"/>
      <c r="D183" s="29"/>
      <c r="E183" s="29"/>
      <c r="F183" s="38"/>
      <c r="G183" s="40"/>
      <c r="H183" s="48" t="n">
        <f aca="false">SUM(H176:H182)</f>
        <v>-1647800</v>
      </c>
      <c r="I183" s="48" t="n">
        <f aca="false">SUM(I176:I182)</f>
        <v>-1626401.41</v>
      </c>
      <c r="J183" s="48"/>
      <c r="K183" s="43" t="e">
        <f aca="false">VLOOKUP(G183,DiscountRate!$A$2:$E$26,5,0)</f>
        <v>#N/A</v>
      </c>
      <c r="L183" s="32"/>
      <c r="M183" s="32"/>
      <c r="N183" s="50" t="n">
        <f aca="false">SUM(N176:N182)</f>
        <v>-266284.1526</v>
      </c>
      <c r="O183" s="50" t="n">
        <f aca="false">SUM(O176:O182)</f>
        <v>-270193.000070366</v>
      </c>
      <c r="P183" s="50" t="n">
        <f aca="false">SUM(P176:P182)</f>
        <v>-1074475.57396769</v>
      </c>
    </row>
    <row r="184" customFormat="false" ht="12.75" hidden="false" customHeight="false" outlineLevel="0" collapsed="false">
      <c r="A184" s="29" t="s">
        <v>38</v>
      </c>
      <c r="B184" s="37" t="n">
        <v>37181</v>
      </c>
      <c r="C184" s="29" t="s">
        <v>193</v>
      </c>
      <c r="D184" s="29" t="s">
        <v>88</v>
      </c>
      <c r="E184" s="29" t="s">
        <v>89</v>
      </c>
      <c r="F184" s="38" t="s">
        <v>39</v>
      </c>
      <c r="G184" s="40" t="n">
        <v>37347</v>
      </c>
      <c r="H184" s="42" t="n">
        <v>-69000</v>
      </c>
      <c r="I184" s="42" t="n">
        <v>-68458.1025</v>
      </c>
      <c r="J184" s="43" t="n">
        <f aca="false">I184/H184</f>
        <v>0.992146413043478</v>
      </c>
      <c r="K184" s="43" t="n">
        <f aca="false">VLOOKUP(G184,DiscountRate!$A$2:$E$26,5,0)</f>
        <v>4.03110304931893</v>
      </c>
      <c r="L184" s="33" t="n">
        <v>3.01</v>
      </c>
      <c r="M184" s="44" t="n">
        <f aca="false">(N184/I184)+L184</f>
        <v>3.05999999963481</v>
      </c>
      <c r="N184" s="45" t="n">
        <v>-3422.9051</v>
      </c>
      <c r="O184" s="46" t="n">
        <f aca="false">(M184-L184)*H184</f>
        <v>-3449.99997480212</v>
      </c>
      <c r="P184" s="47" t="n">
        <f aca="false">(M184-L184)*(H184*K184)</f>
        <v>-13907.305418575</v>
      </c>
    </row>
    <row r="185" customFormat="false" ht="12.75" hidden="false" customHeight="false" outlineLevel="0" collapsed="false">
      <c r="A185" s="29" t="s">
        <v>38</v>
      </c>
      <c r="B185" s="37" t="n">
        <v>37181</v>
      </c>
      <c r="C185" s="29" t="s">
        <v>193</v>
      </c>
      <c r="D185" s="29" t="s">
        <v>88</v>
      </c>
      <c r="E185" s="29" t="s">
        <v>89</v>
      </c>
      <c r="F185" s="38" t="s">
        <v>39</v>
      </c>
      <c r="G185" s="40" t="n">
        <v>37377</v>
      </c>
      <c r="H185" s="42" t="n">
        <v>-71300</v>
      </c>
      <c r="I185" s="42" t="n">
        <v>-70625.2203</v>
      </c>
      <c r="J185" s="43" t="n">
        <f aca="false">I185/H185</f>
        <v>0.990536049088359</v>
      </c>
      <c r="K185" s="43" t="n">
        <f aca="false">VLOOKUP(G185,DiscountRate!$A$2:$E$26,5,0)</f>
        <v>4.00573468718984</v>
      </c>
      <c r="L185" s="33" t="n">
        <v>3.01</v>
      </c>
      <c r="M185" s="44" t="n">
        <f aca="false">(N185/I185)+L185</f>
        <v>3.0999999996177</v>
      </c>
      <c r="N185" s="45" t="n">
        <v>-6356.2698</v>
      </c>
      <c r="O185" s="46" t="n">
        <f aca="false">(M185-L185)*H185</f>
        <v>-6416.99997274203</v>
      </c>
      <c r="P185" s="47" t="n">
        <f aca="false">(M185-L185)*(H185*K185)</f>
        <v>-25704.799378509</v>
      </c>
    </row>
    <row r="186" customFormat="false" ht="12.75" hidden="false" customHeight="false" outlineLevel="0" collapsed="false">
      <c r="A186" s="29" t="s">
        <v>38</v>
      </c>
      <c r="B186" s="37" t="n">
        <v>37181</v>
      </c>
      <c r="C186" s="29" t="s">
        <v>193</v>
      </c>
      <c r="D186" s="29" t="s">
        <v>88</v>
      </c>
      <c r="E186" s="29" t="s">
        <v>89</v>
      </c>
      <c r="F186" s="38" t="s">
        <v>39</v>
      </c>
      <c r="G186" s="40" t="n">
        <v>37408</v>
      </c>
      <c r="H186" s="42" t="n">
        <v>-69000</v>
      </c>
      <c r="I186" s="42" t="n">
        <v>-68233.0959</v>
      </c>
      <c r="J186" s="43" t="n">
        <f aca="false">I186/H186</f>
        <v>0.988885447826087</v>
      </c>
      <c r="K186" s="43" t="n">
        <f aca="false">VLOOKUP(G186,DiscountRate!$A$2:$E$26,5,0)</f>
        <v>3.97973043692193</v>
      </c>
      <c r="L186" s="33" t="n">
        <v>3.01</v>
      </c>
      <c r="M186" s="44" t="n">
        <f aca="false">(N186/I186)+L186</f>
        <v>3.14499999931851</v>
      </c>
      <c r="N186" s="45" t="n">
        <v>-9211.4679</v>
      </c>
      <c r="O186" s="46" t="n">
        <f aca="false">(M186-L186)*H186</f>
        <v>-9314.99995297736</v>
      </c>
      <c r="P186" s="47" t="n">
        <f aca="false">(M186-L186)*(H186*K186)</f>
        <v>-37071.1888327904</v>
      </c>
    </row>
    <row r="187" customFormat="false" ht="12.75" hidden="false" customHeight="false" outlineLevel="0" collapsed="false">
      <c r="A187" s="29" t="s">
        <v>38</v>
      </c>
      <c r="B187" s="37" t="n">
        <v>37181</v>
      </c>
      <c r="C187" s="29" t="s">
        <v>193</v>
      </c>
      <c r="D187" s="29" t="s">
        <v>88</v>
      </c>
      <c r="E187" s="29" t="s">
        <v>89</v>
      </c>
      <c r="F187" s="38" t="s">
        <v>39</v>
      </c>
      <c r="G187" s="40" t="n">
        <v>37438</v>
      </c>
      <c r="H187" s="42" t="n">
        <v>-71300</v>
      </c>
      <c r="I187" s="42" t="n">
        <v>-70389.3367</v>
      </c>
      <c r="J187" s="43" t="n">
        <f aca="false">I187/H187</f>
        <v>0.987227723702665</v>
      </c>
      <c r="K187" s="43" t="n">
        <f aca="false">VLOOKUP(G187,DiscountRate!$A$2:$E$26,5,0)</f>
        <v>3.96522688821174</v>
      </c>
      <c r="L187" s="33" t="n">
        <v>3.01</v>
      </c>
      <c r="M187" s="44" t="n">
        <f aca="false">(N187/I187)+L187</f>
        <v>3.18499999968035</v>
      </c>
      <c r="N187" s="45" t="n">
        <v>-12318.1339</v>
      </c>
      <c r="O187" s="46" t="n">
        <f aca="false">(M187-L187)*H187</f>
        <v>-12477.4999772089</v>
      </c>
      <c r="P187" s="47" t="n">
        <f aca="false">(M187-L187)*(H187*K187)</f>
        <v>-49476.1184072901</v>
      </c>
    </row>
    <row r="188" customFormat="false" ht="12.75" hidden="false" customHeight="false" outlineLevel="0" collapsed="false">
      <c r="A188" s="29" t="s">
        <v>38</v>
      </c>
      <c r="B188" s="37" t="n">
        <v>37181</v>
      </c>
      <c r="C188" s="29" t="s">
        <v>193</v>
      </c>
      <c r="D188" s="29" t="s">
        <v>88</v>
      </c>
      <c r="E188" s="29" t="s">
        <v>89</v>
      </c>
      <c r="F188" s="38" t="s">
        <v>39</v>
      </c>
      <c r="G188" s="40" t="n">
        <v>37469</v>
      </c>
      <c r="H188" s="42" t="n">
        <v>-71300</v>
      </c>
      <c r="I188" s="42" t="n">
        <v>-70257.225</v>
      </c>
      <c r="J188" s="43" t="n">
        <f aca="false">I188/H188</f>
        <v>0.985374824684432</v>
      </c>
      <c r="K188" s="43" t="n">
        <f aca="false">VLOOKUP(G188,DiscountRate!$A$2:$E$26,5,0)</f>
        <v>3.9670772842598</v>
      </c>
      <c r="L188" s="33" t="n">
        <v>3.01</v>
      </c>
      <c r="M188" s="44" t="n">
        <f aca="false">(N188/I188)+L188</f>
        <v>3.22500000035584</v>
      </c>
      <c r="N188" s="45" t="n">
        <v>-15105.3034</v>
      </c>
      <c r="O188" s="46" t="n">
        <f aca="false">(M188-L188)*H188</f>
        <v>-15329.5000253711</v>
      </c>
      <c r="P188" s="47" t="n">
        <f aca="false">(M188-L188)*(H188*K188)</f>
        <v>-60813.3113297095</v>
      </c>
    </row>
    <row r="189" customFormat="false" ht="12.75" hidden="false" customHeight="false" outlineLevel="0" collapsed="false">
      <c r="A189" s="29" t="s">
        <v>38</v>
      </c>
      <c r="B189" s="37" t="n">
        <v>37181</v>
      </c>
      <c r="C189" s="29" t="s">
        <v>193</v>
      </c>
      <c r="D189" s="29" t="s">
        <v>88</v>
      </c>
      <c r="E189" s="29" t="s">
        <v>89</v>
      </c>
      <c r="F189" s="38" t="s">
        <v>39</v>
      </c>
      <c r="G189" s="40" t="n">
        <v>37500</v>
      </c>
      <c r="H189" s="42" t="n">
        <v>-69000</v>
      </c>
      <c r="I189" s="42" t="n">
        <v>-67860.4652</v>
      </c>
      <c r="J189" s="43" t="n">
        <f aca="false">I189/H189</f>
        <v>0.983485002898551</v>
      </c>
      <c r="K189" s="43" t="n">
        <f aca="false">VLOOKUP(G189,DiscountRate!$A$2:$E$26,5,0)</f>
        <v>3.9687660014305</v>
      </c>
      <c r="L189" s="33" t="n">
        <v>3.01</v>
      </c>
      <c r="M189" s="44" t="n">
        <f aca="false">(N189/I189)+L189</f>
        <v>3.23000000082522</v>
      </c>
      <c r="N189" s="45" t="n">
        <v>-14929.3024</v>
      </c>
      <c r="O189" s="46" t="n">
        <f aca="false">(M189-L189)*H189</f>
        <v>-15180.0000569404</v>
      </c>
      <c r="P189" s="47" t="n">
        <f aca="false">(M189-L189)*(H189*K189)</f>
        <v>-60245.868127698</v>
      </c>
    </row>
    <row r="190" customFormat="false" ht="12.75" hidden="false" customHeight="false" outlineLevel="0" collapsed="false">
      <c r="A190" s="29" t="s">
        <v>38</v>
      </c>
      <c r="B190" s="37" t="n">
        <v>37181</v>
      </c>
      <c r="C190" s="29" t="s">
        <v>193</v>
      </c>
      <c r="D190" s="29" t="s">
        <v>88</v>
      </c>
      <c r="E190" s="29" t="s">
        <v>89</v>
      </c>
      <c r="F190" s="38" t="s">
        <v>39</v>
      </c>
      <c r="G190" s="40" t="n">
        <v>37530</v>
      </c>
      <c r="H190" s="42" t="n">
        <v>-71300</v>
      </c>
      <c r="I190" s="42" t="n">
        <v>-69984.7679</v>
      </c>
      <c r="J190" s="43" t="n">
        <f aca="false">I190/H190</f>
        <v>0.981553546984572</v>
      </c>
      <c r="K190" s="43" t="n">
        <f aca="false">VLOOKUP(G190,DiscountRate!$A$2:$E$26,5,0)</f>
        <v>3.9771635358095</v>
      </c>
      <c r="L190" s="33" t="n">
        <v>3.01</v>
      </c>
      <c r="M190" s="44" t="n">
        <f aca="false">(N190/I190)+L190</f>
        <v>3.2699999992284</v>
      </c>
      <c r="N190" s="45" t="n">
        <v>-18196.0396</v>
      </c>
      <c r="O190" s="46" t="n">
        <f aca="false">(M190-L190)*H190</f>
        <v>-18537.9999449852</v>
      </c>
      <c r="P190" s="47" t="n">
        <f aca="false">(M190-L190)*(H190*K190)</f>
        <v>-73728.6574080335</v>
      </c>
    </row>
    <row r="191" customFormat="false" ht="12.75" hidden="false" customHeight="false" outlineLevel="0" collapsed="false">
      <c r="H191" s="48" t="n">
        <f aca="false">SUM(H184:H190)</f>
        <v>-492200</v>
      </c>
      <c r="I191" s="48" t="n">
        <f aca="false">SUM(I184:I190)</f>
        <v>-485808.2135</v>
      </c>
      <c r="J191" s="48"/>
      <c r="K191" s="43" t="e">
        <f aca="false">VLOOKUP(G191,DiscountRate!$A$2:$E$26,5,0)</f>
        <v>#N/A</v>
      </c>
      <c r="L191" s="32"/>
      <c r="M191" s="32"/>
      <c r="N191" s="50" t="n">
        <f aca="false">SUM(N184:N190)</f>
        <v>-79539.4221</v>
      </c>
      <c r="O191" s="50" t="n">
        <f aca="false">SUM(O184:O190)</f>
        <v>-80706.999905027</v>
      </c>
      <c r="P191" s="50" t="n">
        <f aca="false">SUM(P184:P190)</f>
        <v>-320947.248902606</v>
      </c>
    </row>
    <row r="192" customFormat="false" ht="12.75" hidden="false" customHeight="false" outlineLevel="0" collapsed="false">
      <c r="A192" s="51" t="s">
        <v>194</v>
      </c>
      <c r="B192" s="37"/>
      <c r="C192" s="29"/>
      <c r="D192" s="29"/>
      <c r="E192" s="29"/>
      <c r="F192" s="38"/>
      <c r="G192" s="40"/>
      <c r="H192" s="42"/>
      <c r="I192" s="42"/>
      <c r="J192" s="42"/>
      <c r="K192" s="43" t="e">
        <f aca="false">VLOOKUP(G192,DiscountRate!$A$2:$E$26,5,0)</f>
        <v>#N/A</v>
      </c>
      <c r="L192" s="33"/>
      <c r="M192" s="33"/>
      <c r="N192" s="45"/>
      <c r="O192" s="46"/>
      <c r="P192" s="47" t="e">
        <f aca="false">(M192-L192)*(H192*K192)</f>
        <v>#N/A</v>
      </c>
    </row>
    <row r="193" customFormat="false" ht="12.75" hidden="false" customHeight="false" outlineLevel="0" collapsed="false">
      <c r="A193" s="29" t="s">
        <v>40</v>
      </c>
      <c r="B193" s="37" t="n">
        <v>37203</v>
      </c>
      <c r="C193" s="29" t="s">
        <v>195</v>
      </c>
      <c r="D193" s="29" t="s">
        <v>137</v>
      </c>
      <c r="E193" s="29" t="s">
        <v>137</v>
      </c>
      <c r="F193" s="38" t="s">
        <v>39</v>
      </c>
      <c r="G193" s="40" t="n">
        <v>37347</v>
      </c>
      <c r="H193" s="42" t="n">
        <v>-231000</v>
      </c>
      <c r="I193" s="42" t="n">
        <v>-229185.8212</v>
      </c>
      <c r="J193" s="43" t="n">
        <f aca="false">I193/H193</f>
        <v>0.992146412121212</v>
      </c>
      <c r="K193" s="43" t="n">
        <f aca="false">VLOOKUP(G193,DiscountRate!$A$2:$E$26,5,0)</f>
        <v>4.03110304931893</v>
      </c>
      <c r="L193" s="33" t="n">
        <v>2.55</v>
      </c>
      <c r="M193" s="33" t="n">
        <v>2.485</v>
      </c>
      <c r="N193" s="45" t="n">
        <f aca="false">(M193-L193)*I193</f>
        <v>14897.078378</v>
      </c>
      <c r="O193" s="46" t="n">
        <f aca="false">(M193-L193)*H193</f>
        <v>15015</v>
      </c>
      <c r="P193" s="47" t="n">
        <f aca="false">(M193-L193)*(H193*K193)</f>
        <v>60527.0122855236</v>
      </c>
    </row>
    <row r="194" customFormat="false" ht="12.75" hidden="false" customHeight="false" outlineLevel="0" collapsed="false">
      <c r="A194" s="29" t="s">
        <v>40</v>
      </c>
      <c r="B194" s="37" t="n">
        <v>37203</v>
      </c>
      <c r="C194" s="29" t="s">
        <v>195</v>
      </c>
      <c r="D194" s="29" t="s">
        <v>137</v>
      </c>
      <c r="E194" s="29" t="s">
        <v>137</v>
      </c>
      <c r="F194" s="38" t="s">
        <v>39</v>
      </c>
      <c r="G194" s="40" t="n">
        <v>37347</v>
      </c>
      <c r="H194" s="42" t="n">
        <v>0</v>
      </c>
      <c r="I194" s="42" t="n">
        <v>0</v>
      </c>
      <c r="J194" s="42"/>
      <c r="K194" s="43" t="n">
        <f aca="false">VLOOKUP(G194,DiscountRate!$A$2:$E$26,5,0)</f>
        <v>4.03110304931893</v>
      </c>
      <c r="L194" s="33" t="n">
        <v>0</v>
      </c>
      <c r="M194" s="33"/>
      <c r="N194" s="45" t="n">
        <v>0</v>
      </c>
      <c r="O194" s="46" t="n">
        <f aca="false">(M194-L194)*H194</f>
        <v>0</v>
      </c>
      <c r="P194" s="47" t="n">
        <f aca="false">(M194-L194)*(H194*K194)</f>
        <v>0</v>
      </c>
    </row>
    <row r="195" customFormat="false" ht="12.75" hidden="false" customHeight="false" outlineLevel="0" collapsed="false">
      <c r="A195" s="29" t="s">
        <v>40</v>
      </c>
      <c r="B195" s="37" t="n">
        <v>37203</v>
      </c>
      <c r="C195" s="29" t="s">
        <v>195</v>
      </c>
      <c r="D195" s="29" t="s">
        <v>137</v>
      </c>
      <c r="E195" s="29" t="s">
        <v>137</v>
      </c>
      <c r="F195" s="38" t="s">
        <v>39</v>
      </c>
      <c r="G195" s="40" t="n">
        <v>37377</v>
      </c>
      <c r="H195" s="42" t="n">
        <v>-238700</v>
      </c>
      <c r="I195" s="42" t="n">
        <v>-236440.9548</v>
      </c>
      <c r="J195" s="43" t="n">
        <f aca="false">I195/H195</f>
        <v>0.990536048596565</v>
      </c>
      <c r="K195" s="43" t="n">
        <f aca="false">VLOOKUP(G195,DiscountRate!$A$2:$E$26,5,0)</f>
        <v>4.00573468718984</v>
      </c>
      <c r="L195" s="33" t="n">
        <v>2.55</v>
      </c>
      <c r="M195" s="33" t="n">
        <v>2.525</v>
      </c>
      <c r="N195" s="45" t="n">
        <f aca="false">(M195-L195)*I195</f>
        <v>5911.02386999998</v>
      </c>
      <c r="O195" s="46" t="n">
        <f aca="false">(M195-L195)*H195</f>
        <v>5967.49999999998</v>
      </c>
      <c r="P195" s="47" t="n">
        <f aca="false">(M195-L195)*(H195*K195)</f>
        <v>23904.2217458053</v>
      </c>
    </row>
    <row r="196" customFormat="false" ht="12.75" hidden="false" customHeight="false" outlineLevel="0" collapsed="false">
      <c r="A196" s="29" t="s">
        <v>40</v>
      </c>
      <c r="B196" s="37" t="n">
        <v>37203</v>
      </c>
      <c r="C196" s="29" t="s">
        <v>195</v>
      </c>
      <c r="D196" s="29" t="s">
        <v>137</v>
      </c>
      <c r="E196" s="29" t="s">
        <v>137</v>
      </c>
      <c r="F196" s="38" t="s">
        <v>39</v>
      </c>
      <c r="G196" s="40" t="n">
        <v>37377</v>
      </c>
      <c r="H196" s="42" t="n">
        <v>0</v>
      </c>
      <c r="I196" s="42" t="n">
        <v>0</v>
      </c>
      <c r="J196" s="42"/>
      <c r="K196" s="43" t="n">
        <f aca="false">VLOOKUP(G196,DiscountRate!$A$2:$E$26,5,0)</f>
        <v>4.00573468718984</v>
      </c>
      <c r="L196" s="33" t="n">
        <v>0</v>
      </c>
      <c r="M196" s="33"/>
      <c r="N196" s="45" t="n">
        <v>0</v>
      </c>
      <c r="O196" s="46" t="n">
        <f aca="false">(M196-L196)*H196</f>
        <v>0</v>
      </c>
      <c r="P196" s="47" t="n">
        <f aca="false">(M196-L196)*(H196*K196)</f>
        <v>0</v>
      </c>
    </row>
    <row r="197" customFormat="false" ht="12.75" hidden="false" customHeight="false" outlineLevel="0" collapsed="false">
      <c r="A197" s="29" t="s">
        <v>40</v>
      </c>
      <c r="B197" s="37" t="n">
        <v>37203</v>
      </c>
      <c r="C197" s="29" t="s">
        <v>195</v>
      </c>
      <c r="D197" s="29" t="s">
        <v>137</v>
      </c>
      <c r="E197" s="29" t="s">
        <v>137</v>
      </c>
      <c r="F197" s="38" t="s">
        <v>39</v>
      </c>
      <c r="G197" s="40" t="n">
        <v>37408</v>
      </c>
      <c r="H197" s="42" t="n">
        <v>-231000</v>
      </c>
      <c r="I197" s="42" t="n">
        <v>-228432.5383</v>
      </c>
      <c r="J197" s="43" t="n">
        <f aca="false">I197/H197</f>
        <v>0.988885447186147</v>
      </c>
      <c r="K197" s="43" t="n">
        <f aca="false">VLOOKUP(G197,DiscountRate!$A$2:$E$26,5,0)</f>
        <v>3.97973043692193</v>
      </c>
      <c r="L197" s="33" t="n">
        <v>2.55</v>
      </c>
      <c r="M197" s="33" t="n">
        <v>2.57</v>
      </c>
      <c r="N197" s="45" t="n">
        <f aca="false">(M197-L197)*I197</f>
        <v>-4568.650766</v>
      </c>
      <c r="O197" s="46" t="n">
        <f aca="false">(M197-L197)*H197</f>
        <v>-4620.00000000001</v>
      </c>
      <c r="P197" s="47" t="n">
        <f aca="false">(M197-L197)*(H197*K197)</f>
        <v>-18386.3546185793</v>
      </c>
    </row>
    <row r="198" customFormat="false" ht="12.75" hidden="false" customHeight="false" outlineLevel="0" collapsed="false">
      <c r="A198" s="29" t="s">
        <v>40</v>
      </c>
      <c r="B198" s="37" t="n">
        <v>37203</v>
      </c>
      <c r="C198" s="29" t="s">
        <v>195</v>
      </c>
      <c r="D198" s="29" t="s">
        <v>137</v>
      </c>
      <c r="E198" s="29" t="s">
        <v>137</v>
      </c>
      <c r="F198" s="38" t="s">
        <v>39</v>
      </c>
      <c r="G198" s="40" t="n">
        <v>37408</v>
      </c>
      <c r="H198" s="42" t="n">
        <v>0</v>
      </c>
      <c r="I198" s="42" t="n">
        <v>0</v>
      </c>
      <c r="J198" s="42"/>
      <c r="K198" s="43" t="n">
        <f aca="false">VLOOKUP(G198,DiscountRate!$A$2:$E$26,5,0)</f>
        <v>3.97973043692193</v>
      </c>
      <c r="L198" s="33" t="n">
        <v>0</v>
      </c>
      <c r="M198" s="33"/>
      <c r="N198" s="45" t="n">
        <v>0</v>
      </c>
      <c r="O198" s="46" t="n">
        <f aca="false">(M198-L198)*H198</f>
        <v>0</v>
      </c>
      <c r="P198" s="47" t="n">
        <f aca="false">(M198-L198)*(H198*K198)</f>
        <v>0</v>
      </c>
    </row>
    <row r="199" customFormat="false" ht="12.75" hidden="false" customHeight="false" outlineLevel="0" collapsed="false">
      <c r="A199" s="29" t="s">
        <v>40</v>
      </c>
      <c r="B199" s="37" t="n">
        <v>37203</v>
      </c>
      <c r="C199" s="29" t="s">
        <v>195</v>
      </c>
      <c r="D199" s="29" t="s">
        <v>137</v>
      </c>
      <c r="E199" s="29" t="s">
        <v>137</v>
      </c>
      <c r="F199" s="38" t="s">
        <v>39</v>
      </c>
      <c r="G199" s="40" t="n">
        <v>37438</v>
      </c>
      <c r="H199" s="42" t="n">
        <v>-238700</v>
      </c>
      <c r="I199" s="42" t="n">
        <v>-235651.2576</v>
      </c>
      <c r="J199" s="43" t="n">
        <f aca="false">I199/H199</f>
        <v>0.987227723502304</v>
      </c>
      <c r="K199" s="43" t="n">
        <f aca="false">VLOOKUP(G199,DiscountRate!$A$2:$E$26,5,0)</f>
        <v>3.96522688821174</v>
      </c>
      <c r="L199" s="33" t="n">
        <v>2.55</v>
      </c>
      <c r="M199" s="33" t="n">
        <v>2.61</v>
      </c>
      <c r="N199" s="45" t="n">
        <f aca="false">(M199-L199)*I199</f>
        <v>-14139.075456</v>
      </c>
      <c r="O199" s="46" t="n">
        <f aca="false">(M199-L199)*H199</f>
        <v>-14322</v>
      </c>
      <c r="P199" s="47" t="n">
        <f aca="false">(M199-L199)*(H199*K199)</f>
        <v>-56789.9794929685</v>
      </c>
    </row>
    <row r="200" customFormat="false" ht="12.75" hidden="false" customHeight="false" outlineLevel="0" collapsed="false">
      <c r="A200" s="29" t="s">
        <v>40</v>
      </c>
      <c r="B200" s="37" t="n">
        <v>37203</v>
      </c>
      <c r="C200" s="29" t="s">
        <v>195</v>
      </c>
      <c r="D200" s="29" t="s">
        <v>137</v>
      </c>
      <c r="E200" s="29" t="s">
        <v>137</v>
      </c>
      <c r="F200" s="38" t="s">
        <v>39</v>
      </c>
      <c r="G200" s="40" t="n">
        <v>37438</v>
      </c>
      <c r="H200" s="42" t="n">
        <v>0</v>
      </c>
      <c r="I200" s="42" t="n">
        <v>0</v>
      </c>
      <c r="J200" s="42"/>
      <c r="K200" s="43" t="n">
        <f aca="false">VLOOKUP(G200,DiscountRate!$A$2:$E$26,5,0)</f>
        <v>3.96522688821174</v>
      </c>
      <c r="L200" s="33" t="n">
        <v>0</v>
      </c>
      <c r="M200" s="33"/>
      <c r="N200" s="45" t="n">
        <v>0</v>
      </c>
      <c r="O200" s="46" t="n">
        <f aca="false">(M200-L200)*H200</f>
        <v>0</v>
      </c>
      <c r="P200" s="47" t="n">
        <f aca="false">(M200-L200)*(H200*K200)</f>
        <v>0</v>
      </c>
    </row>
    <row r="201" customFormat="false" ht="12.75" hidden="false" customHeight="false" outlineLevel="0" collapsed="false">
      <c r="A201" s="29" t="s">
        <v>40</v>
      </c>
      <c r="B201" s="37" t="n">
        <v>37203</v>
      </c>
      <c r="C201" s="29" t="s">
        <v>195</v>
      </c>
      <c r="D201" s="29" t="s">
        <v>137</v>
      </c>
      <c r="E201" s="29" t="s">
        <v>137</v>
      </c>
      <c r="F201" s="38" t="s">
        <v>39</v>
      </c>
      <c r="G201" s="40" t="n">
        <v>37469</v>
      </c>
      <c r="H201" s="42" t="n">
        <v>-238700</v>
      </c>
      <c r="I201" s="42" t="n">
        <v>-235208.9708</v>
      </c>
      <c r="J201" s="43" t="n">
        <f aca="false">I201/H201</f>
        <v>0.985374825303729</v>
      </c>
      <c r="K201" s="43" t="n">
        <f aca="false">VLOOKUP(G201,DiscountRate!$A$2:$E$26,5,0)</f>
        <v>3.9670772842598</v>
      </c>
      <c r="L201" s="33" t="n">
        <v>2.55</v>
      </c>
      <c r="M201" s="33" t="n">
        <v>2.65</v>
      </c>
      <c r="N201" s="45" t="n">
        <f aca="false">(M201-L201)*I201</f>
        <v>-23520.89708</v>
      </c>
      <c r="O201" s="46" t="n">
        <f aca="false">(M201-L201)*H201</f>
        <v>-23870</v>
      </c>
      <c r="P201" s="47" t="n">
        <f aca="false">(M201-L201)*(H201*K201)</f>
        <v>-94694.1347752815</v>
      </c>
    </row>
    <row r="202" customFormat="false" ht="12.75" hidden="false" customHeight="false" outlineLevel="0" collapsed="false">
      <c r="A202" s="29" t="s">
        <v>40</v>
      </c>
      <c r="B202" s="37" t="n">
        <v>37203</v>
      </c>
      <c r="C202" s="29" t="s">
        <v>195</v>
      </c>
      <c r="D202" s="29" t="s">
        <v>137</v>
      </c>
      <c r="E202" s="29" t="s">
        <v>137</v>
      </c>
      <c r="F202" s="38" t="s">
        <v>39</v>
      </c>
      <c r="G202" s="40" t="n">
        <v>37469</v>
      </c>
      <c r="H202" s="42" t="n">
        <v>0</v>
      </c>
      <c r="I202" s="42" t="n">
        <v>0</v>
      </c>
      <c r="J202" s="42"/>
      <c r="K202" s="43" t="n">
        <f aca="false">VLOOKUP(G202,DiscountRate!$A$2:$E$26,5,0)</f>
        <v>3.9670772842598</v>
      </c>
      <c r="L202" s="33" t="n">
        <v>0</v>
      </c>
      <c r="M202" s="33"/>
      <c r="N202" s="45" t="n">
        <v>0</v>
      </c>
      <c r="O202" s="46" t="n">
        <f aca="false">(M202-L202)*H202</f>
        <v>0</v>
      </c>
      <c r="P202" s="47" t="n">
        <f aca="false">(M202-L202)*(H202*K202)</f>
        <v>0</v>
      </c>
    </row>
    <row r="203" customFormat="false" ht="12.75" hidden="false" customHeight="false" outlineLevel="0" collapsed="false">
      <c r="A203" s="29" t="s">
        <v>40</v>
      </c>
      <c r="B203" s="37" t="n">
        <v>37203</v>
      </c>
      <c r="C203" s="29" t="s">
        <v>195</v>
      </c>
      <c r="D203" s="29" t="s">
        <v>137</v>
      </c>
      <c r="E203" s="29" t="s">
        <v>137</v>
      </c>
      <c r="F203" s="38" t="s">
        <v>39</v>
      </c>
      <c r="G203" s="40" t="n">
        <v>37500</v>
      </c>
      <c r="H203" s="42" t="n">
        <v>-231000</v>
      </c>
      <c r="I203" s="42" t="n">
        <v>-227185.0358</v>
      </c>
      <c r="J203" s="43" t="n">
        <f aca="false">I203/H203</f>
        <v>0.983485003463204</v>
      </c>
      <c r="K203" s="43" t="n">
        <f aca="false">VLOOKUP(G203,DiscountRate!$A$2:$E$26,5,0)</f>
        <v>3.9687660014305</v>
      </c>
      <c r="L203" s="33" t="n">
        <v>2.55</v>
      </c>
      <c r="M203" s="33" t="n">
        <v>2.655</v>
      </c>
      <c r="N203" s="45" t="n">
        <f aca="false">(M203-L203)*I203</f>
        <v>-23854.428759</v>
      </c>
      <c r="O203" s="46" t="n">
        <f aca="false">(M203-L203)*H203</f>
        <v>-24255</v>
      </c>
      <c r="P203" s="47" t="n">
        <f aca="false">(M203-L203)*(H203*K203)</f>
        <v>-96262.4193646968</v>
      </c>
    </row>
    <row r="204" customFormat="false" ht="12.75" hidden="false" customHeight="false" outlineLevel="0" collapsed="false">
      <c r="A204" s="29" t="s">
        <v>40</v>
      </c>
      <c r="B204" s="37" t="n">
        <v>37203</v>
      </c>
      <c r="C204" s="29" t="s">
        <v>195</v>
      </c>
      <c r="D204" s="29" t="s">
        <v>137</v>
      </c>
      <c r="E204" s="29" t="s">
        <v>137</v>
      </c>
      <c r="F204" s="38" t="s">
        <v>39</v>
      </c>
      <c r="G204" s="40" t="n">
        <v>37500</v>
      </c>
      <c r="H204" s="42" t="n">
        <v>0</v>
      </c>
      <c r="I204" s="42" t="n">
        <v>0</v>
      </c>
      <c r="J204" s="42"/>
      <c r="K204" s="43" t="n">
        <f aca="false">VLOOKUP(G204,DiscountRate!$A$2:$E$26,5,0)</f>
        <v>3.9687660014305</v>
      </c>
      <c r="L204" s="33" t="n">
        <v>0</v>
      </c>
      <c r="M204" s="33"/>
      <c r="N204" s="45" t="n">
        <v>0</v>
      </c>
      <c r="O204" s="46" t="n">
        <f aca="false">(M204-L204)*H204</f>
        <v>0</v>
      </c>
      <c r="P204" s="47" t="n">
        <f aca="false">(M204-L204)*(H204*K204)</f>
        <v>0</v>
      </c>
    </row>
    <row r="205" customFormat="false" ht="12.75" hidden="false" customHeight="false" outlineLevel="0" collapsed="false">
      <c r="A205" s="29" t="s">
        <v>40</v>
      </c>
      <c r="B205" s="37" t="n">
        <v>37203</v>
      </c>
      <c r="C205" s="29" t="s">
        <v>195</v>
      </c>
      <c r="D205" s="29" t="s">
        <v>137</v>
      </c>
      <c r="E205" s="29" t="s">
        <v>137</v>
      </c>
      <c r="F205" s="38" t="s">
        <v>39</v>
      </c>
      <c r="G205" s="40" t="n">
        <v>37530</v>
      </c>
      <c r="H205" s="42" t="n">
        <v>-238700</v>
      </c>
      <c r="I205" s="42" t="n">
        <v>-234296.8315</v>
      </c>
      <c r="J205" s="43" t="n">
        <f aca="false">I205/H205</f>
        <v>0.981553546292417</v>
      </c>
      <c r="K205" s="43" t="n">
        <f aca="false">VLOOKUP(G205,DiscountRate!$A$2:$E$26,5,0)</f>
        <v>3.9771635358095</v>
      </c>
      <c r="L205" s="33" t="n">
        <v>2.55</v>
      </c>
      <c r="M205" s="33" t="n">
        <v>2.695</v>
      </c>
      <c r="N205" s="45" t="n">
        <f aca="false">(M205-L205)*I205</f>
        <v>-33973.0405675</v>
      </c>
      <c r="O205" s="46" t="n">
        <f aca="false">(M205-L205)*H205</f>
        <v>-34611.5</v>
      </c>
      <c r="P205" s="47" t="n">
        <f aca="false">(M205-L205)*(H205*K205)</f>
        <v>-137655.59571967</v>
      </c>
    </row>
    <row r="206" customFormat="false" ht="12.75" hidden="false" customHeight="false" outlineLevel="0" collapsed="false">
      <c r="A206" s="29" t="s">
        <v>40</v>
      </c>
      <c r="B206" s="37" t="n">
        <v>37203</v>
      </c>
      <c r="C206" s="29" t="s">
        <v>195</v>
      </c>
      <c r="D206" s="29" t="s">
        <v>137</v>
      </c>
      <c r="E206" s="29" t="s">
        <v>137</v>
      </c>
      <c r="F206" s="38" t="s">
        <v>39</v>
      </c>
      <c r="G206" s="40" t="n">
        <v>37530</v>
      </c>
      <c r="H206" s="42" t="n">
        <v>0</v>
      </c>
      <c r="I206" s="42" t="n">
        <v>0</v>
      </c>
      <c r="J206" s="42"/>
      <c r="K206" s="43" t="n">
        <f aca="false">VLOOKUP(G206,DiscountRate!$A$2:$E$26,5,0)</f>
        <v>3.9771635358095</v>
      </c>
      <c r="L206" s="33" t="n">
        <v>0</v>
      </c>
      <c r="M206" s="33"/>
      <c r="N206" s="45" t="n">
        <v>0</v>
      </c>
      <c r="O206" s="46" t="n">
        <f aca="false">(M206-L206)*H206</f>
        <v>0</v>
      </c>
      <c r="P206" s="47" t="n">
        <f aca="false">(M206-L206)*(H206*K206)</f>
        <v>0</v>
      </c>
    </row>
    <row r="207" customFormat="false" ht="12.75" hidden="false" customHeight="false" outlineLevel="0" collapsed="false">
      <c r="A207" s="51" t="s">
        <v>194</v>
      </c>
      <c r="B207" s="37"/>
      <c r="C207" s="29"/>
      <c r="D207" s="29"/>
      <c r="E207" s="29"/>
      <c r="F207" s="38"/>
      <c r="G207" s="40"/>
      <c r="H207" s="48" t="n">
        <f aca="false">SUM(H193:H206)</f>
        <v>-1647800</v>
      </c>
      <c r="I207" s="48" t="n">
        <f aca="false">SUM(I193:I206)</f>
        <v>-1626401.41</v>
      </c>
      <c r="J207" s="48"/>
      <c r="K207" s="43" t="e">
        <f aca="false">VLOOKUP(G207,DiscountRate!$A$2:$E$26,5,0)</f>
        <v>#N/A</v>
      </c>
      <c r="L207" s="32"/>
      <c r="M207" s="32"/>
      <c r="N207" s="50" t="n">
        <f aca="false">SUM(N193:N206)</f>
        <v>-79247.9903805001</v>
      </c>
      <c r="O207" s="50" t="n">
        <f aca="false">SUM(O193:O206)</f>
        <v>-80696.0000000001</v>
      </c>
      <c r="P207" s="50" t="n">
        <f aca="false">SUM(P193:P206)</f>
        <v>-319357.249939868</v>
      </c>
    </row>
    <row r="208" customFormat="false" ht="12.75" hidden="false" customHeight="false" outlineLevel="0" collapsed="false">
      <c r="A208" s="29" t="s">
        <v>38</v>
      </c>
      <c r="B208" s="37" t="n">
        <v>37203</v>
      </c>
      <c r="C208" s="29" t="s">
        <v>196</v>
      </c>
      <c r="D208" s="29" t="s">
        <v>137</v>
      </c>
      <c r="E208" s="29" t="s">
        <v>137</v>
      </c>
      <c r="F208" s="38" t="s">
        <v>39</v>
      </c>
      <c r="G208" s="40" t="n">
        <v>37347</v>
      </c>
      <c r="H208" s="42" t="n">
        <v>-69000</v>
      </c>
      <c r="I208" s="42" t="n">
        <v>-68458.1025</v>
      </c>
      <c r="J208" s="43" t="n">
        <f aca="false">I208/H208</f>
        <v>0.992146413043478</v>
      </c>
      <c r="K208" s="43" t="n">
        <f aca="false">VLOOKUP(G208,DiscountRate!$A$2:$E$26,5,0)</f>
        <v>4.03110304931893</v>
      </c>
      <c r="L208" s="33" t="n">
        <v>2.55</v>
      </c>
      <c r="M208" s="33" t="n">
        <v>2.485</v>
      </c>
      <c r="N208" s="45" t="n">
        <f aca="false">(M208-L208)*I208</f>
        <v>4449.7766625</v>
      </c>
      <c r="O208" s="46" t="n">
        <f aca="false">(M208-L208)*H208</f>
        <v>4485</v>
      </c>
      <c r="P208" s="47" t="n">
        <f aca="false">(M208-L208)*(H208*K208)</f>
        <v>18079.4971761954</v>
      </c>
    </row>
    <row r="209" customFormat="false" ht="12.75" hidden="false" customHeight="false" outlineLevel="0" collapsed="false">
      <c r="A209" s="29" t="s">
        <v>38</v>
      </c>
      <c r="B209" s="37" t="n">
        <v>37203</v>
      </c>
      <c r="C209" s="29" t="s">
        <v>196</v>
      </c>
      <c r="D209" s="29" t="s">
        <v>137</v>
      </c>
      <c r="E209" s="29" t="s">
        <v>137</v>
      </c>
      <c r="F209" s="38" t="s">
        <v>39</v>
      </c>
      <c r="G209" s="40" t="n">
        <v>37347</v>
      </c>
      <c r="H209" s="42" t="n">
        <v>0</v>
      </c>
      <c r="I209" s="42" t="n">
        <v>0</v>
      </c>
      <c r="J209" s="42"/>
      <c r="K209" s="43" t="n">
        <f aca="false">VLOOKUP(G209,DiscountRate!$A$2:$E$26,5,0)</f>
        <v>4.03110304931893</v>
      </c>
      <c r="L209" s="33" t="n">
        <v>0</v>
      </c>
      <c r="M209" s="33"/>
      <c r="N209" s="45" t="n">
        <v>0</v>
      </c>
      <c r="O209" s="46" t="n">
        <f aca="false">(M209-L209)*H209</f>
        <v>0</v>
      </c>
      <c r="P209" s="47" t="n">
        <f aca="false">(M209-L209)*(H209*K209)</f>
        <v>0</v>
      </c>
    </row>
    <row r="210" customFormat="false" ht="12.75" hidden="false" customHeight="false" outlineLevel="0" collapsed="false">
      <c r="A210" s="29" t="s">
        <v>38</v>
      </c>
      <c r="B210" s="37" t="n">
        <v>37203</v>
      </c>
      <c r="C210" s="29" t="s">
        <v>196</v>
      </c>
      <c r="D210" s="29" t="s">
        <v>137</v>
      </c>
      <c r="E210" s="29" t="s">
        <v>137</v>
      </c>
      <c r="F210" s="38" t="s">
        <v>39</v>
      </c>
      <c r="G210" s="40" t="n">
        <v>37377</v>
      </c>
      <c r="H210" s="42" t="n">
        <v>-71300</v>
      </c>
      <c r="I210" s="42" t="n">
        <v>-70625.2203</v>
      </c>
      <c r="J210" s="43" t="n">
        <f aca="false">I210/H210</f>
        <v>0.990536049088359</v>
      </c>
      <c r="K210" s="43" t="n">
        <f aca="false">VLOOKUP(G210,DiscountRate!$A$2:$E$26,5,0)</f>
        <v>4.00573468718984</v>
      </c>
      <c r="L210" s="33" t="n">
        <v>2.55</v>
      </c>
      <c r="M210" s="33" t="n">
        <v>2.525</v>
      </c>
      <c r="N210" s="45" t="n">
        <f aca="false">(M210-L210)*I210</f>
        <v>1765.63050749999</v>
      </c>
      <c r="O210" s="46" t="n">
        <f aca="false">(M210-L210)*H210</f>
        <v>1782.49999999999</v>
      </c>
      <c r="P210" s="47" t="n">
        <f aca="false">(M210-L210)*(H210*K210)</f>
        <v>7140.22207991586</v>
      </c>
    </row>
    <row r="211" customFormat="false" ht="12.75" hidden="false" customHeight="false" outlineLevel="0" collapsed="false">
      <c r="A211" s="29" t="s">
        <v>38</v>
      </c>
      <c r="B211" s="37" t="n">
        <v>37203</v>
      </c>
      <c r="C211" s="29" t="s">
        <v>196</v>
      </c>
      <c r="D211" s="29" t="s">
        <v>137</v>
      </c>
      <c r="E211" s="29" t="s">
        <v>137</v>
      </c>
      <c r="F211" s="38" t="s">
        <v>39</v>
      </c>
      <c r="G211" s="40" t="n">
        <v>37377</v>
      </c>
      <c r="H211" s="42" t="n">
        <v>0</v>
      </c>
      <c r="I211" s="42" t="n">
        <v>0</v>
      </c>
      <c r="J211" s="42"/>
      <c r="K211" s="43" t="n">
        <f aca="false">VLOOKUP(G211,DiscountRate!$A$2:$E$26,5,0)</f>
        <v>4.00573468718984</v>
      </c>
      <c r="L211" s="33" t="n">
        <v>0</v>
      </c>
      <c r="M211" s="33"/>
      <c r="N211" s="45" t="n">
        <v>0</v>
      </c>
      <c r="O211" s="46" t="n">
        <f aca="false">(M211-L211)*H211</f>
        <v>0</v>
      </c>
      <c r="P211" s="47" t="n">
        <f aca="false">(M211-L211)*(H211*K211)</f>
        <v>0</v>
      </c>
    </row>
    <row r="212" customFormat="false" ht="12.75" hidden="false" customHeight="false" outlineLevel="0" collapsed="false">
      <c r="A212" s="29" t="s">
        <v>38</v>
      </c>
      <c r="B212" s="37" t="n">
        <v>37203</v>
      </c>
      <c r="C212" s="29" t="s">
        <v>196</v>
      </c>
      <c r="D212" s="29" t="s">
        <v>137</v>
      </c>
      <c r="E212" s="29" t="s">
        <v>137</v>
      </c>
      <c r="F212" s="38" t="s">
        <v>39</v>
      </c>
      <c r="G212" s="40" t="n">
        <v>37408</v>
      </c>
      <c r="H212" s="42" t="n">
        <v>-69000</v>
      </c>
      <c r="I212" s="42" t="n">
        <v>-68233.0959</v>
      </c>
      <c r="J212" s="43" t="n">
        <f aca="false">I212/H212</f>
        <v>0.988885447826087</v>
      </c>
      <c r="K212" s="43" t="n">
        <f aca="false">VLOOKUP(G212,DiscountRate!$A$2:$E$26,5,0)</f>
        <v>3.97973043692193</v>
      </c>
      <c r="L212" s="33" t="n">
        <v>2.55</v>
      </c>
      <c r="M212" s="33" t="n">
        <v>2.57</v>
      </c>
      <c r="N212" s="45" t="n">
        <f aca="false">(M212-L212)*I212</f>
        <v>-1364.661918</v>
      </c>
      <c r="O212" s="46" t="n">
        <f aca="false">(M212-L212)*H212</f>
        <v>-1380</v>
      </c>
      <c r="P212" s="47" t="n">
        <f aca="false">(M212-L212)*(H212*K212)</f>
        <v>-5492.02800295227</v>
      </c>
    </row>
    <row r="213" customFormat="false" ht="12.75" hidden="false" customHeight="false" outlineLevel="0" collapsed="false">
      <c r="A213" s="29" t="s">
        <v>38</v>
      </c>
      <c r="B213" s="37" t="n">
        <v>37203</v>
      </c>
      <c r="C213" s="29" t="s">
        <v>196</v>
      </c>
      <c r="D213" s="29" t="s">
        <v>137</v>
      </c>
      <c r="E213" s="29" t="s">
        <v>137</v>
      </c>
      <c r="F213" s="38" t="s">
        <v>39</v>
      </c>
      <c r="G213" s="40" t="n">
        <v>37408</v>
      </c>
      <c r="H213" s="42" t="n">
        <v>0</v>
      </c>
      <c r="I213" s="42" t="n">
        <v>0</v>
      </c>
      <c r="J213" s="42"/>
      <c r="K213" s="43" t="n">
        <f aca="false">VLOOKUP(G213,DiscountRate!$A$2:$E$26,5,0)</f>
        <v>3.97973043692193</v>
      </c>
      <c r="L213" s="33" t="n">
        <v>0</v>
      </c>
      <c r="M213" s="33"/>
      <c r="N213" s="45" t="n">
        <v>0</v>
      </c>
      <c r="O213" s="46" t="n">
        <f aca="false">(M213-L213)*H213</f>
        <v>0</v>
      </c>
      <c r="P213" s="47" t="n">
        <f aca="false">(M213-L213)*(H213*K213)</f>
        <v>0</v>
      </c>
    </row>
    <row r="214" customFormat="false" ht="12.75" hidden="false" customHeight="false" outlineLevel="0" collapsed="false">
      <c r="A214" s="29" t="s">
        <v>38</v>
      </c>
      <c r="B214" s="37" t="n">
        <v>37203</v>
      </c>
      <c r="C214" s="29" t="s">
        <v>196</v>
      </c>
      <c r="D214" s="29" t="s">
        <v>137</v>
      </c>
      <c r="E214" s="29" t="s">
        <v>137</v>
      </c>
      <c r="F214" s="38" t="s">
        <v>39</v>
      </c>
      <c r="G214" s="40" t="n">
        <v>37438</v>
      </c>
      <c r="H214" s="42" t="n">
        <v>-71300</v>
      </c>
      <c r="I214" s="42" t="n">
        <v>-70389.3367</v>
      </c>
      <c r="J214" s="43" t="n">
        <f aca="false">I214/H214</f>
        <v>0.987227723702665</v>
      </c>
      <c r="K214" s="43" t="n">
        <f aca="false">VLOOKUP(G214,DiscountRate!$A$2:$E$26,5,0)</f>
        <v>3.96522688821174</v>
      </c>
      <c r="L214" s="33" t="n">
        <v>2.55</v>
      </c>
      <c r="M214" s="33" t="n">
        <v>2.61</v>
      </c>
      <c r="N214" s="45" t="n">
        <f aca="false">(M214-L214)*I214</f>
        <v>-4223.360202</v>
      </c>
      <c r="O214" s="46" t="n">
        <f aca="false">(M214-L214)*H214</f>
        <v>-4278</v>
      </c>
      <c r="P214" s="47" t="n">
        <f aca="false">(M214-L214)*(H214*K214)</f>
        <v>-16963.2406277698</v>
      </c>
    </row>
    <row r="215" customFormat="false" ht="12.75" hidden="false" customHeight="false" outlineLevel="0" collapsed="false">
      <c r="A215" s="29" t="s">
        <v>38</v>
      </c>
      <c r="B215" s="37" t="n">
        <v>37203</v>
      </c>
      <c r="C215" s="29" t="s">
        <v>196</v>
      </c>
      <c r="D215" s="29" t="s">
        <v>137</v>
      </c>
      <c r="E215" s="29" t="s">
        <v>137</v>
      </c>
      <c r="F215" s="38" t="s">
        <v>39</v>
      </c>
      <c r="G215" s="40" t="n">
        <v>37438</v>
      </c>
      <c r="H215" s="42" t="n">
        <v>0</v>
      </c>
      <c r="I215" s="42" t="n">
        <v>0</v>
      </c>
      <c r="J215" s="42"/>
      <c r="K215" s="43" t="n">
        <f aca="false">VLOOKUP(G215,DiscountRate!$A$2:$E$26,5,0)</f>
        <v>3.96522688821174</v>
      </c>
      <c r="L215" s="33" t="n">
        <v>0</v>
      </c>
      <c r="M215" s="33"/>
      <c r="N215" s="45" t="n">
        <v>0</v>
      </c>
      <c r="O215" s="46" t="n">
        <f aca="false">(M215-L215)*H215</f>
        <v>0</v>
      </c>
      <c r="P215" s="47" t="n">
        <f aca="false">(M215-L215)*(H215*K215)</f>
        <v>0</v>
      </c>
    </row>
    <row r="216" customFormat="false" ht="12.75" hidden="false" customHeight="false" outlineLevel="0" collapsed="false">
      <c r="A216" s="29" t="s">
        <v>38</v>
      </c>
      <c r="B216" s="37" t="n">
        <v>37203</v>
      </c>
      <c r="C216" s="29" t="s">
        <v>196</v>
      </c>
      <c r="D216" s="29" t="s">
        <v>137</v>
      </c>
      <c r="E216" s="29" t="s">
        <v>137</v>
      </c>
      <c r="F216" s="38" t="s">
        <v>39</v>
      </c>
      <c r="G216" s="40" t="n">
        <v>37469</v>
      </c>
      <c r="H216" s="42" t="n">
        <v>-71300</v>
      </c>
      <c r="I216" s="42" t="n">
        <v>-70257.225</v>
      </c>
      <c r="J216" s="43" t="n">
        <f aca="false">I216/H216</f>
        <v>0.985374824684432</v>
      </c>
      <c r="K216" s="43" t="n">
        <f aca="false">VLOOKUP(G216,DiscountRate!$A$2:$E$26,5,0)</f>
        <v>3.9670772842598</v>
      </c>
      <c r="L216" s="33" t="n">
        <v>2.55</v>
      </c>
      <c r="M216" s="33" t="n">
        <v>2.65</v>
      </c>
      <c r="N216" s="45" t="n">
        <f aca="false">(M216-L216)*I216</f>
        <v>-7025.72250000001</v>
      </c>
      <c r="O216" s="46" t="n">
        <f aca="false">(M216-L216)*H216</f>
        <v>-7130.00000000001</v>
      </c>
      <c r="P216" s="47" t="n">
        <f aca="false">(M216-L216)*(H216*K216)</f>
        <v>-28285.2610367724</v>
      </c>
    </row>
    <row r="217" customFormat="false" ht="12.75" hidden="false" customHeight="false" outlineLevel="0" collapsed="false">
      <c r="A217" s="29" t="s">
        <v>38</v>
      </c>
      <c r="B217" s="37" t="n">
        <v>37203</v>
      </c>
      <c r="C217" s="29" t="s">
        <v>196</v>
      </c>
      <c r="D217" s="29" t="s">
        <v>137</v>
      </c>
      <c r="E217" s="29" t="s">
        <v>137</v>
      </c>
      <c r="F217" s="38" t="s">
        <v>39</v>
      </c>
      <c r="G217" s="40" t="n">
        <v>37469</v>
      </c>
      <c r="H217" s="42" t="n">
        <v>0</v>
      </c>
      <c r="I217" s="42" t="n">
        <v>0</v>
      </c>
      <c r="J217" s="42"/>
      <c r="K217" s="43" t="n">
        <f aca="false">VLOOKUP(G217,DiscountRate!$A$2:$E$26,5,0)</f>
        <v>3.9670772842598</v>
      </c>
      <c r="L217" s="33" t="n">
        <v>0</v>
      </c>
      <c r="M217" s="33"/>
      <c r="N217" s="45" t="n">
        <v>0</v>
      </c>
      <c r="O217" s="46" t="n">
        <f aca="false">(M217-L217)*H217</f>
        <v>0</v>
      </c>
      <c r="P217" s="47" t="n">
        <f aca="false">(M217-L217)*(H217*K217)</f>
        <v>0</v>
      </c>
    </row>
    <row r="218" customFormat="false" ht="12.75" hidden="false" customHeight="false" outlineLevel="0" collapsed="false">
      <c r="A218" s="29" t="s">
        <v>38</v>
      </c>
      <c r="B218" s="37" t="n">
        <v>37203</v>
      </c>
      <c r="C218" s="29" t="s">
        <v>196</v>
      </c>
      <c r="D218" s="29" t="s">
        <v>137</v>
      </c>
      <c r="E218" s="29" t="s">
        <v>137</v>
      </c>
      <c r="F218" s="38" t="s">
        <v>39</v>
      </c>
      <c r="G218" s="40" t="n">
        <v>37500</v>
      </c>
      <c r="H218" s="42" t="n">
        <v>-69000</v>
      </c>
      <c r="I218" s="42" t="n">
        <v>-67860.4652</v>
      </c>
      <c r="J218" s="43" t="n">
        <f aca="false">I218/H218</f>
        <v>0.983485002898551</v>
      </c>
      <c r="K218" s="43" t="n">
        <f aca="false">VLOOKUP(G218,DiscountRate!$A$2:$E$26,5,0)</f>
        <v>3.9687660014305</v>
      </c>
      <c r="L218" s="33" t="n">
        <v>2.55</v>
      </c>
      <c r="M218" s="33" t="n">
        <v>2.655</v>
      </c>
      <c r="N218" s="45" t="n">
        <f aca="false">(M218-L218)*I218</f>
        <v>-7125.348846</v>
      </c>
      <c r="O218" s="46" t="n">
        <f aca="false">(M218-L218)*H218</f>
        <v>-7245</v>
      </c>
      <c r="P218" s="47" t="n">
        <f aca="false">(M218-L218)*(H218*K218)</f>
        <v>-28753.709680364</v>
      </c>
    </row>
    <row r="219" customFormat="false" ht="12.75" hidden="false" customHeight="false" outlineLevel="0" collapsed="false">
      <c r="A219" s="29" t="s">
        <v>38</v>
      </c>
      <c r="B219" s="37" t="n">
        <v>37203</v>
      </c>
      <c r="C219" s="29" t="s">
        <v>196</v>
      </c>
      <c r="D219" s="29" t="s">
        <v>137</v>
      </c>
      <c r="E219" s="29" t="s">
        <v>137</v>
      </c>
      <c r="F219" s="38" t="s">
        <v>39</v>
      </c>
      <c r="G219" s="40" t="n">
        <v>37500</v>
      </c>
      <c r="H219" s="42" t="n">
        <v>0</v>
      </c>
      <c r="I219" s="42" t="n">
        <v>0</v>
      </c>
      <c r="J219" s="42"/>
      <c r="K219" s="43" t="n">
        <f aca="false">VLOOKUP(G219,DiscountRate!$A$2:$E$26,5,0)</f>
        <v>3.9687660014305</v>
      </c>
      <c r="L219" s="33" t="n">
        <v>0</v>
      </c>
      <c r="M219" s="33"/>
      <c r="N219" s="45" t="n">
        <v>0</v>
      </c>
      <c r="O219" s="46" t="n">
        <f aca="false">(M219-L219)*H219</f>
        <v>0</v>
      </c>
      <c r="P219" s="47" t="n">
        <f aca="false">(M219-L219)*(H219*K219)</f>
        <v>0</v>
      </c>
    </row>
    <row r="220" customFormat="false" ht="12.75" hidden="false" customHeight="false" outlineLevel="0" collapsed="false">
      <c r="A220" s="29" t="s">
        <v>38</v>
      </c>
      <c r="B220" s="37" t="n">
        <v>37203</v>
      </c>
      <c r="C220" s="29" t="s">
        <v>196</v>
      </c>
      <c r="D220" s="29" t="s">
        <v>137</v>
      </c>
      <c r="E220" s="29" t="s">
        <v>137</v>
      </c>
      <c r="F220" s="38" t="s">
        <v>39</v>
      </c>
      <c r="G220" s="40" t="n">
        <v>37530</v>
      </c>
      <c r="H220" s="42" t="n">
        <v>-71300</v>
      </c>
      <c r="I220" s="42" t="n">
        <v>-69984.7679</v>
      </c>
      <c r="J220" s="43" t="n">
        <f aca="false">I220/H220</f>
        <v>0.981553546984572</v>
      </c>
      <c r="K220" s="43" t="n">
        <f aca="false">VLOOKUP(G220,DiscountRate!$A$2:$E$26,5,0)</f>
        <v>3.9771635358095</v>
      </c>
      <c r="L220" s="33" t="n">
        <v>2.55</v>
      </c>
      <c r="M220" s="33" t="n">
        <v>2.695</v>
      </c>
      <c r="N220" s="45" t="n">
        <f aca="false">(M220-L220)*I220</f>
        <v>-10147.7913455</v>
      </c>
      <c r="O220" s="46" t="n">
        <f aca="false">(M220-L220)*H220</f>
        <v>-10338.5</v>
      </c>
      <c r="P220" s="47" t="n">
        <f aca="false">(M220-L220)*(H220*K220)</f>
        <v>-41117.9052149665</v>
      </c>
    </row>
    <row r="221" customFormat="false" ht="12.75" hidden="false" customHeight="false" outlineLevel="0" collapsed="false">
      <c r="A221" s="29" t="s">
        <v>38</v>
      </c>
      <c r="B221" s="37" t="n">
        <v>37203</v>
      </c>
      <c r="C221" s="29" t="s">
        <v>196</v>
      </c>
      <c r="D221" s="29" t="s">
        <v>137</v>
      </c>
      <c r="E221" s="29" t="s">
        <v>137</v>
      </c>
      <c r="F221" s="38" t="s">
        <v>39</v>
      </c>
      <c r="G221" s="40" t="n">
        <v>37530</v>
      </c>
      <c r="H221" s="42" t="n">
        <v>0</v>
      </c>
      <c r="I221" s="42" t="n">
        <v>0</v>
      </c>
      <c r="J221" s="42"/>
      <c r="K221" s="43" t="n">
        <f aca="false">VLOOKUP(G221,DiscountRate!$A$2:$E$26,5,0)</f>
        <v>3.9771635358095</v>
      </c>
      <c r="L221" s="33" t="n">
        <v>0</v>
      </c>
      <c r="M221" s="33"/>
      <c r="N221" s="45" t="n">
        <v>0</v>
      </c>
      <c r="O221" s="46" t="n">
        <f aca="false">(M221-L221)*H221</f>
        <v>0</v>
      </c>
      <c r="P221" s="47" t="n">
        <f aca="false">(M221-L221)*(H221*K221)</f>
        <v>0</v>
      </c>
    </row>
    <row r="222" customFormat="false" ht="12.75" hidden="false" customHeight="false" outlineLevel="0" collapsed="false">
      <c r="A222" s="51" t="s">
        <v>197</v>
      </c>
      <c r="B222" s="37"/>
      <c r="C222" s="29"/>
      <c r="D222" s="29"/>
      <c r="E222" s="29"/>
      <c r="F222" s="38"/>
      <c r="G222" s="40"/>
      <c r="H222" s="48" t="n">
        <f aca="false">SUM(H208:H221)</f>
        <v>-492200</v>
      </c>
      <c r="I222" s="48" t="n">
        <f aca="false">SUM(I208:I221)</f>
        <v>-485808.2135</v>
      </c>
      <c r="J222" s="48"/>
      <c r="K222" s="43" t="e">
        <f aca="false">VLOOKUP(G222,DiscountRate!$A$2:$E$26,5,0)</f>
        <v>#N/A</v>
      </c>
      <c r="L222" s="32"/>
      <c r="M222" s="32"/>
      <c r="N222" s="50" t="n">
        <f aca="false">SUM(N208:N221)</f>
        <v>-23671.4776415</v>
      </c>
      <c r="O222" s="50" t="n">
        <f aca="false">SUM(O208:O221)</f>
        <v>-24104</v>
      </c>
      <c r="P222" s="50" t="n">
        <f aca="false">SUM(P208:P221)</f>
        <v>-95392.4253067137</v>
      </c>
    </row>
    <row r="223" customFormat="false" ht="12.75" hidden="false" customHeight="false" outlineLevel="0" collapsed="false">
      <c r="A223" s="29" t="s">
        <v>40</v>
      </c>
      <c r="B223" s="37" t="n">
        <v>37203</v>
      </c>
      <c r="C223" s="29" t="s">
        <v>198</v>
      </c>
      <c r="D223" s="29" t="s">
        <v>88</v>
      </c>
      <c r="E223" s="29" t="s">
        <v>89</v>
      </c>
      <c r="F223" s="38" t="s">
        <v>39</v>
      </c>
      <c r="G223" s="40" t="n">
        <v>37347</v>
      </c>
      <c r="H223" s="42" t="n">
        <v>231000</v>
      </c>
      <c r="I223" s="42" t="n">
        <v>229185.8212</v>
      </c>
      <c r="J223" s="43" t="n">
        <f aca="false">I223/H223</f>
        <v>0.992146412121212</v>
      </c>
      <c r="K223" s="43" t="n">
        <f aca="false">VLOOKUP(G223,DiscountRate!$A$2:$E$26,5,0)</f>
        <v>4.03110304931893</v>
      </c>
      <c r="L223" s="33" t="n">
        <v>3.125</v>
      </c>
      <c r="M223" s="44" t="n">
        <f aca="false">(N223/I223)+L223</f>
        <v>3.05999999990401</v>
      </c>
      <c r="N223" s="45" t="n">
        <v>-14897.0784</v>
      </c>
      <c r="O223" s="46" t="n">
        <f aca="false">(M223-L223)*H223</f>
        <v>-15015.0000221742</v>
      </c>
      <c r="P223" s="47" t="n">
        <f aca="false">(M223-L223)*(H223*K223)</f>
        <v>-60527.01237491</v>
      </c>
    </row>
    <row r="224" customFormat="false" ht="12.75" hidden="false" customHeight="false" outlineLevel="0" collapsed="false">
      <c r="A224" s="29" t="s">
        <v>40</v>
      </c>
      <c r="B224" s="37" t="n">
        <v>37203</v>
      </c>
      <c r="C224" s="29" t="s">
        <v>198</v>
      </c>
      <c r="D224" s="29" t="s">
        <v>88</v>
      </c>
      <c r="E224" s="29" t="s">
        <v>89</v>
      </c>
      <c r="F224" s="38" t="s">
        <v>39</v>
      </c>
      <c r="G224" s="40" t="n">
        <v>37377</v>
      </c>
      <c r="H224" s="42" t="n">
        <v>238700</v>
      </c>
      <c r="I224" s="42" t="n">
        <v>236440.9548</v>
      </c>
      <c r="J224" s="43" t="n">
        <f aca="false">I224/H224</f>
        <v>0.990536048596565</v>
      </c>
      <c r="K224" s="43" t="n">
        <f aca="false">VLOOKUP(G224,DiscountRate!$A$2:$E$26,5,0)</f>
        <v>4.00573468718984</v>
      </c>
      <c r="L224" s="33" t="n">
        <v>3.125</v>
      </c>
      <c r="M224" s="44" t="n">
        <f aca="false">(N224/I224)+L224</f>
        <v>3.09999999987312</v>
      </c>
      <c r="N224" s="45" t="n">
        <v>-5911.0239</v>
      </c>
      <c r="O224" s="46" t="n">
        <f aca="false">(M224-L224)*H224</f>
        <v>-5967.50003028662</v>
      </c>
      <c r="P224" s="47" t="n">
        <f aca="false">(M224-L224)*(H224*K224)</f>
        <v>-23904.2218671255</v>
      </c>
    </row>
    <row r="225" customFormat="false" ht="12.75" hidden="false" customHeight="false" outlineLevel="0" collapsed="false">
      <c r="A225" s="29" t="s">
        <v>40</v>
      </c>
      <c r="B225" s="37" t="n">
        <v>37203</v>
      </c>
      <c r="C225" s="29" t="s">
        <v>198</v>
      </c>
      <c r="D225" s="29" t="s">
        <v>88</v>
      </c>
      <c r="E225" s="29" t="s">
        <v>89</v>
      </c>
      <c r="F225" s="38" t="s">
        <v>39</v>
      </c>
      <c r="G225" s="40" t="n">
        <v>37408</v>
      </c>
      <c r="H225" s="42" t="n">
        <v>231000</v>
      </c>
      <c r="I225" s="42" t="n">
        <v>228432.5383</v>
      </c>
      <c r="J225" s="43" t="n">
        <f aca="false">I225/H225</f>
        <v>0.988885447186147</v>
      </c>
      <c r="K225" s="43" t="n">
        <f aca="false">VLOOKUP(G225,DiscountRate!$A$2:$E$26,5,0)</f>
        <v>3.97973043692193</v>
      </c>
      <c r="L225" s="33" t="n">
        <v>3.125</v>
      </c>
      <c r="M225" s="44" t="n">
        <f aca="false">(N225/I225)+L225</f>
        <v>3.14500000014884</v>
      </c>
      <c r="N225" s="45" t="n">
        <v>4568.6508</v>
      </c>
      <c r="O225" s="46" t="n">
        <f aca="false">(M225-L225)*H225</f>
        <v>4620.00003438216</v>
      </c>
      <c r="P225" s="47" t="n">
        <f aca="false">(M225-L225)*(H225*K225)</f>
        <v>18386.3547554111</v>
      </c>
    </row>
    <row r="226" customFormat="false" ht="12.75" hidden="false" customHeight="false" outlineLevel="0" collapsed="false">
      <c r="A226" s="29" t="s">
        <v>40</v>
      </c>
      <c r="B226" s="37" t="n">
        <v>37203</v>
      </c>
      <c r="C226" s="29" t="s">
        <v>198</v>
      </c>
      <c r="D226" s="29" t="s">
        <v>88</v>
      </c>
      <c r="E226" s="29" t="s">
        <v>89</v>
      </c>
      <c r="F226" s="38" t="s">
        <v>39</v>
      </c>
      <c r="G226" s="40" t="n">
        <v>37438</v>
      </c>
      <c r="H226" s="42" t="n">
        <v>238700</v>
      </c>
      <c r="I226" s="42" t="n">
        <v>235651.2576</v>
      </c>
      <c r="J226" s="43" t="n">
        <f aca="false">I226/H226</f>
        <v>0.987227723502304</v>
      </c>
      <c r="K226" s="43" t="n">
        <f aca="false">VLOOKUP(G226,DiscountRate!$A$2:$E$26,5,0)</f>
        <v>3.96522688821174</v>
      </c>
      <c r="L226" s="33" t="n">
        <v>3.125</v>
      </c>
      <c r="M226" s="44" t="n">
        <f aca="false">(N226/I226)+L226</f>
        <v>3.18500000018672</v>
      </c>
      <c r="N226" s="45" t="n">
        <v>14139.0755</v>
      </c>
      <c r="O226" s="46" t="n">
        <f aca="false">(M226-L226)*H226</f>
        <v>14322.0000445692</v>
      </c>
      <c r="P226" s="47" t="n">
        <f aca="false">(M226-L226)*(H226*K226)</f>
        <v>56789.9796696955</v>
      </c>
    </row>
    <row r="227" customFormat="false" ht="12.75" hidden="false" customHeight="false" outlineLevel="0" collapsed="false">
      <c r="A227" s="29" t="s">
        <v>40</v>
      </c>
      <c r="B227" s="37" t="n">
        <v>37203</v>
      </c>
      <c r="C227" s="29" t="s">
        <v>198</v>
      </c>
      <c r="D227" s="29" t="s">
        <v>88</v>
      </c>
      <c r="E227" s="29" t="s">
        <v>89</v>
      </c>
      <c r="F227" s="38" t="s">
        <v>39</v>
      </c>
      <c r="G227" s="40" t="n">
        <v>37469</v>
      </c>
      <c r="H227" s="42" t="n">
        <v>238700</v>
      </c>
      <c r="I227" s="42" t="n">
        <v>235208.9708</v>
      </c>
      <c r="J227" s="43" t="n">
        <f aca="false">I227/H227</f>
        <v>0.985374825303729</v>
      </c>
      <c r="K227" s="43" t="n">
        <f aca="false">VLOOKUP(G227,DiscountRate!$A$2:$E$26,5,0)</f>
        <v>3.9670772842598</v>
      </c>
      <c r="L227" s="33" t="n">
        <v>3.125</v>
      </c>
      <c r="M227" s="44" t="n">
        <f aca="false">(N227/I227)+L227</f>
        <v>3.22500000008503</v>
      </c>
      <c r="N227" s="45" t="n">
        <v>23520.8971</v>
      </c>
      <c r="O227" s="46" t="n">
        <f aca="false">(M227-L227)*H227</f>
        <v>23870.0000202968</v>
      </c>
      <c r="P227" s="47" t="n">
        <f aca="false">(M227-L227)*(H227*K227)</f>
        <v>94694.1348558005</v>
      </c>
    </row>
    <row r="228" customFormat="false" ht="12.75" hidden="false" customHeight="false" outlineLevel="0" collapsed="false">
      <c r="A228" s="29" t="s">
        <v>40</v>
      </c>
      <c r="B228" s="37" t="n">
        <v>37203</v>
      </c>
      <c r="C228" s="29" t="s">
        <v>198</v>
      </c>
      <c r="D228" s="29" t="s">
        <v>88</v>
      </c>
      <c r="E228" s="29" t="s">
        <v>89</v>
      </c>
      <c r="F228" s="38" t="s">
        <v>39</v>
      </c>
      <c r="G228" s="40" t="n">
        <v>37500</v>
      </c>
      <c r="H228" s="42" t="n">
        <v>231000</v>
      </c>
      <c r="I228" s="42" t="n">
        <v>227185.0358</v>
      </c>
      <c r="J228" s="43" t="n">
        <f aca="false">I228/H228</f>
        <v>0.983485003463204</v>
      </c>
      <c r="K228" s="43" t="n">
        <f aca="false">VLOOKUP(G228,DiscountRate!$A$2:$E$26,5,0)</f>
        <v>3.9687660014305</v>
      </c>
      <c r="L228" s="33" t="n">
        <v>3.125</v>
      </c>
      <c r="M228" s="44" t="n">
        <f aca="false">(N228/I228)+L228</f>
        <v>3.23000000018047</v>
      </c>
      <c r="N228" s="45" t="n">
        <v>23854.4288</v>
      </c>
      <c r="O228" s="46" t="n">
        <f aca="false">(M228-L228)*H228</f>
        <v>24255.0000416885</v>
      </c>
      <c r="P228" s="47" t="n">
        <f aca="false">(M228-L228)*(H228*K228)</f>
        <v>96262.4195301488</v>
      </c>
    </row>
    <row r="229" customFormat="false" ht="12.75" hidden="false" customHeight="false" outlineLevel="0" collapsed="false">
      <c r="A229" s="29" t="s">
        <v>40</v>
      </c>
      <c r="B229" s="37" t="n">
        <v>37203</v>
      </c>
      <c r="C229" s="29" t="s">
        <v>198</v>
      </c>
      <c r="D229" s="29" t="s">
        <v>88</v>
      </c>
      <c r="E229" s="29" t="s">
        <v>89</v>
      </c>
      <c r="F229" s="38" t="s">
        <v>39</v>
      </c>
      <c r="G229" s="40" t="n">
        <v>37530</v>
      </c>
      <c r="H229" s="42" t="n">
        <v>238700</v>
      </c>
      <c r="I229" s="42" t="n">
        <v>234296.8315</v>
      </c>
      <c r="J229" s="43" t="n">
        <f aca="false">I229/H229</f>
        <v>0.981553546292417</v>
      </c>
      <c r="K229" s="43" t="n">
        <f aca="false">VLOOKUP(G229,DiscountRate!$A$2:$E$26,5,0)</f>
        <v>3.9771635358095</v>
      </c>
      <c r="L229" s="33" t="n">
        <v>3.125</v>
      </c>
      <c r="M229" s="44" t="n">
        <f aca="false">(N229/I229)+L229</f>
        <v>3.27000000013871</v>
      </c>
      <c r="N229" s="45" t="n">
        <v>33973.0406</v>
      </c>
      <c r="O229" s="46" t="n">
        <f aca="false">(M229-L229)*H229</f>
        <v>34611.5000331108</v>
      </c>
      <c r="P229" s="47" t="n">
        <f aca="false">(M229-L229)*(H229*K229)</f>
        <v>137655.595851358</v>
      </c>
    </row>
    <row r="230" customFormat="false" ht="12.75" hidden="false" customHeight="false" outlineLevel="0" collapsed="false">
      <c r="A230" s="51" t="s">
        <v>197</v>
      </c>
      <c r="B230" s="37"/>
      <c r="C230" s="29"/>
      <c r="D230" s="29"/>
      <c r="E230" s="29"/>
      <c r="F230" s="38"/>
      <c r="G230" s="40"/>
      <c r="H230" s="48" t="n">
        <f aca="false">SUM(H223:H229)</f>
        <v>1647800</v>
      </c>
      <c r="I230" s="48" t="n">
        <f aca="false">SUM(I223:I229)</f>
        <v>1626401.41</v>
      </c>
      <c r="J230" s="48"/>
      <c r="K230" s="43" t="e">
        <f aca="false">VLOOKUP(G230,DiscountRate!$A$2:$E$26,5,0)</f>
        <v>#N/A</v>
      </c>
      <c r="L230" s="32"/>
      <c r="M230" s="32"/>
      <c r="N230" s="50" t="n">
        <f aca="false">SUM(N223:N229)</f>
        <v>79247.9905</v>
      </c>
      <c r="O230" s="50" t="n">
        <f aca="false">SUM(O223:O229)</f>
        <v>80696.0001215868</v>
      </c>
      <c r="P230" s="50" t="n">
        <f aca="false">SUM(P223:P229)</f>
        <v>319357.250420378</v>
      </c>
    </row>
    <row r="231" customFormat="false" ht="12.75" hidden="false" customHeight="false" outlineLevel="0" collapsed="false">
      <c r="A231" s="29" t="s">
        <v>38</v>
      </c>
      <c r="B231" s="37" t="n">
        <v>37203</v>
      </c>
      <c r="C231" s="29" t="s">
        <v>199</v>
      </c>
      <c r="D231" s="29" t="s">
        <v>88</v>
      </c>
      <c r="E231" s="29" t="s">
        <v>89</v>
      </c>
      <c r="F231" s="38" t="s">
        <v>39</v>
      </c>
      <c r="G231" s="40" t="n">
        <v>37347</v>
      </c>
      <c r="H231" s="42" t="n">
        <v>69000</v>
      </c>
      <c r="I231" s="42" t="n">
        <v>68458.1025</v>
      </c>
      <c r="J231" s="43" t="n">
        <f aca="false">I231/H231</f>
        <v>0.992146413043478</v>
      </c>
      <c r="K231" s="43" t="n">
        <f aca="false">VLOOKUP(G231,DiscountRate!$A$2:$E$26,5,0)</f>
        <v>4.03110304931893</v>
      </c>
      <c r="L231" s="33" t="n">
        <v>3.125</v>
      </c>
      <c r="M231" s="44" t="n">
        <f aca="false">(N231/I231)+L231</f>
        <v>3.05999999945222</v>
      </c>
      <c r="N231" s="45" t="n">
        <v>-4449.7767</v>
      </c>
      <c r="O231" s="46" t="n">
        <f aca="false">(M231-L231)*H231</f>
        <v>-4485.00003779685</v>
      </c>
      <c r="P231" s="47" t="n">
        <f aca="false">(M231-L231)*(H231*K231)</f>
        <v>-18079.4973285584</v>
      </c>
    </row>
    <row r="232" customFormat="false" ht="12.75" hidden="false" customHeight="false" outlineLevel="0" collapsed="false">
      <c r="A232" s="29" t="s">
        <v>38</v>
      </c>
      <c r="B232" s="37" t="n">
        <v>37203</v>
      </c>
      <c r="C232" s="29" t="s">
        <v>199</v>
      </c>
      <c r="D232" s="29" t="s">
        <v>88</v>
      </c>
      <c r="E232" s="29" t="s">
        <v>89</v>
      </c>
      <c r="F232" s="38" t="s">
        <v>39</v>
      </c>
      <c r="G232" s="40" t="n">
        <v>37377</v>
      </c>
      <c r="H232" s="42" t="n">
        <v>71300</v>
      </c>
      <c r="I232" s="42" t="n">
        <v>70625.2203</v>
      </c>
      <c r="J232" s="43" t="n">
        <f aca="false">I232/H232</f>
        <v>0.990536049088359</v>
      </c>
      <c r="K232" s="43" t="n">
        <f aca="false">VLOOKUP(G232,DiscountRate!$A$2:$E$26,5,0)</f>
        <v>4.00573468718984</v>
      </c>
      <c r="L232" s="33" t="n">
        <v>3.125</v>
      </c>
      <c r="M232" s="44" t="n">
        <f aca="false">(N232/I232)+L232</f>
        <v>3.10000000010619</v>
      </c>
      <c r="N232" s="45" t="n">
        <v>-1765.6305</v>
      </c>
      <c r="O232" s="46" t="n">
        <f aca="false">(M232-L232)*H232</f>
        <v>-1782.49999242835</v>
      </c>
      <c r="P232" s="47" t="n">
        <f aca="false">(M232-L232)*(H232*K232)</f>
        <v>-7140.22204958587</v>
      </c>
    </row>
    <row r="233" customFormat="false" ht="12.75" hidden="false" customHeight="false" outlineLevel="0" collapsed="false">
      <c r="A233" s="29" t="s">
        <v>38</v>
      </c>
      <c r="B233" s="37" t="n">
        <v>37203</v>
      </c>
      <c r="C233" s="29" t="s">
        <v>199</v>
      </c>
      <c r="D233" s="29" t="s">
        <v>88</v>
      </c>
      <c r="E233" s="29" t="s">
        <v>89</v>
      </c>
      <c r="F233" s="38" t="s">
        <v>39</v>
      </c>
      <c r="G233" s="40" t="n">
        <v>37408</v>
      </c>
      <c r="H233" s="42" t="n">
        <v>69000</v>
      </c>
      <c r="I233" s="42" t="n">
        <v>68233.0959</v>
      </c>
      <c r="J233" s="43" t="n">
        <f aca="false">I233/H233</f>
        <v>0.988885447826087</v>
      </c>
      <c r="K233" s="43" t="n">
        <f aca="false">VLOOKUP(G233,DiscountRate!$A$2:$E$26,5,0)</f>
        <v>3.97973043692193</v>
      </c>
      <c r="L233" s="33" t="n">
        <v>3.125</v>
      </c>
      <c r="M233" s="44" t="n">
        <f aca="false">(N233/I233)+L233</f>
        <v>3.1449999997362</v>
      </c>
      <c r="N233" s="45" t="n">
        <v>1364.6619</v>
      </c>
      <c r="O233" s="46" t="n">
        <f aca="false">(M233-L233)*H233</f>
        <v>1379.9999817977</v>
      </c>
      <c r="P233" s="47" t="n">
        <f aca="false">(M233-L233)*(H233*K233)</f>
        <v>5492.02793051203</v>
      </c>
    </row>
    <row r="234" customFormat="false" ht="12.75" hidden="false" customHeight="false" outlineLevel="0" collapsed="false">
      <c r="A234" s="29" t="s">
        <v>38</v>
      </c>
      <c r="B234" s="37" t="n">
        <v>37203</v>
      </c>
      <c r="C234" s="29" t="s">
        <v>199</v>
      </c>
      <c r="D234" s="29" t="s">
        <v>88</v>
      </c>
      <c r="E234" s="29" t="s">
        <v>89</v>
      </c>
      <c r="F234" s="38" t="s">
        <v>39</v>
      </c>
      <c r="G234" s="40" t="n">
        <v>37438</v>
      </c>
      <c r="H234" s="42" t="n">
        <v>71300</v>
      </c>
      <c r="I234" s="42" t="n">
        <v>70389.3367</v>
      </c>
      <c r="J234" s="43" t="n">
        <f aca="false">I234/H234</f>
        <v>0.987227723702665</v>
      </c>
      <c r="K234" s="43" t="n">
        <f aca="false">VLOOKUP(G234,DiscountRate!$A$2:$E$26,5,0)</f>
        <v>3.96522688821174</v>
      </c>
      <c r="L234" s="33" t="n">
        <v>3.125</v>
      </c>
      <c r="M234" s="44" t="n">
        <f aca="false">(N234/I234)+L234</f>
        <v>3.18499999997159</v>
      </c>
      <c r="N234" s="45" t="n">
        <v>4223.3602</v>
      </c>
      <c r="O234" s="46" t="n">
        <f aca="false">(M234-L234)*H234</f>
        <v>4277.99999797414</v>
      </c>
      <c r="P234" s="47" t="n">
        <f aca="false">(M234-L234)*(H234*K234)</f>
        <v>16963.2406197368</v>
      </c>
    </row>
    <row r="235" customFormat="false" ht="12.75" hidden="false" customHeight="false" outlineLevel="0" collapsed="false">
      <c r="A235" s="29" t="s">
        <v>38</v>
      </c>
      <c r="B235" s="37" t="n">
        <v>37203</v>
      </c>
      <c r="C235" s="29" t="s">
        <v>199</v>
      </c>
      <c r="D235" s="29" t="s">
        <v>88</v>
      </c>
      <c r="E235" s="29" t="s">
        <v>89</v>
      </c>
      <c r="F235" s="38" t="s">
        <v>39</v>
      </c>
      <c r="G235" s="40" t="n">
        <v>37469</v>
      </c>
      <c r="H235" s="42" t="n">
        <v>71300</v>
      </c>
      <c r="I235" s="42" t="n">
        <v>70257.225</v>
      </c>
      <c r="J235" s="43" t="n">
        <f aca="false">I235/H235</f>
        <v>0.985374824684432</v>
      </c>
      <c r="K235" s="43" t="n">
        <f aca="false">VLOOKUP(G235,DiscountRate!$A$2:$E$26,5,0)</f>
        <v>3.9670772842598</v>
      </c>
      <c r="L235" s="33" t="n">
        <v>3.125</v>
      </c>
      <c r="M235" s="44" t="n">
        <f aca="false">(N235/I235)+L235</f>
        <v>3.225</v>
      </c>
      <c r="N235" s="45" t="n">
        <v>7025.7225</v>
      </c>
      <c r="O235" s="46" t="n">
        <f aca="false">(M235-L235)*H235</f>
        <v>7130.00000000001</v>
      </c>
      <c r="P235" s="47" t="n">
        <f aca="false">(M235-L235)*(H235*K235)</f>
        <v>28285.2610367724</v>
      </c>
    </row>
    <row r="236" customFormat="false" ht="12.75" hidden="false" customHeight="false" outlineLevel="0" collapsed="false">
      <c r="A236" s="29" t="s">
        <v>38</v>
      </c>
      <c r="B236" s="37" t="n">
        <v>37203</v>
      </c>
      <c r="C236" s="29" t="s">
        <v>199</v>
      </c>
      <c r="D236" s="29" t="s">
        <v>88</v>
      </c>
      <c r="E236" s="29" t="s">
        <v>89</v>
      </c>
      <c r="F236" s="38" t="s">
        <v>39</v>
      </c>
      <c r="G236" s="40" t="n">
        <v>37500</v>
      </c>
      <c r="H236" s="42" t="n">
        <v>69000</v>
      </c>
      <c r="I236" s="42" t="n">
        <v>67860.4652</v>
      </c>
      <c r="J236" s="43" t="n">
        <f aca="false">I236/H236</f>
        <v>0.983485002898551</v>
      </c>
      <c r="K236" s="43" t="n">
        <f aca="false">VLOOKUP(G236,DiscountRate!$A$2:$E$26,5,0)</f>
        <v>3.9687660014305</v>
      </c>
      <c r="L236" s="33" t="n">
        <v>3.125</v>
      </c>
      <c r="M236" s="44" t="n">
        <f aca="false">(N236/I236)+L236</f>
        <v>3.22999999932214</v>
      </c>
      <c r="N236" s="45" t="n">
        <v>7125.3488</v>
      </c>
      <c r="O236" s="46" t="n">
        <f aca="false">(M236-L236)*H236</f>
        <v>7244.99995322754</v>
      </c>
      <c r="P236" s="47" t="n">
        <f aca="false">(M236-L236)*(H236*K236)</f>
        <v>28753.709494735</v>
      </c>
    </row>
    <row r="237" customFormat="false" ht="12.75" hidden="false" customHeight="false" outlineLevel="0" collapsed="false">
      <c r="A237" s="29" t="s">
        <v>38</v>
      </c>
      <c r="B237" s="37" t="n">
        <v>37203</v>
      </c>
      <c r="C237" s="29" t="s">
        <v>199</v>
      </c>
      <c r="D237" s="29" t="s">
        <v>88</v>
      </c>
      <c r="E237" s="29" t="s">
        <v>89</v>
      </c>
      <c r="F237" s="38" t="s">
        <v>39</v>
      </c>
      <c r="G237" s="40" t="n">
        <v>37530</v>
      </c>
      <c r="H237" s="42" t="n">
        <v>71300</v>
      </c>
      <c r="I237" s="42" t="n">
        <v>69984.7679</v>
      </c>
      <c r="J237" s="43" t="n">
        <f aca="false">I237/H237</f>
        <v>0.981553546984572</v>
      </c>
      <c r="K237" s="43" t="n">
        <f aca="false">VLOOKUP(G237,DiscountRate!$A$2:$E$26,5,0)</f>
        <v>3.9771635358095</v>
      </c>
      <c r="L237" s="33" t="n">
        <v>3.125</v>
      </c>
      <c r="M237" s="44" t="n">
        <f aca="false">(N237/I237)+L237</f>
        <v>3.26999999934986</v>
      </c>
      <c r="N237" s="45" t="n">
        <v>10147.7913</v>
      </c>
      <c r="O237" s="46" t="n">
        <f aca="false">(M237-L237)*H237</f>
        <v>10338.4999536449</v>
      </c>
      <c r="P237" s="47" t="n">
        <f aca="false">(M237-L237)*(H237*K237)</f>
        <v>41117.9050306047</v>
      </c>
    </row>
    <row r="238" customFormat="false" ht="12.75" hidden="false" customHeight="false" outlineLevel="0" collapsed="false">
      <c r="A238" s="29"/>
      <c r="B238" s="37"/>
      <c r="C238" s="29"/>
      <c r="D238" s="29"/>
      <c r="E238" s="29"/>
      <c r="F238" s="38"/>
      <c r="G238" s="40"/>
      <c r="H238" s="48" t="n">
        <f aca="false">SUM(H231:H237)</f>
        <v>492200</v>
      </c>
      <c r="I238" s="48" t="n">
        <f aca="false">SUM(I231:I237)</f>
        <v>485808.2135</v>
      </c>
      <c r="J238" s="48"/>
      <c r="K238" s="43" t="e">
        <f aca="false">VLOOKUP(G238,DiscountRate!$A$2:$E$26,5,0)</f>
        <v>#N/A</v>
      </c>
      <c r="L238" s="32"/>
      <c r="M238" s="32"/>
      <c r="N238" s="50" t="n">
        <f aca="false">SUM(N231:N237)</f>
        <v>23671.4775</v>
      </c>
      <c r="O238" s="50" t="n">
        <f aca="false">SUM(O231:O237)</f>
        <v>24103.9998564191</v>
      </c>
      <c r="P238" s="50" t="n">
        <f aca="false">SUM(P231:P237)</f>
        <v>95392.4247342167</v>
      </c>
    </row>
    <row r="239" customFormat="false" ht="12.75" hidden="false" customHeight="false" outlineLevel="0" collapsed="false">
      <c r="K239" s="43" t="e">
        <f aca="false">VLOOKUP(G239,DiscountRate!$A$2:$E$26,5,0)</f>
        <v>#N/A</v>
      </c>
      <c r="P239" s="47" t="e">
        <f aca="false">(M239-L239)*(H239*K239)</f>
        <v>#N/A</v>
      </c>
    </row>
    <row r="240" customFormat="false" ht="12.75" hidden="false" customHeight="false" outlineLevel="0" collapsed="false">
      <c r="A240" s="51" t="s">
        <v>200</v>
      </c>
      <c r="B240" s="37"/>
      <c r="C240" s="29"/>
      <c r="D240" s="29"/>
      <c r="E240" s="29"/>
      <c r="F240" s="38"/>
      <c r="G240" s="40"/>
      <c r="H240" s="42"/>
      <c r="I240" s="42"/>
      <c r="J240" s="42"/>
      <c r="K240" s="43" t="e">
        <f aca="false">VLOOKUP(G240,DiscountRate!$A$2:$E$26,5,0)</f>
        <v>#N/A</v>
      </c>
      <c r="L240" s="33"/>
      <c r="M240" s="33"/>
      <c r="N240" s="47"/>
      <c r="O240" s="47"/>
      <c r="P240" s="47" t="e">
        <f aca="false">(M240-L240)*(H240*K240)</f>
        <v>#N/A</v>
      </c>
    </row>
    <row r="241" customFormat="false" ht="12.75" hidden="false" customHeight="false" outlineLevel="0" collapsed="false">
      <c r="A241" s="29" t="s">
        <v>40</v>
      </c>
      <c r="B241" s="37" t="n">
        <v>37204</v>
      </c>
      <c r="C241" s="29" t="s">
        <v>201</v>
      </c>
      <c r="D241" s="29" t="s">
        <v>137</v>
      </c>
      <c r="E241" s="29" t="s">
        <v>137</v>
      </c>
      <c r="F241" s="38" t="s">
        <v>39</v>
      </c>
      <c r="G241" s="40" t="n">
        <v>37347</v>
      </c>
      <c r="H241" s="42" t="n">
        <v>-346500</v>
      </c>
      <c r="I241" s="42" t="n">
        <v>-343778.7319</v>
      </c>
      <c r="J241" s="43" t="n">
        <f aca="false">I241/H241</f>
        <v>0.992146412409813</v>
      </c>
      <c r="K241" s="43" t="n">
        <f aca="false">VLOOKUP(G241,DiscountRate!$A$2:$E$26,5,0)</f>
        <v>4.03110304931893</v>
      </c>
      <c r="L241" s="33" t="n">
        <v>2.585</v>
      </c>
      <c r="M241" s="33" t="n">
        <v>2.485</v>
      </c>
      <c r="N241" s="45" t="n">
        <f aca="false">(M241-L241)*I241</f>
        <v>34377.87319</v>
      </c>
      <c r="O241" s="46" t="n">
        <f aca="false">(M241-L241)*H241</f>
        <v>34650</v>
      </c>
      <c r="P241" s="47" t="n">
        <f aca="false">(M241-L241)*(H241*K241)</f>
        <v>139677.720658901</v>
      </c>
    </row>
    <row r="242" customFormat="false" ht="12.75" hidden="false" customHeight="false" outlineLevel="0" collapsed="false">
      <c r="A242" s="29" t="s">
        <v>40</v>
      </c>
      <c r="B242" s="37" t="n">
        <v>37204</v>
      </c>
      <c r="C242" s="29" t="s">
        <v>201</v>
      </c>
      <c r="D242" s="29" t="s">
        <v>137</v>
      </c>
      <c r="E242" s="29" t="s">
        <v>137</v>
      </c>
      <c r="F242" s="38" t="s">
        <v>39</v>
      </c>
      <c r="G242" s="40" t="n">
        <v>37347</v>
      </c>
      <c r="H242" s="42" t="n">
        <v>0</v>
      </c>
      <c r="I242" s="42" t="n">
        <v>0</v>
      </c>
      <c r="J242" s="42"/>
      <c r="K242" s="43" t="n">
        <f aca="false">VLOOKUP(G242,DiscountRate!$A$2:$E$26,5,0)</f>
        <v>4.03110304931893</v>
      </c>
      <c r="L242" s="33" t="n">
        <v>0</v>
      </c>
      <c r="M242" s="33"/>
      <c r="N242" s="45" t="n">
        <f aca="false">(M242-L242)*I242</f>
        <v>0</v>
      </c>
      <c r="O242" s="46" t="n">
        <f aca="false">(M242-L242)*H242</f>
        <v>0</v>
      </c>
      <c r="P242" s="47" t="n">
        <f aca="false">(M242-L242)*(H242*K242)</f>
        <v>0</v>
      </c>
    </row>
    <row r="243" customFormat="false" ht="12.75" hidden="false" customHeight="false" outlineLevel="0" collapsed="false">
      <c r="A243" s="29" t="s">
        <v>40</v>
      </c>
      <c r="B243" s="37" t="n">
        <v>37204</v>
      </c>
      <c r="C243" s="29" t="s">
        <v>201</v>
      </c>
      <c r="D243" s="29" t="s">
        <v>137</v>
      </c>
      <c r="E243" s="29" t="s">
        <v>137</v>
      </c>
      <c r="F243" s="38" t="s">
        <v>39</v>
      </c>
      <c r="G243" s="40" t="n">
        <v>37377</v>
      </c>
      <c r="H243" s="42" t="n">
        <v>-358050</v>
      </c>
      <c r="I243" s="42" t="n">
        <v>-354661.4323</v>
      </c>
      <c r="J243" s="43" t="n">
        <f aca="false">I243/H243</f>
        <v>0.990536048875855</v>
      </c>
      <c r="K243" s="43" t="n">
        <f aca="false">VLOOKUP(G243,DiscountRate!$A$2:$E$26,5,0)</f>
        <v>4.00573468718984</v>
      </c>
      <c r="L243" s="33" t="n">
        <v>2.585</v>
      </c>
      <c r="M243" s="33" t="n">
        <v>2.525</v>
      </c>
      <c r="N243" s="45" t="n">
        <f aca="false">(M243-L243)*I243</f>
        <v>21279.685938</v>
      </c>
      <c r="O243" s="46" t="n">
        <f aca="false">(M243-L243)*H243</f>
        <v>21483</v>
      </c>
      <c r="P243" s="47" t="n">
        <f aca="false">(M243-L243)*(H243*K243)</f>
        <v>86055.1982848994</v>
      </c>
    </row>
    <row r="244" customFormat="false" ht="12.75" hidden="false" customHeight="false" outlineLevel="0" collapsed="false">
      <c r="A244" s="29" t="s">
        <v>40</v>
      </c>
      <c r="B244" s="37" t="n">
        <v>37204</v>
      </c>
      <c r="C244" s="29" t="s">
        <v>201</v>
      </c>
      <c r="D244" s="29" t="s">
        <v>137</v>
      </c>
      <c r="E244" s="29" t="s">
        <v>137</v>
      </c>
      <c r="F244" s="38" t="s">
        <v>39</v>
      </c>
      <c r="G244" s="40" t="n">
        <v>37377</v>
      </c>
      <c r="H244" s="42" t="n">
        <v>0</v>
      </c>
      <c r="I244" s="42" t="n">
        <v>0</v>
      </c>
      <c r="J244" s="42"/>
      <c r="K244" s="43" t="n">
        <f aca="false">VLOOKUP(G244,DiscountRate!$A$2:$E$26,5,0)</f>
        <v>4.00573468718984</v>
      </c>
      <c r="L244" s="33" t="n">
        <v>0</v>
      </c>
      <c r="M244" s="33"/>
      <c r="N244" s="45" t="n">
        <f aca="false">(M244-L244)*I244</f>
        <v>0</v>
      </c>
      <c r="O244" s="46" t="n">
        <f aca="false">(M244-L244)*H244</f>
        <v>0</v>
      </c>
      <c r="P244" s="47" t="n">
        <f aca="false">(M244-L244)*(H244*K244)</f>
        <v>0</v>
      </c>
    </row>
    <row r="245" customFormat="false" ht="12.75" hidden="false" customHeight="false" outlineLevel="0" collapsed="false">
      <c r="A245" s="29" t="s">
        <v>40</v>
      </c>
      <c r="B245" s="37" t="n">
        <v>37204</v>
      </c>
      <c r="C245" s="29" t="s">
        <v>201</v>
      </c>
      <c r="D245" s="29" t="s">
        <v>137</v>
      </c>
      <c r="E245" s="29" t="s">
        <v>137</v>
      </c>
      <c r="F245" s="38" t="s">
        <v>39</v>
      </c>
      <c r="G245" s="40" t="n">
        <v>37408</v>
      </c>
      <c r="H245" s="42" t="n">
        <v>-346500</v>
      </c>
      <c r="I245" s="42" t="n">
        <v>-342648.8075</v>
      </c>
      <c r="J245" s="43" t="n">
        <f aca="false">I245/H245</f>
        <v>0.988885447330447</v>
      </c>
      <c r="K245" s="43" t="n">
        <f aca="false">VLOOKUP(G245,DiscountRate!$A$2:$E$26,5,0)</f>
        <v>3.97973043692193</v>
      </c>
      <c r="L245" s="33" t="n">
        <v>2.585</v>
      </c>
      <c r="M245" s="33" t="n">
        <v>2.57</v>
      </c>
      <c r="N245" s="45" t="n">
        <f aca="false">(M245-L245)*I245</f>
        <v>5139.73211250004</v>
      </c>
      <c r="O245" s="46" t="n">
        <f aca="false">(M245-L245)*H245</f>
        <v>5197.50000000004</v>
      </c>
      <c r="P245" s="47" t="n">
        <f aca="false">(M245-L245)*(H245*K245)</f>
        <v>20684.6489459019</v>
      </c>
    </row>
    <row r="246" customFormat="false" ht="12.75" hidden="false" customHeight="false" outlineLevel="0" collapsed="false">
      <c r="A246" s="29" t="s">
        <v>40</v>
      </c>
      <c r="B246" s="37" t="n">
        <v>37204</v>
      </c>
      <c r="C246" s="29" t="s">
        <v>201</v>
      </c>
      <c r="D246" s="29" t="s">
        <v>137</v>
      </c>
      <c r="E246" s="29" t="s">
        <v>137</v>
      </c>
      <c r="F246" s="38" t="s">
        <v>39</v>
      </c>
      <c r="G246" s="40" t="n">
        <v>37408</v>
      </c>
      <c r="H246" s="42" t="n">
        <v>0</v>
      </c>
      <c r="I246" s="42" t="n">
        <v>0</v>
      </c>
      <c r="J246" s="42"/>
      <c r="K246" s="43" t="n">
        <f aca="false">VLOOKUP(G246,DiscountRate!$A$2:$E$26,5,0)</f>
        <v>3.97973043692193</v>
      </c>
      <c r="L246" s="33" t="n">
        <v>0</v>
      </c>
      <c r="M246" s="33"/>
      <c r="N246" s="45" t="n">
        <f aca="false">(M246-L246)*I246</f>
        <v>0</v>
      </c>
      <c r="O246" s="46" t="n">
        <f aca="false">(M246-L246)*H246</f>
        <v>0</v>
      </c>
      <c r="P246" s="47" t="n">
        <f aca="false">(M246-L246)*(H246*K246)</f>
        <v>0</v>
      </c>
    </row>
    <row r="247" customFormat="false" ht="12.75" hidden="false" customHeight="false" outlineLevel="0" collapsed="false">
      <c r="A247" s="29" t="s">
        <v>40</v>
      </c>
      <c r="B247" s="37" t="n">
        <v>37204</v>
      </c>
      <c r="C247" s="29" t="s">
        <v>201</v>
      </c>
      <c r="D247" s="29" t="s">
        <v>137</v>
      </c>
      <c r="E247" s="29" t="s">
        <v>137</v>
      </c>
      <c r="F247" s="38" t="s">
        <v>39</v>
      </c>
      <c r="G247" s="40" t="n">
        <v>37438</v>
      </c>
      <c r="H247" s="42" t="n">
        <v>-358050</v>
      </c>
      <c r="I247" s="42" t="n">
        <v>-353476.8864</v>
      </c>
      <c r="J247" s="43" t="n">
        <f aca="false">I247/H247</f>
        <v>0.987227723502304</v>
      </c>
      <c r="K247" s="43" t="n">
        <f aca="false">VLOOKUP(G247,DiscountRate!$A$2:$E$26,5,0)</f>
        <v>3.96522688821174</v>
      </c>
      <c r="L247" s="33" t="n">
        <v>2.585</v>
      </c>
      <c r="M247" s="33" t="n">
        <v>2.61</v>
      </c>
      <c r="N247" s="45" t="n">
        <f aca="false">(M247-L247)*I247</f>
        <v>-8836.92215999997</v>
      </c>
      <c r="O247" s="46" t="n">
        <f aca="false">(M247-L247)*H247</f>
        <v>-8951.24999999997</v>
      </c>
      <c r="P247" s="47" t="n">
        <f aca="false">(M247-L247)*(H247*K247)</f>
        <v>-35493.7371831052</v>
      </c>
    </row>
    <row r="248" customFormat="false" ht="12.75" hidden="false" customHeight="false" outlineLevel="0" collapsed="false">
      <c r="A248" s="29" t="s">
        <v>40</v>
      </c>
      <c r="B248" s="37" t="n">
        <v>37204</v>
      </c>
      <c r="C248" s="29" t="s">
        <v>201</v>
      </c>
      <c r="D248" s="29" t="s">
        <v>137</v>
      </c>
      <c r="E248" s="29" t="s">
        <v>137</v>
      </c>
      <c r="F248" s="38" t="s">
        <v>39</v>
      </c>
      <c r="G248" s="40" t="n">
        <v>37438</v>
      </c>
      <c r="H248" s="42" t="n">
        <v>0</v>
      </c>
      <c r="I248" s="42" t="n">
        <v>0</v>
      </c>
      <c r="J248" s="42"/>
      <c r="K248" s="43" t="n">
        <f aca="false">VLOOKUP(G248,DiscountRate!$A$2:$E$26,5,0)</f>
        <v>3.96522688821174</v>
      </c>
      <c r="L248" s="33" t="n">
        <v>0</v>
      </c>
      <c r="M248" s="33"/>
      <c r="N248" s="45" t="n">
        <f aca="false">(M248-L248)*I248</f>
        <v>0</v>
      </c>
      <c r="O248" s="46" t="n">
        <f aca="false">(M248-L248)*H248</f>
        <v>0</v>
      </c>
      <c r="P248" s="47" t="n">
        <f aca="false">(M248-L248)*(H248*K248)</f>
        <v>0</v>
      </c>
    </row>
    <row r="249" customFormat="false" ht="12.75" hidden="false" customHeight="false" outlineLevel="0" collapsed="false">
      <c r="A249" s="29" t="s">
        <v>40</v>
      </c>
      <c r="B249" s="37" t="n">
        <v>37204</v>
      </c>
      <c r="C249" s="29" t="s">
        <v>201</v>
      </c>
      <c r="D249" s="29" t="s">
        <v>137</v>
      </c>
      <c r="E249" s="29" t="s">
        <v>137</v>
      </c>
      <c r="F249" s="38" t="s">
        <v>39</v>
      </c>
      <c r="G249" s="40" t="n">
        <v>37469</v>
      </c>
      <c r="H249" s="42" t="n">
        <v>-358050</v>
      </c>
      <c r="I249" s="42" t="n">
        <v>-352813.4562</v>
      </c>
      <c r="J249" s="43" t="n">
        <f aca="false">I249/H249</f>
        <v>0.985374825303729</v>
      </c>
      <c r="K249" s="43" t="n">
        <f aca="false">VLOOKUP(G249,DiscountRate!$A$2:$E$26,5,0)</f>
        <v>3.9670772842598</v>
      </c>
      <c r="L249" s="33" t="n">
        <v>2.585</v>
      </c>
      <c r="M249" s="33" t="n">
        <v>2.65</v>
      </c>
      <c r="N249" s="45" t="n">
        <f aca="false">(M249-L249)*I249</f>
        <v>-22932.874653</v>
      </c>
      <c r="O249" s="46" t="n">
        <f aca="false">(M249-L249)*H249</f>
        <v>-23273.25</v>
      </c>
      <c r="P249" s="47" t="n">
        <f aca="false">(M249-L249)*(H249*K249)</f>
        <v>-92326.7814058993</v>
      </c>
    </row>
    <row r="250" customFormat="false" ht="12.75" hidden="false" customHeight="false" outlineLevel="0" collapsed="false">
      <c r="A250" s="29" t="s">
        <v>40</v>
      </c>
      <c r="B250" s="37" t="n">
        <v>37204</v>
      </c>
      <c r="C250" s="29" t="s">
        <v>201</v>
      </c>
      <c r="D250" s="29" t="s">
        <v>137</v>
      </c>
      <c r="E250" s="29" t="s">
        <v>137</v>
      </c>
      <c r="F250" s="38" t="s">
        <v>39</v>
      </c>
      <c r="G250" s="40" t="n">
        <v>37469</v>
      </c>
      <c r="H250" s="42" t="n">
        <v>0</v>
      </c>
      <c r="I250" s="42" t="n">
        <v>0</v>
      </c>
      <c r="J250" s="42"/>
      <c r="K250" s="43" t="n">
        <f aca="false">VLOOKUP(G250,DiscountRate!$A$2:$E$26,5,0)</f>
        <v>3.9670772842598</v>
      </c>
      <c r="L250" s="33" t="n">
        <v>0</v>
      </c>
      <c r="M250" s="33"/>
      <c r="N250" s="45" t="n">
        <f aca="false">(M250-L250)*I250</f>
        <v>0</v>
      </c>
      <c r="O250" s="46" t="n">
        <f aca="false">(M250-L250)*H250</f>
        <v>0</v>
      </c>
      <c r="P250" s="47" t="n">
        <f aca="false">(M250-L250)*(H250*K250)</f>
        <v>0</v>
      </c>
    </row>
    <row r="251" customFormat="false" ht="12.75" hidden="false" customHeight="false" outlineLevel="0" collapsed="false">
      <c r="A251" s="29" t="s">
        <v>40</v>
      </c>
      <c r="B251" s="37" t="n">
        <v>37204</v>
      </c>
      <c r="C251" s="29" t="s">
        <v>201</v>
      </c>
      <c r="D251" s="29" t="s">
        <v>137</v>
      </c>
      <c r="E251" s="29" t="s">
        <v>137</v>
      </c>
      <c r="F251" s="38" t="s">
        <v>39</v>
      </c>
      <c r="G251" s="40" t="n">
        <v>37500</v>
      </c>
      <c r="H251" s="42" t="n">
        <v>-346500</v>
      </c>
      <c r="I251" s="42" t="n">
        <v>-340777.5537</v>
      </c>
      <c r="J251" s="43" t="n">
        <f aca="false">I251/H251</f>
        <v>0.983485003463203</v>
      </c>
      <c r="K251" s="43" t="n">
        <f aca="false">VLOOKUP(G251,DiscountRate!$A$2:$E$26,5,0)</f>
        <v>3.9687660014305</v>
      </c>
      <c r="L251" s="33" t="n">
        <v>2.585</v>
      </c>
      <c r="M251" s="33" t="n">
        <v>2.655</v>
      </c>
      <c r="N251" s="45" t="n">
        <f aca="false">(M251-L251)*I251</f>
        <v>-23854.4287589999</v>
      </c>
      <c r="O251" s="46" t="n">
        <f aca="false">(M251-L251)*H251</f>
        <v>-24254.9999999999</v>
      </c>
      <c r="P251" s="47" t="n">
        <f aca="false">(M251-L251)*(H251*K251)</f>
        <v>-96262.4193646965</v>
      </c>
    </row>
    <row r="252" customFormat="false" ht="12.75" hidden="false" customHeight="false" outlineLevel="0" collapsed="false">
      <c r="A252" s="29" t="s">
        <v>40</v>
      </c>
      <c r="B252" s="37" t="n">
        <v>37204</v>
      </c>
      <c r="C252" s="29" t="s">
        <v>201</v>
      </c>
      <c r="D252" s="29" t="s">
        <v>137</v>
      </c>
      <c r="E252" s="29" t="s">
        <v>137</v>
      </c>
      <c r="F252" s="38" t="s">
        <v>39</v>
      </c>
      <c r="G252" s="40" t="n">
        <v>37500</v>
      </c>
      <c r="H252" s="42" t="n">
        <v>0</v>
      </c>
      <c r="I252" s="42" t="n">
        <v>0</v>
      </c>
      <c r="J252" s="42"/>
      <c r="K252" s="43" t="n">
        <f aca="false">VLOOKUP(G252,DiscountRate!$A$2:$E$26,5,0)</f>
        <v>3.9687660014305</v>
      </c>
      <c r="L252" s="33" t="n">
        <v>0</v>
      </c>
      <c r="M252" s="33"/>
      <c r="N252" s="45" t="n">
        <f aca="false">(M252-L252)*I252</f>
        <v>0</v>
      </c>
      <c r="O252" s="46" t="n">
        <f aca="false">(M252-L252)*H252</f>
        <v>0</v>
      </c>
      <c r="P252" s="47" t="n">
        <f aca="false">(M252-L252)*(H252*K252)</f>
        <v>0</v>
      </c>
    </row>
    <row r="253" customFormat="false" ht="12.75" hidden="false" customHeight="false" outlineLevel="0" collapsed="false">
      <c r="A253" s="29" t="s">
        <v>40</v>
      </c>
      <c r="B253" s="37" t="n">
        <v>37204</v>
      </c>
      <c r="C253" s="29" t="s">
        <v>201</v>
      </c>
      <c r="D253" s="29" t="s">
        <v>137</v>
      </c>
      <c r="E253" s="29" t="s">
        <v>137</v>
      </c>
      <c r="F253" s="38" t="s">
        <v>39</v>
      </c>
      <c r="G253" s="40" t="n">
        <v>37530</v>
      </c>
      <c r="H253" s="42" t="n">
        <v>-358050</v>
      </c>
      <c r="I253" s="42" t="n">
        <v>-351445.2473</v>
      </c>
      <c r="J253" s="43" t="n">
        <f aca="false">I253/H253</f>
        <v>0.981553546432063</v>
      </c>
      <c r="K253" s="43" t="n">
        <f aca="false">VLOOKUP(G253,DiscountRate!$A$2:$E$26,5,0)</f>
        <v>3.9771635358095</v>
      </c>
      <c r="L253" s="33" t="n">
        <v>2.585</v>
      </c>
      <c r="M253" s="33" t="n">
        <v>2.695</v>
      </c>
      <c r="N253" s="45" t="n">
        <f aca="false">(M253-L253)*I253</f>
        <v>-38658.977203</v>
      </c>
      <c r="O253" s="46" t="n">
        <f aca="false">(M253-L253)*H253</f>
        <v>-39385.5</v>
      </c>
      <c r="P253" s="47" t="n">
        <f aca="false">(M253-L253)*(H253*K253)</f>
        <v>-156642.574439625</v>
      </c>
    </row>
    <row r="254" customFormat="false" ht="12.75" hidden="false" customHeight="false" outlineLevel="0" collapsed="false">
      <c r="A254" s="29" t="s">
        <v>40</v>
      </c>
      <c r="B254" s="37" t="n">
        <v>37204</v>
      </c>
      <c r="C254" s="29" t="s">
        <v>201</v>
      </c>
      <c r="D254" s="29" t="s">
        <v>137</v>
      </c>
      <c r="E254" s="29" t="s">
        <v>137</v>
      </c>
      <c r="F254" s="38" t="s">
        <v>39</v>
      </c>
      <c r="G254" s="40" t="n">
        <v>37530</v>
      </c>
      <c r="H254" s="42" t="n">
        <v>0</v>
      </c>
      <c r="I254" s="42" t="n">
        <v>0</v>
      </c>
      <c r="J254" s="42"/>
      <c r="K254" s="43" t="n">
        <f aca="false">VLOOKUP(G254,DiscountRate!$A$2:$E$26,5,0)</f>
        <v>3.9771635358095</v>
      </c>
      <c r="L254" s="33" t="n">
        <v>0</v>
      </c>
      <c r="M254" s="33"/>
      <c r="N254" s="45" t="n">
        <f aca="false">(M254-L254)*I254</f>
        <v>0</v>
      </c>
      <c r="O254" s="46" t="n">
        <f aca="false">(M254-L254)*H254</f>
        <v>0</v>
      </c>
      <c r="P254" s="47" t="n">
        <f aca="false">(M254-L254)*(H254*K254)</f>
        <v>0</v>
      </c>
    </row>
    <row r="255" customFormat="false" ht="12.75" hidden="false" customHeight="false" outlineLevel="0" collapsed="false">
      <c r="A255" s="51" t="s">
        <v>200</v>
      </c>
      <c r="B255" s="37"/>
      <c r="C255" s="29"/>
      <c r="D255" s="29"/>
      <c r="E255" s="29"/>
      <c r="F255" s="38"/>
      <c r="G255" s="40"/>
      <c r="H255" s="48" t="n">
        <f aca="false">SUM(H241:H254)</f>
        <v>-2471700</v>
      </c>
      <c r="I255" s="48" t="n">
        <f aca="false">SUM(I241:I254)</f>
        <v>-2439602.1153</v>
      </c>
      <c r="J255" s="48"/>
      <c r="K255" s="43" t="e">
        <f aca="false">VLOOKUP(G255,DiscountRate!$A$2:$E$26,5,0)</f>
        <v>#N/A</v>
      </c>
      <c r="L255" s="32"/>
      <c r="M255" s="32"/>
      <c r="N255" s="50" t="n">
        <f aca="false">SUM(N241:N254)</f>
        <v>-33485.9115344998</v>
      </c>
      <c r="O255" s="50" t="n">
        <f aca="false">SUM(O241:O254)</f>
        <v>-34534.4999999998</v>
      </c>
      <c r="P255" s="50" t="n">
        <f aca="false">SUM(P241:P254)</f>
        <v>-134307.944503624</v>
      </c>
    </row>
    <row r="256" customFormat="false" ht="12.75" hidden="false" customHeight="false" outlineLevel="0" collapsed="false">
      <c r="A256" s="29" t="s">
        <v>38</v>
      </c>
      <c r="B256" s="37" t="n">
        <v>37204</v>
      </c>
      <c r="C256" s="29" t="s">
        <v>202</v>
      </c>
      <c r="D256" s="29" t="s">
        <v>137</v>
      </c>
      <c r="E256" s="29" t="s">
        <v>137</v>
      </c>
      <c r="F256" s="38" t="s">
        <v>39</v>
      </c>
      <c r="G256" s="40" t="n">
        <v>37347</v>
      </c>
      <c r="H256" s="42" t="n">
        <v>-103500</v>
      </c>
      <c r="I256" s="42" t="n">
        <v>-102687.1537</v>
      </c>
      <c r="J256" s="43" t="n">
        <f aca="false">I256/H256</f>
        <v>0.992146412560386</v>
      </c>
      <c r="K256" s="43" t="n">
        <f aca="false">VLOOKUP(G256,DiscountRate!$A$2:$E$26,5,0)</f>
        <v>4.03110304931893</v>
      </c>
      <c r="L256" s="33" t="n">
        <v>2.585</v>
      </c>
      <c r="M256" s="33" t="n">
        <v>2.485</v>
      </c>
      <c r="N256" s="45" t="n">
        <f aca="false">(M256-L256)*I256</f>
        <v>10268.71537</v>
      </c>
      <c r="O256" s="46" t="n">
        <f aca="false">(M256-L256)*H256</f>
        <v>10350</v>
      </c>
      <c r="P256" s="47" t="n">
        <f aca="false">(M256-L256)*(H256*K256)</f>
        <v>41721.9165604509</v>
      </c>
    </row>
    <row r="257" customFormat="false" ht="12.75" hidden="false" customHeight="false" outlineLevel="0" collapsed="false">
      <c r="A257" s="29" t="s">
        <v>38</v>
      </c>
      <c r="B257" s="37" t="n">
        <v>37204</v>
      </c>
      <c r="C257" s="29" t="s">
        <v>202</v>
      </c>
      <c r="D257" s="29" t="s">
        <v>137</v>
      </c>
      <c r="E257" s="29" t="s">
        <v>137</v>
      </c>
      <c r="F257" s="38" t="s">
        <v>39</v>
      </c>
      <c r="G257" s="40" t="n">
        <v>37347</v>
      </c>
      <c r="H257" s="42" t="n">
        <v>0</v>
      </c>
      <c r="I257" s="42" t="n">
        <v>0</v>
      </c>
      <c r="J257" s="42"/>
      <c r="K257" s="43" t="n">
        <f aca="false">VLOOKUP(G257,DiscountRate!$A$2:$E$26,5,0)</f>
        <v>4.03110304931893</v>
      </c>
      <c r="L257" s="33" t="n">
        <v>0</v>
      </c>
      <c r="M257" s="33"/>
      <c r="N257" s="45" t="n">
        <f aca="false">(M257-L257)*I257</f>
        <v>0</v>
      </c>
      <c r="O257" s="46" t="n">
        <f aca="false">(M257-L257)*H257</f>
        <v>0</v>
      </c>
      <c r="P257" s="47" t="n">
        <f aca="false">(M257-L257)*(H257*K257)</f>
        <v>0</v>
      </c>
    </row>
    <row r="258" customFormat="false" ht="12.75" hidden="false" customHeight="false" outlineLevel="0" collapsed="false">
      <c r="A258" s="29" t="s">
        <v>38</v>
      </c>
      <c r="B258" s="37" t="n">
        <v>37204</v>
      </c>
      <c r="C258" s="29" t="s">
        <v>202</v>
      </c>
      <c r="D258" s="29" t="s">
        <v>137</v>
      </c>
      <c r="E258" s="29" t="s">
        <v>137</v>
      </c>
      <c r="F258" s="38" t="s">
        <v>39</v>
      </c>
      <c r="G258" s="40" t="n">
        <v>37377</v>
      </c>
      <c r="H258" s="42" t="n">
        <v>-106950</v>
      </c>
      <c r="I258" s="42" t="n">
        <v>-105937.8304</v>
      </c>
      <c r="J258" s="43" t="n">
        <f aca="false">I258/H258</f>
        <v>0.990536048620851</v>
      </c>
      <c r="K258" s="43" t="n">
        <f aca="false">VLOOKUP(G258,DiscountRate!$A$2:$E$26,5,0)</f>
        <v>4.00573468718984</v>
      </c>
      <c r="L258" s="33" t="n">
        <v>2.585</v>
      </c>
      <c r="M258" s="33" t="n">
        <v>2.525</v>
      </c>
      <c r="N258" s="45" t="n">
        <f aca="false">(M258-L258)*I258</f>
        <v>6356.26982400001</v>
      </c>
      <c r="O258" s="46" t="n">
        <f aca="false">(M258-L258)*H258</f>
        <v>6417.00000000001</v>
      </c>
      <c r="P258" s="47" t="n">
        <f aca="false">(M258-L258)*(H258*K258)</f>
        <v>25704.7994876972</v>
      </c>
    </row>
    <row r="259" customFormat="false" ht="12.75" hidden="false" customHeight="false" outlineLevel="0" collapsed="false">
      <c r="A259" s="29" t="s">
        <v>38</v>
      </c>
      <c r="B259" s="37" t="n">
        <v>37204</v>
      </c>
      <c r="C259" s="29" t="s">
        <v>202</v>
      </c>
      <c r="D259" s="29" t="s">
        <v>137</v>
      </c>
      <c r="E259" s="29" t="s">
        <v>137</v>
      </c>
      <c r="F259" s="38" t="s">
        <v>39</v>
      </c>
      <c r="G259" s="40" t="n">
        <v>37377</v>
      </c>
      <c r="H259" s="42" t="n">
        <v>0</v>
      </c>
      <c r="I259" s="42" t="n">
        <v>0</v>
      </c>
      <c r="J259" s="42"/>
      <c r="K259" s="43" t="n">
        <f aca="false">VLOOKUP(G259,DiscountRate!$A$2:$E$26,5,0)</f>
        <v>4.00573468718984</v>
      </c>
      <c r="L259" s="33" t="n">
        <v>0</v>
      </c>
      <c r="M259" s="33"/>
      <c r="N259" s="45" t="n">
        <f aca="false">(M259-L259)*I259</f>
        <v>0</v>
      </c>
      <c r="O259" s="46" t="n">
        <f aca="false">(M259-L259)*H259</f>
        <v>0</v>
      </c>
      <c r="P259" s="47" t="n">
        <f aca="false">(M259-L259)*(H259*K259)</f>
        <v>0</v>
      </c>
    </row>
    <row r="260" customFormat="false" ht="12.75" hidden="false" customHeight="false" outlineLevel="0" collapsed="false">
      <c r="A260" s="29" t="s">
        <v>38</v>
      </c>
      <c r="B260" s="37" t="n">
        <v>37204</v>
      </c>
      <c r="C260" s="29" t="s">
        <v>202</v>
      </c>
      <c r="D260" s="29" t="s">
        <v>137</v>
      </c>
      <c r="E260" s="29" t="s">
        <v>137</v>
      </c>
      <c r="F260" s="38" t="s">
        <v>39</v>
      </c>
      <c r="G260" s="40" t="n">
        <v>37408</v>
      </c>
      <c r="H260" s="42" t="n">
        <v>-103500</v>
      </c>
      <c r="I260" s="42" t="n">
        <v>-102349.6438</v>
      </c>
      <c r="J260" s="43" t="n">
        <f aca="false">I260/H260</f>
        <v>0.988885447342995</v>
      </c>
      <c r="K260" s="43" t="n">
        <f aca="false">VLOOKUP(G260,DiscountRate!$A$2:$E$26,5,0)</f>
        <v>3.97973043692193</v>
      </c>
      <c r="L260" s="33" t="n">
        <v>2.585</v>
      </c>
      <c r="M260" s="33" t="n">
        <v>2.57</v>
      </c>
      <c r="N260" s="45" t="n">
        <f aca="false">(M260-L260)*I260</f>
        <v>1535.24465700001</v>
      </c>
      <c r="O260" s="46" t="n">
        <f aca="false">(M260-L260)*H260</f>
        <v>1552.50000000001</v>
      </c>
      <c r="P260" s="47" t="n">
        <f aca="false">(M260-L260)*(H260*K260)</f>
        <v>6178.53150332135</v>
      </c>
    </row>
    <row r="261" customFormat="false" ht="12.75" hidden="false" customHeight="false" outlineLevel="0" collapsed="false">
      <c r="A261" s="29" t="s">
        <v>38</v>
      </c>
      <c r="B261" s="37" t="n">
        <v>37204</v>
      </c>
      <c r="C261" s="29" t="s">
        <v>202</v>
      </c>
      <c r="D261" s="29" t="s">
        <v>137</v>
      </c>
      <c r="E261" s="29" t="s">
        <v>137</v>
      </c>
      <c r="F261" s="38" t="s">
        <v>39</v>
      </c>
      <c r="G261" s="40" t="n">
        <v>37408</v>
      </c>
      <c r="H261" s="42" t="n">
        <v>0</v>
      </c>
      <c r="I261" s="42" t="n">
        <v>0</v>
      </c>
      <c r="J261" s="42"/>
      <c r="K261" s="43" t="n">
        <f aca="false">VLOOKUP(G261,DiscountRate!$A$2:$E$26,5,0)</f>
        <v>3.97973043692193</v>
      </c>
      <c r="L261" s="33" t="n">
        <v>0</v>
      </c>
      <c r="M261" s="33"/>
      <c r="N261" s="45" t="n">
        <f aca="false">(M261-L261)*I261</f>
        <v>0</v>
      </c>
      <c r="O261" s="46" t="n">
        <f aca="false">(M261-L261)*H261</f>
        <v>0</v>
      </c>
      <c r="P261" s="47" t="n">
        <f aca="false">(M261-L261)*(H261*K261)</f>
        <v>0</v>
      </c>
    </row>
    <row r="262" customFormat="false" ht="12.75" hidden="false" customHeight="false" outlineLevel="0" collapsed="false">
      <c r="A262" s="29" t="s">
        <v>38</v>
      </c>
      <c r="B262" s="37" t="n">
        <v>37204</v>
      </c>
      <c r="C262" s="29" t="s">
        <v>202</v>
      </c>
      <c r="D262" s="29" t="s">
        <v>137</v>
      </c>
      <c r="E262" s="29" t="s">
        <v>137</v>
      </c>
      <c r="F262" s="38" t="s">
        <v>39</v>
      </c>
      <c r="G262" s="40" t="n">
        <v>37438</v>
      </c>
      <c r="H262" s="42" t="n">
        <v>-106950</v>
      </c>
      <c r="I262" s="42" t="n">
        <v>-105584.005</v>
      </c>
      <c r="J262" s="43" t="n">
        <f aca="false">I262/H262</f>
        <v>0.987227723235157</v>
      </c>
      <c r="K262" s="43" t="n">
        <f aca="false">VLOOKUP(G262,DiscountRate!$A$2:$E$26,5,0)</f>
        <v>3.96522688821174</v>
      </c>
      <c r="L262" s="33" t="n">
        <v>2.585</v>
      </c>
      <c r="M262" s="33" t="n">
        <v>2.61</v>
      </c>
      <c r="N262" s="45" t="n">
        <f aca="false">(M262-L262)*I262</f>
        <v>-2639.60012499999</v>
      </c>
      <c r="O262" s="46" t="n">
        <f aca="false">(M262-L262)*H262</f>
        <v>-2673.74999999999</v>
      </c>
      <c r="P262" s="47" t="n">
        <f aca="false">(M262-L262)*(H262*K262)</f>
        <v>-10602.0253923561</v>
      </c>
    </row>
    <row r="263" customFormat="false" ht="12.75" hidden="false" customHeight="false" outlineLevel="0" collapsed="false">
      <c r="A263" s="29" t="s">
        <v>38</v>
      </c>
      <c r="B263" s="37" t="n">
        <v>37204</v>
      </c>
      <c r="C263" s="29" t="s">
        <v>202</v>
      </c>
      <c r="D263" s="29" t="s">
        <v>137</v>
      </c>
      <c r="E263" s="29" t="s">
        <v>137</v>
      </c>
      <c r="F263" s="38" t="s">
        <v>39</v>
      </c>
      <c r="G263" s="40" t="n">
        <v>37438</v>
      </c>
      <c r="H263" s="42" t="n">
        <v>0</v>
      </c>
      <c r="I263" s="42" t="n">
        <v>0</v>
      </c>
      <c r="J263" s="42"/>
      <c r="K263" s="43" t="n">
        <f aca="false">VLOOKUP(G263,DiscountRate!$A$2:$E$26,5,0)</f>
        <v>3.96522688821174</v>
      </c>
      <c r="L263" s="33" t="n">
        <v>0</v>
      </c>
      <c r="M263" s="33"/>
      <c r="N263" s="45" t="n">
        <f aca="false">(M263-L263)*I263</f>
        <v>0</v>
      </c>
      <c r="O263" s="46" t="n">
        <f aca="false">(M263-L263)*H263</f>
        <v>0</v>
      </c>
      <c r="P263" s="47" t="n">
        <f aca="false">(M263-L263)*(H263*K263)</f>
        <v>0</v>
      </c>
    </row>
    <row r="264" customFormat="false" ht="12.75" hidden="false" customHeight="false" outlineLevel="0" collapsed="false">
      <c r="A264" s="29" t="s">
        <v>38</v>
      </c>
      <c r="B264" s="37" t="n">
        <v>37204</v>
      </c>
      <c r="C264" s="29" t="s">
        <v>202</v>
      </c>
      <c r="D264" s="29" t="s">
        <v>137</v>
      </c>
      <c r="E264" s="29" t="s">
        <v>137</v>
      </c>
      <c r="F264" s="38" t="s">
        <v>39</v>
      </c>
      <c r="G264" s="40" t="n">
        <v>37469</v>
      </c>
      <c r="H264" s="42" t="n">
        <v>-106950</v>
      </c>
      <c r="I264" s="42" t="n">
        <v>-105385.8376</v>
      </c>
      <c r="J264" s="43" t="n">
        <f aca="false">I264/H264</f>
        <v>0.985374825619448</v>
      </c>
      <c r="K264" s="43" t="n">
        <f aca="false">VLOOKUP(G264,DiscountRate!$A$2:$E$26,5,0)</f>
        <v>3.9670772842598</v>
      </c>
      <c r="L264" s="33" t="n">
        <v>2.585</v>
      </c>
      <c r="M264" s="33" t="n">
        <v>2.65</v>
      </c>
      <c r="N264" s="45" t="n">
        <f aca="false">(M264-L264)*I264</f>
        <v>-6850.07944399999</v>
      </c>
      <c r="O264" s="46" t="n">
        <f aca="false">(M264-L264)*H264</f>
        <v>-6951.74999999999</v>
      </c>
      <c r="P264" s="47" t="n">
        <f aca="false">(M264-L264)*(H264*K264)</f>
        <v>-27578.129510853</v>
      </c>
    </row>
    <row r="265" customFormat="false" ht="12.75" hidden="false" customHeight="false" outlineLevel="0" collapsed="false">
      <c r="A265" s="29" t="s">
        <v>38</v>
      </c>
      <c r="B265" s="37" t="n">
        <v>37204</v>
      </c>
      <c r="C265" s="29" t="s">
        <v>202</v>
      </c>
      <c r="D265" s="29" t="s">
        <v>137</v>
      </c>
      <c r="E265" s="29" t="s">
        <v>137</v>
      </c>
      <c r="F265" s="38" t="s">
        <v>39</v>
      </c>
      <c r="G265" s="40" t="n">
        <v>37469</v>
      </c>
      <c r="H265" s="42" t="n">
        <v>0</v>
      </c>
      <c r="I265" s="42" t="n">
        <v>0</v>
      </c>
      <c r="J265" s="42"/>
      <c r="K265" s="43" t="n">
        <f aca="false">VLOOKUP(G265,DiscountRate!$A$2:$E$26,5,0)</f>
        <v>3.9670772842598</v>
      </c>
      <c r="L265" s="33" t="n">
        <v>0</v>
      </c>
      <c r="M265" s="33"/>
      <c r="N265" s="45" t="n">
        <f aca="false">(M265-L265)*I265</f>
        <v>0</v>
      </c>
      <c r="O265" s="46" t="n">
        <f aca="false">(M265-L265)*H265</f>
        <v>0</v>
      </c>
      <c r="P265" s="47" t="n">
        <f aca="false">(M265-L265)*(H265*K265)</f>
        <v>0</v>
      </c>
    </row>
    <row r="266" customFormat="false" ht="12.75" hidden="false" customHeight="false" outlineLevel="0" collapsed="false">
      <c r="A266" s="29" t="s">
        <v>38</v>
      </c>
      <c r="B266" s="37" t="n">
        <v>37204</v>
      </c>
      <c r="C266" s="29" t="s">
        <v>202</v>
      </c>
      <c r="D266" s="29" t="s">
        <v>137</v>
      </c>
      <c r="E266" s="29" t="s">
        <v>137</v>
      </c>
      <c r="F266" s="38" t="s">
        <v>39</v>
      </c>
      <c r="G266" s="40" t="n">
        <v>37500</v>
      </c>
      <c r="H266" s="42" t="n">
        <v>-103500</v>
      </c>
      <c r="I266" s="42" t="n">
        <v>-101790.6978</v>
      </c>
      <c r="J266" s="43" t="n">
        <f aca="false">I266/H266</f>
        <v>0.983485002898551</v>
      </c>
      <c r="K266" s="43" t="n">
        <f aca="false">VLOOKUP(G266,DiscountRate!$A$2:$E$26,5,0)</f>
        <v>3.9687660014305</v>
      </c>
      <c r="L266" s="33" t="n">
        <v>2.585</v>
      </c>
      <c r="M266" s="33" t="n">
        <v>2.655</v>
      </c>
      <c r="N266" s="45" t="n">
        <f aca="false">(M266-L266)*I266</f>
        <v>-7125.34884599998</v>
      </c>
      <c r="O266" s="46" t="n">
        <f aca="false">(M266-L266)*H266</f>
        <v>-7244.99999999998</v>
      </c>
      <c r="P266" s="47" t="n">
        <f aca="false">(M266-L266)*(H266*K266)</f>
        <v>-28753.7096803639</v>
      </c>
    </row>
    <row r="267" customFormat="false" ht="12.75" hidden="false" customHeight="false" outlineLevel="0" collapsed="false">
      <c r="A267" s="29" t="s">
        <v>38</v>
      </c>
      <c r="B267" s="37" t="n">
        <v>37204</v>
      </c>
      <c r="C267" s="29" t="s">
        <v>202</v>
      </c>
      <c r="D267" s="29" t="s">
        <v>137</v>
      </c>
      <c r="E267" s="29" t="s">
        <v>137</v>
      </c>
      <c r="F267" s="38" t="s">
        <v>39</v>
      </c>
      <c r="G267" s="40" t="n">
        <v>37500</v>
      </c>
      <c r="H267" s="42" t="n">
        <v>0</v>
      </c>
      <c r="I267" s="42" t="n">
        <v>0</v>
      </c>
      <c r="J267" s="42"/>
      <c r="K267" s="43" t="n">
        <f aca="false">VLOOKUP(G267,DiscountRate!$A$2:$E$26,5,0)</f>
        <v>3.9687660014305</v>
      </c>
      <c r="L267" s="33" t="n">
        <v>0</v>
      </c>
      <c r="M267" s="33"/>
      <c r="N267" s="45" t="n">
        <f aca="false">(M267-L267)*I267</f>
        <v>0</v>
      </c>
      <c r="O267" s="46" t="n">
        <f aca="false">(M267-L267)*H267</f>
        <v>0</v>
      </c>
      <c r="P267" s="47" t="n">
        <f aca="false">(M267-L267)*(H267*K267)</f>
        <v>0</v>
      </c>
    </row>
    <row r="268" customFormat="false" ht="12.75" hidden="false" customHeight="false" outlineLevel="0" collapsed="false">
      <c r="A268" s="29" t="s">
        <v>38</v>
      </c>
      <c r="B268" s="37" t="n">
        <v>37204</v>
      </c>
      <c r="C268" s="29" t="s">
        <v>202</v>
      </c>
      <c r="D268" s="29" t="s">
        <v>137</v>
      </c>
      <c r="E268" s="29" t="s">
        <v>137</v>
      </c>
      <c r="F268" s="38" t="s">
        <v>39</v>
      </c>
      <c r="G268" s="40" t="n">
        <v>37530</v>
      </c>
      <c r="H268" s="42" t="n">
        <v>-106950</v>
      </c>
      <c r="I268" s="42" t="n">
        <v>-104977.1518</v>
      </c>
      <c r="J268" s="43" t="n">
        <f aca="false">I268/H268</f>
        <v>0.981553546517064</v>
      </c>
      <c r="K268" s="43" t="n">
        <f aca="false">VLOOKUP(G268,DiscountRate!$A$2:$E$26,5,0)</f>
        <v>3.9771635358095</v>
      </c>
      <c r="L268" s="33" t="n">
        <v>2.585</v>
      </c>
      <c r="M268" s="33" t="n">
        <v>2.695</v>
      </c>
      <c r="N268" s="45" t="n">
        <f aca="false">(M268-L268)*I268</f>
        <v>-11547.486698</v>
      </c>
      <c r="O268" s="46" t="n">
        <f aca="false">(M268-L268)*H268</f>
        <v>-11764.5</v>
      </c>
      <c r="P268" s="47" t="n">
        <f aca="false">(M268-L268)*(H268*K268)</f>
        <v>-46789.3404170308</v>
      </c>
    </row>
    <row r="269" customFormat="false" ht="12.75" hidden="false" customHeight="false" outlineLevel="0" collapsed="false">
      <c r="A269" s="29" t="s">
        <v>38</v>
      </c>
      <c r="B269" s="37" t="n">
        <v>37204</v>
      </c>
      <c r="C269" s="29" t="s">
        <v>202</v>
      </c>
      <c r="D269" s="29" t="s">
        <v>137</v>
      </c>
      <c r="E269" s="29" t="s">
        <v>137</v>
      </c>
      <c r="F269" s="38" t="s">
        <v>39</v>
      </c>
      <c r="G269" s="40" t="n">
        <v>37530</v>
      </c>
      <c r="H269" s="42" t="n">
        <v>0</v>
      </c>
      <c r="I269" s="42" t="n">
        <v>0</v>
      </c>
      <c r="J269" s="42"/>
      <c r="K269" s="43" t="n">
        <f aca="false">VLOOKUP(G269,DiscountRate!$A$2:$E$26,5,0)</f>
        <v>3.9771635358095</v>
      </c>
      <c r="L269" s="33" t="n">
        <v>0</v>
      </c>
      <c r="M269" s="33"/>
      <c r="N269" s="45" t="n">
        <f aca="false">(M269-L269)*I269</f>
        <v>0</v>
      </c>
      <c r="O269" s="46" t="n">
        <f aca="false">(M269-L269)*H269</f>
        <v>0</v>
      </c>
      <c r="P269" s="47" t="n">
        <f aca="false">(M269-L269)*(H269*K269)</f>
        <v>0</v>
      </c>
    </row>
    <row r="270" customFormat="false" ht="12.75" hidden="false" customHeight="false" outlineLevel="0" collapsed="false">
      <c r="A270" s="51" t="s">
        <v>203</v>
      </c>
      <c r="B270" s="37"/>
      <c r="C270" s="29"/>
      <c r="D270" s="29"/>
      <c r="E270" s="29"/>
      <c r="F270" s="38"/>
      <c r="G270" s="40"/>
      <c r="H270" s="48" t="n">
        <f aca="false">SUM(H256:H269)</f>
        <v>-738300</v>
      </c>
      <c r="I270" s="48" t="n">
        <f aca="false">SUM(I256:I269)</f>
        <v>-728712.3201</v>
      </c>
      <c r="J270" s="48"/>
      <c r="K270" s="43" t="e">
        <f aca="false">VLOOKUP(G270,DiscountRate!$A$2:$E$26,5,0)</f>
        <v>#N/A</v>
      </c>
      <c r="L270" s="32"/>
      <c r="M270" s="32"/>
      <c r="N270" s="50" t="n">
        <f aca="false">SUM(N256:N269)</f>
        <v>-10002.2852619999</v>
      </c>
      <c r="O270" s="50" t="n">
        <f aca="false">SUM(O256:O269)</f>
        <v>-10315.4999999999</v>
      </c>
      <c r="P270" s="50" t="n">
        <f aca="false">SUM(P256:P269)</f>
        <v>-40117.9574491343</v>
      </c>
    </row>
    <row r="271" customFormat="false" ht="12.75" hidden="false" customHeight="false" outlineLevel="0" collapsed="false">
      <c r="A271" s="29" t="s">
        <v>40</v>
      </c>
      <c r="B271" s="37" t="n">
        <v>37204</v>
      </c>
      <c r="C271" s="29" t="s">
        <v>204</v>
      </c>
      <c r="D271" s="29" t="s">
        <v>88</v>
      </c>
      <c r="E271" s="29" t="s">
        <v>89</v>
      </c>
      <c r="F271" s="38" t="s">
        <v>39</v>
      </c>
      <c r="G271" s="40" t="n">
        <v>37347</v>
      </c>
      <c r="H271" s="42" t="n">
        <v>346500</v>
      </c>
      <c r="I271" s="42" t="n">
        <v>343778.7319</v>
      </c>
      <c r="J271" s="43" t="n">
        <f aca="false">I271/H271</f>
        <v>0.992146412409813</v>
      </c>
      <c r="K271" s="43" t="n">
        <f aca="false">VLOOKUP(G271,DiscountRate!$A$2:$E$26,5,0)</f>
        <v>4.03110304931893</v>
      </c>
      <c r="L271" s="33" t="n">
        <v>3.15</v>
      </c>
      <c r="M271" s="33" t="n">
        <f aca="false">(N271/I271)+L271</f>
        <v>3.05999999991564</v>
      </c>
      <c r="N271" s="45" t="n">
        <v>-30940.0859</v>
      </c>
      <c r="O271" s="46" t="n">
        <f aca="false">(M271-L271)*H271</f>
        <v>-31185.0000292295</v>
      </c>
      <c r="P271" s="47" t="n">
        <f aca="false">(M271-L271)*(H271*K271)</f>
        <v>-125709.948710838</v>
      </c>
    </row>
    <row r="272" customFormat="false" ht="12.75" hidden="false" customHeight="false" outlineLevel="0" collapsed="false">
      <c r="A272" s="29" t="s">
        <v>40</v>
      </c>
      <c r="B272" s="37" t="n">
        <v>37204</v>
      </c>
      <c r="C272" s="29" t="s">
        <v>204</v>
      </c>
      <c r="D272" s="29" t="s">
        <v>88</v>
      </c>
      <c r="E272" s="29" t="s">
        <v>89</v>
      </c>
      <c r="F272" s="38" t="s">
        <v>39</v>
      </c>
      <c r="G272" s="40" t="n">
        <v>37377</v>
      </c>
      <c r="H272" s="42" t="n">
        <v>358050</v>
      </c>
      <c r="I272" s="42" t="n">
        <v>354661.4323</v>
      </c>
      <c r="J272" s="43" t="n">
        <f aca="false">I272/H272</f>
        <v>0.990536048875855</v>
      </c>
      <c r="K272" s="43" t="n">
        <f aca="false">VLOOKUP(G272,DiscountRate!$A$2:$E$26,5,0)</f>
        <v>4.00573468718984</v>
      </c>
      <c r="L272" s="33" t="n">
        <v>3.15</v>
      </c>
      <c r="M272" s="33" t="n">
        <f aca="false">(N272/I272)+L272</f>
        <v>3.10000000004229</v>
      </c>
      <c r="N272" s="45" t="n">
        <v>-17733.0716</v>
      </c>
      <c r="O272" s="46" t="n">
        <f aca="false">(M272-L272)*H272</f>
        <v>-17902.4999848567</v>
      </c>
      <c r="P272" s="47" t="n">
        <f aca="false">(M272-L272)*(H272*K272)</f>
        <v>-71712.6651767559</v>
      </c>
    </row>
    <row r="273" customFormat="false" ht="12.75" hidden="false" customHeight="false" outlineLevel="0" collapsed="false">
      <c r="A273" s="29" t="s">
        <v>40</v>
      </c>
      <c r="B273" s="37" t="n">
        <v>37204</v>
      </c>
      <c r="C273" s="29" t="s">
        <v>204</v>
      </c>
      <c r="D273" s="29" t="s">
        <v>88</v>
      </c>
      <c r="E273" s="29" t="s">
        <v>89</v>
      </c>
      <c r="F273" s="38" t="s">
        <v>39</v>
      </c>
      <c r="G273" s="40" t="n">
        <v>37408</v>
      </c>
      <c r="H273" s="42" t="n">
        <v>346500</v>
      </c>
      <c r="I273" s="42" t="n">
        <v>342648.8075</v>
      </c>
      <c r="J273" s="43" t="n">
        <f aca="false">I273/H273</f>
        <v>0.988885447330447</v>
      </c>
      <c r="K273" s="43" t="n">
        <f aca="false">VLOOKUP(G273,DiscountRate!$A$2:$E$26,5,0)</f>
        <v>3.97973043692193</v>
      </c>
      <c r="L273" s="33" t="n">
        <v>3.15</v>
      </c>
      <c r="M273" s="33" t="n">
        <f aca="false">(N273/I273)+L273</f>
        <v>3.14500000010944</v>
      </c>
      <c r="N273" s="45" t="n">
        <v>-1713.244</v>
      </c>
      <c r="O273" s="46" t="n">
        <f aca="false">(M273-L273)*H273</f>
        <v>-1732.49996207854</v>
      </c>
      <c r="P273" s="47" t="n">
        <f aca="false">(M273-L273)*(H273*K273)</f>
        <v>-6894.88283105005</v>
      </c>
    </row>
    <row r="274" customFormat="false" ht="12.75" hidden="false" customHeight="false" outlineLevel="0" collapsed="false">
      <c r="A274" s="29" t="s">
        <v>40</v>
      </c>
      <c r="B274" s="37" t="n">
        <v>37204</v>
      </c>
      <c r="C274" s="29" t="s">
        <v>204</v>
      </c>
      <c r="D274" s="29" t="s">
        <v>88</v>
      </c>
      <c r="E274" s="29" t="s">
        <v>89</v>
      </c>
      <c r="F274" s="38" t="s">
        <v>39</v>
      </c>
      <c r="G274" s="40" t="n">
        <v>37438</v>
      </c>
      <c r="H274" s="42" t="n">
        <v>358050</v>
      </c>
      <c r="I274" s="42" t="n">
        <v>353476.8864</v>
      </c>
      <c r="J274" s="43" t="n">
        <f aca="false">I274/H274</f>
        <v>0.987227723502304</v>
      </c>
      <c r="K274" s="43" t="n">
        <f aca="false">VLOOKUP(G274,DiscountRate!$A$2:$E$26,5,0)</f>
        <v>3.96522688821174</v>
      </c>
      <c r="L274" s="33" t="n">
        <v>3.15</v>
      </c>
      <c r="M274" s="33" t="n">
        <f aca="false">(N274/I274)+L274</f>
        <v>3.1849999999321</v>
      </c>
      <c r="N274" s="45" t="n">
        <v>12371.691</v>
      </c>
      <c r="O274" s="46" t="n">
        <f aca="false">(M274-L274)*H274</f>
        <v>12531.7499756894</v>
      </c>
      <c r="P274" s="47" t="n">
        <f aca="false">(M274-L274)*(H274*K274)</f>
        <v>49691.2319599505</v>
      </c>
    </row>
    <row r="275" customFormat="false" ht="12.75" hidden="false" customHeight="false" outlineLevel="0" collapsed="false">
      <c r="A275" s="29" t="s">
        <v>40</v>
      </c>
      <c r="B275" s="37" t="n">
        <v>37204</v>
      </c>
      <c r="C275" s="29" t="s">
        <v>204</v>
      </c>
      <c r="D275" s="29" t="s">
        <v>88</v>
      </c>
      <c r="E275" s="29" t="s">
        <v>89</v>
      </c>
      <c r="F275" s="38" t="s">
        <v>39</v>
      </c>
      <c r="G275" s="40" t="n">
        <v>37469</v>
      </c>
      <c r="H275" s="42" t="n">
        <v>358050</v>
      </c>
      <c r="I275" s="42" t="n">
        <v>352813.4562</v>
      </c>
      <c r="J275" s="43" t="n">
        <f aca="false">I275/H275</f>
        <v>0.985374825303729</v>
      </c>
      <c r="K275" s="43" t="n">
        <f aca="false">VLOOKUP(G275,DiscountRate!$A$2:$E$26,5,0)</f>
        <v>3.9670772842598</v>
      </c>
      <c r="L275" s="33" t="n">
        <v>3.15</v>
      </c>
      <c r="M275" s="33" t="n">
        <f aca="false">(N275/I275)+L275</f>
        <v>3.22499999995748</v>
      </c>
      <c r="N275" s="45" t="n">
        <v>26461.0092</v>
      </c>
      <c r="O275" s="46" t="n">
        <f aca="false">(M275-L275)*H275</f>
        <v>26853.7499847773</v>
      </c>
      <c r="P275" s="47" t="n">
        <f aca="false">(M275-L275)*(H275*K275)</f>
        <v>106530.901561802</v>
      </c>
    </row>
    <row r="276" customFormat="false" ht="12.75" hidden="false" customHeight="false" outlineLevel="0" collapsed="false">
      <c r="A276" s="29" t="s">
        <v>40</v>
      </c>
      <c r="B276" s="37" t="n">
        <v>37204</v>
      </c>
      <c r="C276" s="29" t="s">
        <v>204</v>
      </c>
      <c r="D276" s="29" t="s">
        <v>88</v>
      </c>
      <c r="E276" s="29" t="s">
        <v>89</v>
      </c>
      <c r="F276" s="38" t="s">
        <v>39</v>
      </c>
      <c r="G276" s="40" t="n">
        <v>37500</v>
      </c>
      <c r="H276" s="42" t="n">
        <v>346500</v>
      </c>
      <c r="I276" s="42" t="n">
        <v>340777.5537</v>
      </c>
      <c r="J276" s="43" t="n">
        <f aca="false">I276/H276</f>
        <v>0.983485003463203</v>
      </c>
      <c r="K276" s="43" t="n">
        <f aca="false">VLOOKUP(G276,DiscountRate!$A$2:$E$26,5,0)</f>
        <v>3.9687660014305</v>
      </c>
      <c r="L276" s="33" t="n">
        <v>3.15</v>
      </c>
      <c r="M276" s="33" t="n">
        <f aca="false">(N276/I276)+L276</f>
        <v>3.23000000001174</v>
      </c>
      <c r="N276" s="45" t="n">
        <v>27262.2043</v>
      </c>
      <c r="O276" s="46" t="n">
        <f aca="false">(M276-L276)*H276</f>
        <v>27720.0000040671</v>
      </c>
      <c r="P276" s="47" t="n">
        <f aca="false">(M276-L276)*(H276*K276)</f>
        <v>110014.193575795</v>
      </c>
    </row>
    <row r="277" customFormat="false" ht="12.75" hidden="false" customHeight="false" outlineLevel="0" collapsed="false">
      <c r="A277" s="29" t="s">
        <v>40</v>
      </c>
      <c r="B277" s="37" t="n">
        <v>37204</v>
      </c>
      <c r="C277" s="29" t="s">
        <v>204</v>
      </c>
      <c r="D277" s="29" t="s">
        <v>88</v>
      </c>
      <c r="E277" s="29" t="s">
        <v>89</v>
      </c>
      <c r="F277" s="38" t="s">
        <v>39</v>
      </c>
      <c r="G277" s="40" t="n">
        <v>37530</v>
      </c>
      <c r="H277" s="42" t="n">
        <v>358050</v>
      </c>
      <c r="I277" s="42" t="n">
        <v>351445.2473</v>
      </c>
      <c r="J277" s="43" t="n">
        <f aca="false">I277/H277</f>
        <v>0.981553546432063</v>
      </c>
      <c r="K277" s="43" t="n">
        <f aca="false">VLOOKUP(G277,DiscountRate!$A$2:$E$26,5,0)</f>
        <v>3.9771635358095</v>
      </c>
      <c r="L277" s="33" t="n">
        <v>3.15</v>
      </c>
      <c r="M277" s="33" t="n">
        <f aca="false">(N277/I277)+L277</f>
        <v>3.27000000006829</v>
      </c>
      <c r="N277" s="45" t="n">
        <v>42173.4297</v>
      </c>
      <c r="O277" s="46" t="n">
        <f aca="false">(M277-L277)*H277</f>
        <v>42966.0000244511</v>
      </c>
      <c r="P277" s="47" t="n">
        <f aca="false">(M277-L277)*(H277*K277)</f>
        <v>170882.808576837</v>
      </c>
    </row>
    <row r="278" customFormat="false" ht="12.75" hidden="false" customHeight="false" outlineLevel="0" collapsed="false">
      <c r="A278" s="51" t="s">
        <v>203</v>
      </c>
      <c r="B278" s="37"/>
      <c r="C278" s="29"/>
      <c r="D278" s="29"/>
      <c r="E278" s="29"/>
      <c r="F278" s="38"/>
      <c r="G278" s="40"/>
      <c r="H278" s="48" t="n">
        <f aca="false">SUM(H271:H277)</f>
        <v>2471700</v>
      </c>
      <c r="I278" s="48" t="n">
        <f aca="false">SUM(I271:I277)</f>
        <v>2439602.1153</v>
      </c>
      <c r="J278" s="48"/>
      <c r="K278" s="43" t="e">
        <f aca="false">VLOOKUP(G278,DiscountRate!$A$2:$E$26,5,0)</f>
        <v>#N/A</v>
      </c>
      <c r="L278" s="32"/>
      <c r="M278" s="32"/>
      <c r="N278" s="50" t="n">
        <f aca="false">SUM(N271:N277)</f>
        <v>57881.9327</v>
      </c>
      <c r="O278" s="50" t="n">
        <f aca="false">SUM(O271:O277)</f>
        <v>59251.5000128202</v>
      </c>
      <c r="P278" s="50" t="n">
        <f aca="false">SUM(P271:P277)</f>
        <v>232801.63895574</v>
      </c>
    </row>
    <row r="279" customFormat="false" ht="12.75" hidden="false" customHeight="false" outlineLevel="0" collapsed="false">
      <c r="A279" s="29" t="s">
        <v>38</v>
      </c>
      <c r="B279" s="37" t="n">
        <v>37204</v>
      </c>
      <c r="C279" s="29" t="s">
        <v>205</v>
      </c>
      <c r="D279" s="29" t="s">
        <v>88</v>
      </c>
      <c r="E279" s="29" t="s">
        <v>89</v>
      </c>
      <c r="F279" s="38" t="s">
        <v>39</v>
      </c>
      <c r="G279" s="40" t="n">
        <v>37347</v>
      </c>
      <c r="H279" s="42" t="n">
        <v>103500</v>
      </c>
      <c r="I279" s="42" t="n">
        <v>102687.1537</v>
      </c>
      <c r="J279" s="43" t="n">
        <f aca="false">I279/H279</f>
        <v>0.992146412560386</v>
      </c>
      <c r="K279" s="43" t="n">
        <f aca="false">VLOOKUP(G279,DiscountRate!$A$2:$E$26,5,0)</f>
        <v>4.03110304931893</v>
      </c>
      <c r="L279" s="33" t="n">
        <v>3.15</v>
      </c>
      <c r="M279" s="33" t="n">
        <f aca="false">(N279/I279)+L279</f>
        <v>3.06000000032136</v>
      </c>
      <c r="N279" s="45" t="n">
        <v>-9241.8438</v>
      </c>
      <c r="O279" s="46" t="n">
        <f aca="false">(M279-L279)*H279</f>
        <v>-9314.99996673878</v>
      </c>
      <c r="P279" s="47" t="n">
        <f aca="false">(M279-L279)*(H279*K279)</f>
        <v>-37549.7247703264</v>
      </c>
    </row>
    <row r="280" customFormat="false" ht="12.75" hidden="false" customHeight="false" outlineLevel="0" collapsed="false">
      <c r="A280" s="29" t="s">
        <v>38</v>
      </c>
      <c r="B280" s="37" t="n">
        <v>37204</v>
      </c>
      <c r="C280" s="29" t="s">
        <v>205</v>
      </c>
      <c r="D280" s="29" t="s">
        <v>88</v>
      </c>
      <c r="E280" s="29" t="s">
        <v>89</v>
      </c>
      <c r="F280" s="38" t="s">
        <v>39</v>
      </c>
      <c r="G280" s="40" t="n">
        <v>37377</v>
      </c>
      <c r="H280" s="42" t="n">
        <v>106950</v>
      </c>
      <c r="I280" s="42" t="n">
        <v>105937.8304</v>
      </c>
      <c r="J280" s="43" t="n">
        <f aca="false">I280/H280</f>
        <v>0.990536048620851</v>
      </c>
      <c r="K280" s="43" t="n">
        <f aca="false">VLOOKUP(G280,DiscountRate!$A$2:$E$26,5,0)</f>
        <v>4.00573468718984</v>
      </c>
      <c r="L280" s="33" t="n">
        <v>3.15</v>
      </c>
      <c r="M280" s="33" t="n">
        <f aca="false">(N280/I280)+L280</f>
        <v>3.10000000018879</v>
      </c>
      <c r="N280" s="45" t="n">
        <v>-5296.8915</v>
      </c>
      <c r="O280" s="46" t="n">
        <f aca="false">(M280-L280)*H280</f>
        <v>-5347.4999798089</v>
      </c>
      <c r="P280" s="47" t="n">
        <f aca="false">(M280-L280)*(H280*K280)</f>
        <v>-21420.6661588675</v>
      </c>
    </row>
    <row r="281" customFormat="false" ht="12.75" hidden="false" customHeight="false" outlineLevel="0" collapsed="false">
      <c r="A281" s="29" t="s">
        <v>38</v>
      </c>
      <c r="B281" s="37" t="n">
        <v>37204</v>
      </c>
      <c r="C281" s="29" t="s">
        <v>205</v>
      </c>
      <c r="D281" s="29" t="s">
        <v>88</v>
      </c>
      <c r="E281" s="29" t="s">
        <v>89</v>
      </c>
      <c r="F281" s="38" t="s">
        <v>39</v>
      </c>
      <c r="G281" s="40" t="n">
        <v>37408</v>
      </c>
      <c r="H281" s="42" t="n">
        <v>103500</v>
      </c>
      <c r="I281" s="42" t="n">
        <v>102349.6438</v>
      </c>
      <c r="J281" s="43" t="n">
        <f aca="false">I281/H281</f>
        <v>0.988885447342995</v>
      </c>
      <c r="K281" s="43" t="n">
        <f aca="false">VLOOKUP(G281,DiscountRate!$A$2:$E$26,5,0)</f>
        <v>3.97973043692193</v>
      </c>
      <c r="L281" s="33" t="n">
        <v>3.15</v>
      </c>
      <c r="M281" s="33" t="n">
        <f aca="false">(N281/I281)+L281</f>
        <v>3.14500000018564</v>
      </c>
      <c r="N281" s="45" t="n">
        <v>-511.7482</v>
      </c>
      <c r="O281" s="46" t="n">
        <f aca="false">(M281-L281)*H281</f>
        <v>-517.499980786438</v>
      </c>
      <c r="P281" s="47" t="n">
        <f aca="false">(M281-L281)*(H281*K281)</f>
        <v>-2059.5104246423</v>
      </c>
    </row>
    <row r="282" customFormat="false" ht="12.75" hidden="false" customHeight="false" outlineLevel="0" collapsed="false">
      <c r="A282" s="29" t="s">
        <v>38</v>
      </c>
      <c r="B282" s="37" t="n">
        <v>37204</v>
      </c>
      <c r="C282" s="29" t="s">
        <v>205</v>
      </c>
      <c r="D282" s="29" t="s">
        <v>88</v>
      </c>
      <c r="E282" s="29" t="s">
        <v>89</v>
      </c>
      <c r="F282" s="38" t="s">
        <v>39</v>
      </c>
      <c r="G282" s="40" t="n">
        <v>37438</v>
      </c>
      <c r="H282" s="42" t="n">
        <v>106950</v>
      </c>
      <c r="I282" s="42" t="n">
        <v>105584.005</v>
      </c>
      <c r="J282" s="43" t="n">
        <f aca="false">I282/H282</f>
        <v>0.987227723235157</v>
      </c>
      <c r="K282" s="43" t="n">
        <f aca="false">VLOOKUP(G282,DiscountRate!$A$2:$E$26,5,0)</f>
        <v>3.96522688821174</v>
      </c>
      <c r="L282" s="33" t="n">
        <v>3.15</v>
      </c>
      <c r="M282" s="33" t="n">
        <f aca="false">(N282/I282)+L282</f>
        <v>3.18500000023678</v>
      </c>
      <c r="N282" s="45" t="n">
        <v>3695.4402</v>
      </c>
      <c r="O282" s="46" t="n">
        <f aca="false">(M282-L282)*H282</f>
        <v>3743.25002532344</v>
      </c>
      <c r="P282" s="47" t="n">
        <f aca="false">(M282-L282)*(H282*K282)</f>
        <v>14842.8356497118</v>
      </c>
    </row>
    <row r="283" customFormat="false" ht="12.75" hidden="false" customHeight="false" outlineLevel="0" collapsed="false">
      <c r="A283" s="29" t="s">
        <v>38</v>
      </c>
      <c r="B283" s="37" t="n">
        <v>37204</v>
      </c>
      <c r="C283" s="29" t="s">
        <v>205</v>
      </c>
      <c r="D283" s="29" t="s">
        <v>88</v>
      </c>
      <c r="E283" s="29" t="s">
        <v>89</v>
      </c>
      <c r="F283" s="38" t="s">
        <v>39</v>
      </c>
      <c r="G283" s="40" t="n">
        <v>37469</v>
      </c>
      <c r="H283" s="42" t="n">
        <v>106950</v>
      </c>
      <c r="I283" s="42" t="n">
        <v>105385.8376</v>
      </c>
      <c r="J283" s="43" t="n">
        <f aca="false">I283/H283</f>
        <v>0.985374825619448</v>
      </c>
      <c r="K283" s="43" t="n">
        <f aca="false">VLOOKUP(G283,DiscountRate!$A$2:$E$26,5,0)</f>
        <v>3.9670772842598</v>
      </c>
      <c r="L283" s="33" t="n">
        <v>3.15</v>
      </c>
      <c r="M283" s="33" t="n">
        <f aca="false">(N283/I283)+L283</f>
        <v>3.22499999981022</v>
      </c>
      <c r="N283" s="45" t="n">
        <v>7903.9378</v>
      </c>
      <c r="O283" s="46" t="n">
        <f aca="false">(M283-L283)*H283</f>
        <v>8021.24997970317</v>
      </c>
      <c r="P283" s="47" t="n">
        <f aca="false">(M283-L283)*(H283*K283)</f>
        <v>31820.9185858498</v>
      </c>
    </row>
    <row r="284" customFormat="false" ht="12.75" hidden="false" customHeight="false" outlineLevel="0" collapsed="false">
      <c r="A284" s="29" t="s">
        <v>38</v>
      </c>
      <c r="B284" s="37" t="n">
        <v>37204</v>
      </c>
      <c r="C284" s="29" t="s">
        <v>205</v>
      </c>
      <c r="D284" s="29" t="s">
        <v>88</v>
      </c>
      <c r="E284" s="29" t="s">
        <v>89</v>
      </c>
      <c r="F284" s="38" t="s">
        <v>39</v>
      </c>
      <c r="G284" s="40" t="n">
        <v>37500</v>
      </c>
      <c r="H284" s="42" t="n">
        <v>103500</v>
      </c>
      <c r="I284" s="42" t="n">
        <v>101790.6978</v>
      </c>
      <c r="J284" s="43" t="n">
        <f aca="false">I284/H284</f>
        <v>0.983485002898551</v>
      </c>
      <c r="K284" s="43" t="n">
        <f aca="false">VLOOKUP(G284,DiscountRate!$A$2:$E$26,5,0)</f>
        <v>3.9687660014305</v>
      </c>
      <c r="L284" s="33" t="n">
        <v>3.15</v>
      </c>
      <c r="M284" s="33" t="n">
        <f aca="false">(N284/I284)+L284</f>
        <v>3.22999999976422</v>
      </c>
      <c r="N284" s="45" t="n">
        <v>8143.2558</v>
      </c>
      <c r="O284" s="46" t="n">
        <f aca="false">(M284-L284)*H284</f>
        <v>8279.99997559698</v>
      </c>
      <c r="P284" s="47" t="n">
        <f aca="false">(M284-L284)*(H284*K284)</f>
        <v>32861.3823949946</v>
      </c>
    </row>
    <row r="285" customFormat="false" ht="12.75" hidden="false" customHeight="false" outlineLevel="0" collapsed="false">
      <c r="A285" s="29" t="s">
        <v>38</v>
      </c>
      <c r="B285" s="37" t="n">
        <v>37204</v>
      </c>
      <c r="C285" s="29" t="s">
        <v>205</v>
      </c>
      <c r="D285" s="29" t="s">
        <v>88</v>
      </c>
      <c r="E285" s="29" t="s">
        <v>89</v>
      </c>
      <c r="F285" s="38" t="s">
        <v>39</v>
      </c>
      <c r="G285" s="40" t="n">
        <v>37530</v>
      </c>
      <c r="H285" s="42" t="n">
        <v>106950</v>
      </c>
      <c r="I285" s="42" t="n">
        <v>104977.1518</v>
      </c>
      <c r="J285" s="43" t="n">
        <f aca="false">I285/H285</f>
        <v>0.981553546517064</v>
      </c>
      <c r="K285" s="43" t="n">
        <f aca="false">VLOOKUP(G285,DiscountRate!$A$2:$E$26,5,0)</f>
        <v>3.9771635358095</v>
      </c>
      <c r="L285" s="33" t="n">
        <v>3.15</v>
      </c>
      <c r="M285" s="33" t="n">
        <f aca="false">(N285/I285)+L285</f>
        <v>3.26999999984759</v>
      </c>
      <c r="N285" s="45" t="n">
        <v>12597.2582</v>
      </c>
      <c r="O285" s="46" t="n">
        <f aca="false">(M285-L285)*H285</f>
        <v>12833.9999836993</v>
      </c>
      <c r="P285" s="47" t="n">
        <f aca="false">(M285-L285)*(H285*K285)</f>
        <v>51042.9167537486</v>
      </c>
    </row>
    <row r="286" customFormat="false" ht="12.75" hidden="false" customHeight="false" outlineLevel="0" collapsed="false">
      <c r="A286" s="29"/>
      <c r="B286" s="37"/>
      <c r="C286" s="29"/>
      <c r="D286" s="29"/>
      <c r="E286" s="29"/>
      <c r="F286" s="38"/>
      <c r="G286" s="40"/>
      <c r="H286" s="48" t="n">
        <f aca="false">SUM(H279:H285)</f>
        <v>738300</v>
      </c>
      <c r="I286" s="48" t="n">
        <f aca="false">SUM(I279:I285)</f>
        <v>728712.3201</v>
      </c>
      <c r="J286" s="48"/>
      <c r="K286" s="48"/>
      <c r="L286" s="32"/>
      <c r="M286" s="32"/>
      <c r="N286" s="50" t="n">
        <f aca="false">SUM(N279:N285)</f>
        <v>17289.4085</v>
      </c>
      <c r="O286" s="50" t="n">
        <f aca="false">SUM(O279:O285)</f>
        <v>17698.5000369888</v>
      </c>
      <c r="P286" s="50" t="n">
        <f aca="false">SUM(P279:P285)</f>
        <v>69538.1520304687</v>
      </c>
    </row>
    <row r="288" customFormat="false" ht="12.75" hidden="false" customHeight="false" outlineLevel="0" collapsed="false">
      <c r="A288" s="51" t="s">
        <v>206</v>
      </c>
      <c r="B288" s="32"/>
      <c r="C288" s="32"/>
      <c r="D288" s="32"/>
      <c r="E288" s="32"/>
      <c r="F288" s="32"/>
      <c r="G288" s="32"/>
      <c r="H288" s="48" t="n">
        <f aca="false">H18+H65+H112+H160+H207+H255</f>
        <v>0</v>
      </c>
      <c r="I288" s="48" t="n">
        <f aca="false">I18+I65+I112+I160+I207+I255</f>
        <v>0</v>
      </c>
      <c r="J288" s="48"/>
      <c r="K288" s="48"/>
      <c r="L288" s="32"/>
      <c r="M288" s="32"/>
      <c r="N288" s="48" t="n">
        <f aca="false">N18+N65+N112+N160+N207+N255</f>
        <v>630230.546465</v>
      </c>
      <c r="O288" s="48" t="n">
        <f aca="false">O18+O65+O112+O160+O207+O255</f>
        <v>638522.5</v>
      </c>
      <c r="P288" s="48" t="n">
        <f aca="false">P18+P65+P112+P160+P207+P255</f>
        <v>2544420.43871225</v>
      </c>
    </row>
    <row r="289" customFormat="false" ht="12.75" hidden="false" customHeight="false" outlineLevel="0" collapsed="false">
      <c r="A289" s="51" t="s">
        <v>207</v>
      </c>
      <c r="B289" s="32"/>
      <c r="C289" s="32"/>
      <c r="D289" s="32"/>
      <c r="E289" s="32"/>
      <c r="F289" s="32"/>
      <c r="G289" s="32"/>
      <c r="H289" s="48" t="n">
        <f aca="false">H33+H80+H127+H175+H222+H270</f>
        <v>0</v>
      </c>
      <c r="I289" s="48" t="n">
        <f aca="false">I33+I80+I127+I175+I222+I270</f>
        <v>-0.000600000028498471</v>
      </c>
      <c r="J289" s="48"/>
      <c r="K289" s="48"/>
      <c r="L289" s="32"/>
      <c r="M289" s="32"/>
      <c r="N289" s="48" t="n">
        <f aca="false">N33+N80+N127+N175+N222+N270</f>
        <v>188250.6825675</v>
      </c>
      <c r="O289" s="48" t="n">
        <f aca="false">O33+O80+O127+O175+O222+O270</f>
        <v>190727.5</v>
      </c>
      <c r="P289" s="48" t="n">
        <f aca="false">P33+P80+P127+P175+P222+P270</f>
        <v>760021.689485479</v>
      </c>
    </row>
    <row r="290" customFormat="false" ht="12.75" hidden="false" customHeight="false" outlineLevel="0" collapsed="false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</row>
    <row r="291" customFormat="false" ht="12.75" hidden="false" customHeight="false" outlineLevel="0" collapsed="false">
      <c r="A291" s="51" t="s">
        <v>208</v>
      </c>
      <c r="B291" s="32"/>
      <c r="C291" s="32"/>
      <c r="D291" s="32"/>
      <c r="E291" s="32"/>
      <c r="F291" s="32"/>
      <c r="G291" s="32"/>
      <c r="H291" s="48" t="n">
        <f aca="false">H41+H88+H135+H183+H230+H278</f>
        <v>0</v>
      </c>
      <c r="I291" s="48" t="n">
        <f aca="false">I41+I88+I135+I183+I230+I278</f>
        <v>0</v>
      </c>
      <c r="J291" s="48"/>
      <c r="K291" s="48"/>
      <c r="L291" s="32"/>
      <c r="M291" s="32"/>
      <c r="N291" s="48" t="n">
        <f aca="false">N41+N88+N135+N183+N230+N278</f>
        <v>-764408.6627</v>
      </c>
      <c r="O291" s="48" t="n">
        <f aca="false">O41+O88+O135+O183+O230+O278</f>
        <v>-774465.999900405</v>
      </c>
      <c r="P291" s="48" t="n">
        <f aca="false">P41+P88+P135+P183+P230+P278</f>
        <v>-3086135.75753445</v>
      </c>
    </row>
    <row r="292" customFormat="false" ht="12.75" hidden="false" customHeight="false" outlineLevel="0" collapsed="false">
      <c r="A292" s="51" t="s">
        <v>209</v>
      </c>
      <c r="B292" s="32"/>
      <c r="C292" s="32"/>
      <c r="D292" s="32"/>
      <c r="E292" s="32"/>
      <c r="F292" s="32"/>
      <c r="G292" s="32"/>
      <c r="H292" s="48" t="n">
        <f aca="false">H49+H96+H143+H191+H238+H286</f>
        <v>0</v>
      </c>
      <c r="I292" s="48" t="n">
        <f aca="false">I49+I96+I143+I191+I238+I286</f>
        <v>0.000600000028498471</v>
      </c>
      <c r="J292" s="48"/>
      <c r="K292" s="48"/>
      <c r="L292" s="32"/>
      <c r="M292" s="32"/>
      <c r="N292" s="48" t="n">
        <f aca="false">N49+N96+N143+N191+N238+N286</f>
        <v>-228329.8602</v>
      </c>
      <c r="O292" s="48" t="n">
        <f aca="false">O49+O96+O143+O191+O238+O286</f>
        <v>-231334.000043125</v>
      </c>
      <c r="P292" s="48" t="n">
        <f aca="false">P49+P96+P143+P191+P238+P286</f>
        <v>-921832.7590236</v>
      </c>
    </row>
    <row r="293" customFormat="false" ht="12.75" hidden="false" customHeight="false" outlineLevel="0" collapsed="false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</row>
    <row r="294" customFormat="false" ht="12.75" hidden="false" customHeight="false" outlineLevel="0" collapsed="false">
      <c r="A294" s="32" t="s">
        <v>210</v>
      </c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48" t="n">
        <f aca="false">SUM(N288:N292)</f>
        <v>-174257.2938675</v>
      </c>
      <c r="O294" s="48" t="n">
        <f aca="false">SUM(O288:O292)</f>
        <v>-176549.999943531</v>
      </c>
      <c r="P294" s="48" t="n">
        <f aca="false">SUM(P288:P292)</f>
        <v>-703526.38836032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17"/>
  <sheetViews>
    <sheetView showFormulas="false" showGridLines="true" showRowColHeaders="true" showZeros="true" rightToLeft="false" tabSelected="false" showOutlineSymbols="true" defaultGridColor="true" view="normal" topLeftCell="C1" colorId="64" zoomScale="85" zoomScaleNormal="85" zoomScalePageLayoutView="100" workbookViewId="0">
      <selection pane="topLeft" activeCell="P2" activeCellId="0" sqref="P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0.7"/>
    <col collapsed="false" customWidth="true" hidden="false" outlineLevel="0" max="2" min="2" style="0" width="9.7"/>
    <col collapsed="false" customWidth="true" hidden="false" outlineLevel="0" max="3" min="3" style="0" width="11.28"/>
    <col collapsed="false" customWidth="true" hidden="false" outlineLevel="0" max="4" min="4" style="0" width="10.85"/>
    <col collapsed="false" customWidth="true" hidden="false" outlineLevel="0" max="5" min="5" style="0" width="12.14"/>
    <col collapsed="false" customWidth="true" hidden="false" outlineLevel="0" max="6" min="6" style="0" width="10.28"/>
    <col collapsed="false" customWidth="true" hidden="false" outlineLevel="0" max="7" min="7" style="0" width="9.99"/>
    <col collapsed="false" customWidth="true" hidden="false" outlineLevel="0" max="11" min="8" style="0" width="9.85"/>
    <col collapsed="false" customWidth="true" hidden="false" outlineLevel="0" max="13" min="12" style="0" width="6.13"/>
    <col collapsed="false" customWidth="true" hidden="false" outlineLevel="0" max="14" min="14" style="0" width="11.56"/>
    <col collapsed="false" customWidth="true" hidden="false" outlineLevel="0" max="15" min="15" style="0" width="13.28"/>
    <col collapsed="false" customWidth="true" hidden="false" outlineLevel="0" max="16" min="16" style="0" width="14.7"/>
  </cols>
  <sheetData>
    <row r="1" customFormat="false" ht="12.75" hidden="false" customHeight="false" outlineLevel="0" collapsed="false">
      <c r="A1" s="54"/>
      <c r="B1" s="55"/>
      <c r="C1" s="56"/>
      <c r="D1" s="56"/>
      <c r="E1" s="56"/>
      <c r="F1" s="56"/>
      <c r="G1" s="57"/>
      <c r="H1" s="58"/>
      <c r="I1" s="58"/>
      <c r="J1" s="58"/>
      <c r="K1" s="58" t="s">
        <v>43</v>
      </c>
      <c r="L1" s="59"/>
      <c r="M1" s="59"/>
      <c r="N1" s="60" t="s">
        <v>81</v>
      </c>
      <c r="O1" s="60" t="s">
        <v>33</v>
      </c>
      <c r="P1" s="60" t="s">
        <v>44</v>
      </c>
    </row>
    <row r="2" customFormat="false" ht="13.5" hidden="false" customHeight="false" outlineLevel="0" collapsed="false">
      <c r="A2" s="15" t="s">
        <v>30</v>
      </c>
      <c r="B2" s="16" t="s">
        <v>0</v>
      </c>
      <c r="C2" s="17" t="s">
        <v>45</v>
      </c>
      <c r="D2" s="17" t="s">
        <v>47</v>
      </c>
      <c r="E2" s="17" t="s">
        <v>48</v>
      </c>
      <c r="F2" s="17" t="s">
        <v>31</v>
      </c>
      <c r="G2" s="18" t="s">
        <v>32</v>
      </c>
      <c r="H2" s="19" t="s">
        <v>33</v>
      </c>
      <c r="I2" s="19" t="s">
        <v>52</v>
      </c>
      <c r="J2" s="19" t="s">
        <v>53</v>
      </c>
      <c r="K2" s="19" t="s">
        <v>44</v>
      </c>
      <c r="L2" s="20" t="s">
        <v>34</v>
      </c>
      <c r="M2" s="20" t="s">
        <v>35</v>
      </c>
      <c r="N2" s="21" t="s">
        <v>36</v>
      </c>
      <c r="O2" s="21" t="s">
        <v>36</v>
      </c>
      <c r="P2" s="21" t="s">
        <v>36</v>
      </c>
    </row>
    <row r="3" customFormat="false" ht="12.75" hidden="false" customHeight="false" outlineLevel="0" collapsed="false">
      <c r="A3" s="32" t="s">
        <v>211</v>
      </c>
      <c r="B3" s="40"/>
      <c r="C3" s="33"/>
      <c r="D3" s="33"/>
      <c r="E3" s="33"/>
      <c r="F3" s="39"/>
      <c r="G3" s="40"/>
      <c r="H3" s="42"/>
      <c r="I3" s="42"/>
      <c r="J3" s="42"/>
      <c r="K3" s="42"/>
      <c r="L3" s="33"/>
      <c r="M3" s="33"/>
      <c r="N3" s="45"/>
      <c r="O3" s="46"/>
      <c r="P3" s="33"/>
    </row>
    <row r="4" customFormat="false" ht="12.75" hidden="false" customHeight="false" outlineLevel="0" collapsed="false">
      <c r="A4" s="29" t="s">
        <v>40</v>
      </c>
      <c r="B4" s="37" t="n">
        <v>37167</v>
      </c>
      <c r="C4" s="29" t="s">
        <v>212</v>
      </c>
      <c r="D4" s="29" t="s">
        <v>88</v>
      </c>
      <c r="E4" s="29" t="s">
        <v>89</v>
      </c>
      <c r="F4" s="38" t="s">
        <v>39</v>
      </c>
      <c r="G4" s="40" t="n">
        <v>37257</v>
      </c>
      <c r="H4" s="42" t="n">
        <v>-238700</v>
      </c>
      <c r="I4" s="42" t="n">
        <v>-237973.3707</v>
      </c>
      <c r="J4" s="43" t="n">
        <f aca="false">I4/H4</f>
        <v>0.996955888981986</v>
      </c>
      <c r="K4" s="43" t="n">
        <f aca="false">VLOOKUP(G4,DiscountRate!$A$2:$E$26,5,)</f>
        <v>4.17432617959527</v>
      </c>
      <c r="L4" s="33" t="n">
        <v>2.92</v>
      </c>
      <c r="M4" s="33" t="n">
        <f aca="false">(N4/I4)+L4</f>
        <v>3.10500000008614</v>
      </c>
      <c r="N4" s="45" t="n">
        <v>-44025.0736</v>
      </c>
      <c r="O4" s="46" t="n">
        <f aca="false">(M4-L4)*H4</f>
        <v>-44159.5000205626</v>
      </c>
      <c r="P4" s="47" t="n">
        <f aca="false">(M4-L4)*(H4*K4)</f>
        <v>-184336.157013672</v>
      </c>
    </row>
    <row r="5" customFormat="false" ht="12.75" hidden="false" customHeight="false" outlineLevel="0" collapsed="false">
      <c r="A5" s="29" t="s">
        <v>40</v>
      </c>
      <c r="B5" s="37" t="n">
        <v>37167</v>
      </c>
      <c r="C5" s="29" t="s">
        <v>212</v>
      </c>
      <c r="D5" s="29" t="s">
        <v>88</v>
      </c>
      <c r="E5" s="29" t="s">
        <v>89</v>
      </c>
      <c r="F5" s="38" t="s">
        <v>39</v>
      </c>
      <c r="G5" s="40" t="n">
        <v>37288</v>
      </c>
      <c r="H5" s="42" t="n">
        <v>-215600</v>
      </c>
      <c r="I5" s="42" t="n">
        <v>-214580.7717</v>
      </c>
      <c r="J5" s="43" t="n">
        <f aca="false">I5/H5</f>
        <v>0.995272596011132</v>
      </c>
      <c r="K5" s="43" t="n">
        <f aca="false">VLOOKUP(G5,DiscountRate!$A$2:$E$26,5,)</f>
        <v>4.11413051258882</v>
      </c>
      <c r="L5" s="33" t="n">
        <v>2.92</v>
      </c>
      <c r="M5" s="33" t="n">
        <f aca="false">(N5/I5)+L5</f>
        <v>3.13000000020039</v>
      </c>
      <c r="N5" s="45" t="n">
        <v>-45061.9621</v>
      </c>
      <c r="O5" s="46" t="n">
        <f aca="false">(M5-L5)*H5</f>
        <v>-45276.0000432043</v>
      </c>
      <c r="P5" s="47" t="n">
        <f aca="false">(M5-L5)*(H5*K5)</f>
        <v>-186271.373265719</v>
      </c>
    </row>
    <row r="6" customFormat="false" ht="12.75" hidden="false" customHeight="false" outlineLevel="0" collapsed="false">
      <c r="A6" s="29" t="s">
        <v>40</v>
      </c>
      <c r="B6" s="37" t="n">
        <v>37167</v>
      </c>
      <c r="C6" s="29" t="s">
        <v>212</v>
      </c>
      <c r="D6" s="29" t="s">
        <v>88</v>
      </c>
      <c r="E6" s="29" t="s">
        <v>89</v>
      </c>
      <c r="F6" s="38" t="s">
        <v>39</v>
      </c>
      <c r="G6" s="40" t="n">
        <v>37316</v>
      </c>
      <c r="H6" s="42" t="n">
        <v>-238700</v>
      </c>
      <c r="I6" s="42" t="n">
        <v>-237218.4561</v>
      </c>
      <c r="J6" s="43" t="n">
        <f aca="false">I6/H6</f>
        <v>0.993793280687055</v>
      </c>
      <c r="K6" s="43" t="n">
        <f aca="false">VLOOKUP(G6,DiscountRate!$A$2:$E$26,5,)</f>
        <v>4.06697968730617</v>
      </c>
      <c r="L6" s="33" t="n">
        <v>2.92</v>
      </c>
      <c r="M6" s="33" t="n">
        <f aca="false">(N6/I6)+L6</f>
        <v>3.101999999957</v>
      </c>
      <c r="N6" s="45" t="n">
        <v>-43173.759</v>
      </c>
      <c r="O6" s="46" t="n">
        <f aca="false">(M6-L6)*H6</f>
        <v>-43443.3999897362</v>
      </c>
      <c r="P6" s="47" t="n">
        <f aca="false">(M6-L6)*(H6*K6)</f>
        <v>-176683.425305774</v>
      </c>
    </row>
    <row r="7" customFormat="false" ht="12.75" hidden="false" customHeight="false" outlineLevel="0" collapsed="false">
      <c r="A7" s="29" t="s">
        <v>40</v>
      </c>
      <c r="B7" s="37" t="n">
        <v>37167</v>
      </c>
      <c r="C7" s="29" t="s">
        <v>212</v>
      </c>
      <c r="D7" s="29" t="s">
        <v>88</v>
      </c>
      <c r="E7" s="29" t="s">
        <v>89</v>
      </c>
      <c r="F7" s="38" t="s">
        <v>39</v>
      </c>
      <c r="G7" s="40" t="n">
        <v>37347</v>
      </c>
      <c r="H7" s="42" t="n">
        <v>-231000</v>
      </c>
      <c r="I7" s="42" t="n">
        <v>-229185.8212</v>
      </c>
      <c r="J7" s="43" t="n">
        <f aca="false">I7/H7</f>
        <v>0.992146412121212</v>
      </c>
      <c r="K7" s="43" t="n">
        <f aca="false">VLOOKUP(G7,DiscountRate!$A$2:$E$26,5,)</f>
        <v>4.03110304931893</v>
      </c>
      <c r="L7" s="33" t="n">
        <v>2.92</v>
      </c>
      <c r="M7" s="33" t="n">
        <f aca="false">(N7/I7)+L7</f>
        <v>3.06000000013963</v>
      </c>
      <c r="N7" s="45" t="n">
        <v>-32086.015</v>
      </c>
      <c r="O7" s="46" t="n">
        <f aca="false">(M7-L7)*H7</f>
        <v>-32340.0000322534</v>
      </c>
      <c r="P7" s="47" t="n">
        <f aca="false">(M7-L7)*(H7*K7)</f>
        <v>-130365.872744991</v>
      </c>
    </row>
    <row r="8" customFormat="false" ht="12.75" hidden="false" customHeight="false" outlineLevel="0" collapsed="false">
      <c r="A8" s="29" t="s">
        <v>40</v>
      </c>
      <c r="B8" s="37" t="n">
        <v>37167</v>
      </c>
      <c r="C8" s="29" t="s">
        <v>212</v>
      </c>
      <c r="D8" s="29" t="s">
        <v>88</v>
      </c>
      <c r="E8" s="29" t="s">
        <v>89</v>
      </c>
      <c r="F8" s="38" t="s">
        <v>39</v>
      </c>
      <c r="G8" s="40" t="n">
        <v>37377</v>
      </c>
      <c r="H8" s="42" t="n">
        <v>-238700</v>
      </c>
      <c r="I8" s="42" t="n">
        <v>-236440.9548</v>
      </c>
      <c r="J8" s="43" t="n">
        <f aca="false">I8/H8</f>
        <v>0.990536048596565</v>
      </c>
      <c r="K8" s="43" t="n">
        <f aca="false">VLOOKUP(G8,DiscountRate!$A$2:$E$26,5,)</f>
        <v>4.00573468718984</v>
      </c>
      <c r="L8" s="33" t="n">
        <v>2.92</v>
      </c>
      <c r="M8" s="33" t="n">
        <f aca="false">(N8/I8)+L8</f>
        <v>3.10000000015226</v>
      </c>
      <c r="N8" s="45" t="n">
        <v>-42559.3719</v>
      </c>
      <c r="O8" s="46" t="n">
        <f aca="false">(M8-L8)*H8</f>
        <v>-42966.000036344</v>
      </c>
      <c r="P8" s="47" t="n">
        <f aca="false">(M8-L8)*(H8*K8)</f>
        <v>-172110.396715383</v>
      </c>
    </row>
    <row r="9" customFormat="false" ht="12.75" hidden="false" customHeight="false" outlineLevel="0" collapsed="false">
      <c r="A9" s="29" t="s">
        <v>40</v>
      </c>
      <c r="B9" s="37" t="n">
        <v>37167</v>
      </c>
      <c r="C9" s="29" t="s">
        <v>212</v>
      </c>
      <c r="D9" s="29" t="s">
        <v>88</v>
      </c>
      <c r="E9" s="29" t="s">
        <v>89</v>
      </c>
      <c r="F9" s="38" t="s">
        <v>39</v>
      </c>
      <c r="G9" s="40" t="n">
        <v>37408</v>
      </c>
      <c r="H9" s="42" t="n">
        <v>-231000</v>
      </c>
      <c r="I9" s="42" t="n">
        <v>-228432.5383</v>
      </c>
      <c r="J9" s="43" t="n">
        <f aca="false">I9/H9</f>
        <v>0.988885447186147</v>
      </c>
      <c r="K9" s="43" t="n">
        <f aca="false">VLOOKUP(G9,DiscountRate!$A$2:$E$26,5,)</f>
        <v>3.97973043692193</v>
      </c>
      <c r="L9" s="33" t="n">
        <v>2.92</v>
      </c>
      <c r="M9" s="33" t="n">
        <f aca="false">(N9/I9)+L9</f>
        <v>3.14499999992339</v>
      </c>
      <c r="N9" s="45" t="n">
        <v>-51397.3211</v>
      </c>
      <c r="O9" s="46" t="n">
        <f aca="false">(M9-L9)*H9</f>
        <v>-51974.9999823034</v>
      </c>
      <c r="P9" s="47" t="n">
        <f aca="false">(M9-L9)*(H9*K9)</f>
        <v>-206846.48938859</v>
      </c>
    </row>
    <row r="10" customFormat="false" ht="12.75" hidden="false" customHeight="false" outlineLevel="0" collapsed="false">
      <c r="A10" s="29" t="s">
        <v>40</v>
      </c>
      <c r="B10" s="37" t="n">
        <v>37167</v>
      </c>
      <c r="C10" s="29" t="s">
        <v>212</v>
      </c>
      <c r="D10" s="29" t="s">
        <v>88</v>
      </c>
      <c r="E10" s="29" t="s">
        <v>89</v>
      </c>
      <c r="F10" s="38" t="s">
        <v>39</v>
      </c>
      <c r="G10" s="40" t="n">
        <v>37438</v>
      </c>
      <c r="H10" s="42" t="n">
        <v>-238700</v>
      </c>
      <c r="I10" s="42" t="n">
        <v>-235651.2576</v>
      </c>
      <c r="J10" s="43" t="n">
        <f aca="false">I10/H10</f>
        <v>0.987227723502304</v>
      </c>
      <c r="K10" s="43" t="n">
        <f aca="false">VLOOKUP(G10,DiscountRate!$A$2:$E$26,5,)</f>
        <v>3.96522688821174</v>
      </c>
      <c r="L10" s="33" t="n">
        <v>2.92</v>
      </c>
      <c r="M10" s="33" t="n">
        <f aca="false">(N10/I10)+L10</f>
        <v>3.18500000015277</v>
      </c>
      <c r="N10" s="45" t="n">
        <v>-62447.5833</v>
      </c>
      <c r="O10" s="46" t="n">
        <f aca="false">(M10-L10)*H10</f>
        <v>-63255.5000364658</v>
      </c>
      <c r="P10" s="47" t="n">
        <f aca="false">(M10-L10)*(H10*K10)</f>
        <v>-250822.409571872</v>
      </c>
    </row>
    <row r="11" customFormat="false" ht="12.75" hidden="false" customHeight="false" outlineLevel="0" collapsed="false">
      <c r="A11" s="29" t="s">
        <v>40</v>
      </c>
      <c r="B11" s="37" t="n">
        <v>37167</v>
      </c>
      <c r="C11" s="29" t="s">
        <v>212</v>
      </c>
      <c r="D11" s="29" t="s">
        <v>88</v>
      </c>
      <c r="E11" s="29" t="s">
        <v>89</v>
      </c>
      <c r="F11" s="38" t="s">
        <v>39</v>
      </c>
      <c r="G11" s="40" t="n">
        <v>37469</v>
      </c>
      <c r="H11" s="42" t="n">
        <v>-238700</v>
      </c>
      <c r="I11" s="42" t="n">
        <v>-235208.9708</v>
      </c>
      <c r="J11" s="43" t="n">
        <f aca="false">I11/H11</f>
        <v>0.985374825303729</v>
      </c>
      <c r="K11" s="43" t="n">
        <f aca="false">VLOOKUP(G11,DiscountRate!$A$2:$E$26,5,)</f>
        <v>3.9670772842598</v>
      </c>
      <c r="L11" s="33" t="n">
        <v>2.92</v>
      </c>
      <c r="M11" s="33" t="n">
        <f aca="false">(N11/I11)+L11</f>
        <v>3.22500000002551</v>
      </c>
      <c r="N11" s="45" t="n">
        <v>-71738.7361</v>
      </c>
      <c r="O11" s="46" t="n">
        <f aca="false">(M11-L11)*H11</f>
        <v>-72803.500006089</v>
      </c>
      <c r="P11" s="47" t="n">
        <f aca="false">(M11-L11)*(H11*K11)</f>
        <v>-288817.111088764</v>
      </c>
    </row>
    <row r="12" customFormat="false" ht="12.75" hidden="false" customHeight="false" outlineLevel="0" collapsed="false">
      <c r="A12" s="29" t="s">
        <v>40</v>
      </c>
      <c r="B12" s="37" t="n">
        <v>37167</v>
      </c>
      <c r="C12" s="29" t="s">
        <v>212</v>
      </c>
      <c r="D12" s="29" t="s">
        <v>88</v>
      </c>
      <c r="E12" s="29" t="s">
        <v>89</v>
      </c>
      <c r="F12" s="38" t="s">
        <v>39</v>
      </c>
      <c r="G12" s="40" t="n">
        <v>37500</v>
      </c>
      <c r="H12" s="42" t="n">
        <v>-231000</v>
      </c>
      <c r="I12" s="42" t="n">
        <v>-227185.0358</v>
      </c>
      <c r="J12" s="43" t="n">
        <f aca="false">I12/H12</f>
        <v>0.983485003463204</v>
      </c>
      <c r="K12" s="43" t="n">
        <f aca="false">VLOOKUP(G12,DiscountRate!$A$2:$E$26,5,)</f>
        <v>3.9687660014305</v>
      </c>
      <c r="L12" s="33" t="n">
        <v>2.92</v>
      </c>
      <c r="M12" s="33" t="n">
        <f aca="false">(N12/I12)+L12</f>
        <v>3.2300000000088</v>
      </c>
      <c r="N12" s="45" t="n">
        <v>-70427.3611</v>
      </c>
      <c r="O12" s="46" t="n">
        <f aca="false">(M12-L12)*H12</f>
        <v>-71610.0000020335</v>
      </c>
      <c r="P12" s="47" t="n">
        <f aca="false">(M12-L12)*(H12*K12)</f>
        <v>-284203.333370509</v>
      </c>
    </row>
    <row r="13" customFormat="false" ht="12.75" hidden="false" customHeight="false" outlineLevel="0" collapsed="false">
      <c r="A13" s="29" t="s">
        <v>40</v>
      </c>
      <c r="B13" s="37" t="n">
        <v>37167</v>
      </c>
      <c r="C13" s="29" t="s">
        <v>212</v>
      </c>
      <c r="D13" s="29" t="s">
        <v>88</v>
      </c>
      <c r="E13" s="29" t="s">
        <v>89</v>
      </c>
      <c r="F13" s="38" t="s">
        <v>39</v>
      </c>
      <c r="G13" s="40" t="n">
        <v>37530</v>
      </c>
      <c r="H13" s="42" t="n">
        <v>-238700</v>
      </c>
      <c r="I13" s="42" t="n">
        <v>-234296.8315</v>
      </c>
      <c r="J13" s="43" t="n">
        <f aca="false">I13/H13</f>
        <v>0.981553546292417</v>
      </c>
      <c r="K13" s="43" t="n">
        <f aca="false">VLOOKUP(G13,DiscountRate!$A$2:$E$26,5,)</f>
        <v>3.9771635358095</v>
      </c>
      <c r="L13" s="33" t="n">
        <v>2.92</v>
      </c>
      <c r="M13" s="33" t="n">
        <f aca="false">(N13/I13)+L13</f>
        <v>3.2699999998933</v>
      </c>
      <c r="N13" s="45" t="n">
        <v>-82003.891</v>
      </c>
      <c r="O13" s="46" t="n">
        <f aca="false">(M13-L13)*H13</f>
        <v>-83544.9999745302</v>
      </c>
      <c r="P13" s="47" t="n">
        <f aca="false">(M13-L13)*(H13*K13)</f>
        <v>-332272.127497907</v>
      </c>
    </row>
    <row r="14" customFormat="false" ht="12.75" hidden="false" customHeight="false" outlineLevel="0" collapsed="false">
      <c r="A14" s="29" t="s">
        <v>40</v>
      </c>
      <c r="B14" s="37" t="n">
        <v>37167</v>
      </c>
      <c r="C14" s="29" t="s">
        <v>212</v>
      </c>
      <c r="D14" s="29" t="s">
        <v>88</v>
      </c>
      <c r="E14" s="29" t="s">
        <v>89</v>
      </c>
      <c r="F14" s="38" t="s">
        <v>39</v>
      </c>
      <c r="G14" s="40" t="n">
        <v>37561</v>
      </c>
      <c r="H14" s="42" t="n">
        <v>-231000</v>
      </c>
      <c r="I14" s="42" t="n">
        <v>-226242.3785</v>
      </c>
      <c r="J14" s="43" t="n">
        <f aca="false">I14/H14</f>
        <v>0.979404235930736</v>
      </c>
      <c r="K14" s="43" t="n">
        <f aca="false">VLOOKUP(G14,DiscountRate!$A$2:$E$26,5,)</f>
        <v>3.99546015237315</v>
      </c>
      <c r="L14" s="33" t="n">
        <v>2.92</v>
      </c>
      <c r="M14" s="33" t="n">
        <f aca="false">(N14/I14)+L14</f>
        <v>3.46699999982541</v>
      </c>
      <c r="N14" s="45" t="n">
        <v>-123754.581</v>
      </c>
      <c r="O14" s="46" t="n">
        <f aca="false">(M14-L14)*H14</f>
        <v>-126356.999959669</v>
      </c>
      <c r="P14" s="47" t="n">
        <f aca="false">(M14-L14)*(H14*K14)</f>
        <v>-504854.358312275</v>
      </c>
    </row>
    <row r="15" customFormat="false" ht="12.75" hidden="false" customHeight="false" outlineLevel="0" collapsed="false">
      <c r="A15" s="29" t="s">
        <v>40</v>
      </c>
      <c r="B15" s="37" t="n">
        <v>37167</v>
      </c>
      <c r="C15" s="29" t="s">
        <v>212</v>
      </c>
      <c r="D15" s="29" t="s">
        <v>88</v>
      </c>
      <c r="E15" s="29" t="s">
        <v>89</v>
      </c>
      <c r="F15" s="38" t="s">
        <v>39</v>
      </c>
      <c r="G15" s="40" t="n">
        <v>37591</v>
      </c>
      <c r="H15" s="42" t="n">
        <v>-238700</v>
      </c>
      <c r="I15" s="42" t="n">
        <v>-233272.1284</v>
      </c>
      <c r="J15" s="43" t="n">
        <f aca="false">I15/H15</f>
        <v>0.977260697109342</v>
      </c>
      <c r="K15" s="43" t="n">
        <f aca="false">VLOOKUP(G15,DiscountRate!$A$2:$E$26,5,)</f>
        <v>4.01296455148315</v>
      </c>
      <c r="L15" s="33" t="n">
        <v>2.92</v>
      </c>
      <c r="M15" s="33" t="n">
        <f aca="false">(N15/I15)+L15</f>
        <v>3.66699999993655</v>
      </c>
      <c r="N15" s="45" t="n">
        <v>-174254.2799</v>
      </c>
      <c r="O15" s="46" t="n">
        <f aca="false">(M15-L15)*H15</f>
        <v>-178308.899984856</v>
      </c>
      <c r="P15" s="47" t="n">
        <f aca="false">(M15-L15)*(H15*K15)</f>
        <v>-715547.29485318</v>
      </c>
    </row>
    <row r="16" customFormat="false" ht="12.75" hidden="false" customHeight="false" outlineLevel="0" collapsed="false">
      <c r="A16" s="32" t="s">
        <v>211</v>
      </c>
      <c r="B16" s="37"/>
      <c r="C16" s="29"/>
      <c r="D16" s="29"/>
      <c r="E16" s="29"/>
      <c r="F16" s="38"/>
      <c r="G16" s="40"/>
      <c r="H16" s="48" t="n">
        <f aca="false">SUM(H4:H15)</f>
        <v>-2810500</v>
      </c>
      <c r="I16" s="48" t="n">
        <f aca="false">SUM(I4:I15)</f>
        <v>-2775688.5154</v>
      </c>
      <c r="J16" s="48"/>
      <c r="K16" s="43" t="e">
        <f aca="false">VLOOKUP(G16,DiscountRate!$A$2:$E$26,5,)</f>
        <v>#N/A</v>
      </c>
      <c r="L16" s="32"/>
      <c r="M16" s="32"/>
      <c r="N16" s="50" t="n">
        <f aca="false">SUM(N4:N15)</f>
        <v>-842929.9351</v>
      </c>
      <c r="O16" s="50" t="n">
        <f aca="false">SUM(O4:O15)</f>
        <v>-856039.800068047</v>
      </c>
      <c r="P16" s="50" t="n">
        <f aca="false">SUM(P4:P15)</f>
        <v>-3433130.34912864</v>
      </c>
    </row>
    <row r="17" customFormat="false" ht="12.75" hidden="false" customHeight="false" outlineLevel="0" collapsed="false">
      <c r="A17" s="29" t="s">
        <v>38</v>
      </c>
      <c r="B17" s="37" t="n">
        <v>37167</v>
      </c>
      <c r="C17" s="29" t="s">
        <v>213</v>
      </c>
      <c r="D17" s="29" t="s">
        <v>88</v>
      </c>
      <c r="E17" s="29" t="s">
        <v>89</v>
      </c>
      <c r="F17" s="38" t="s">
        <v>39</v>
      </c>
      <c r="G17" s="40" t="n">
        <v>37257</v>
      </c>
      <c r="H17" s="42" t="n">
        <v>-71300</v>
      </c>
      <c r="I17" s="42" t="n">
        <v>-71082.9549</v>
      </c>
      <c r="J17" s="43" t="n">
        <f aca="false">I17/H17</f>
        <v>0.996955889200561</v>
      </c>
      <c r="K17" s="43" t="n">
        <f aca="false">VLOOKUP(G17,DiscountRate!$A$2:$E$26,5,)</f>
        <v>4.17432617959527</v>
      </c>
      <c r="L17" s="33" t="n">
        <v>2.92</v>
      </c>
      <c r="M17" s="44" t="n">
        <f aca="false">(N17/I17)+L17</f>
        <v>3.10500000061196</v>
      </c>
      <c r="N17" s="45" t="n">
        <v>-13150.3467</v>
      </c>
      <c r="O17" s="46" t="n">
        <f aca="false">(M17-L17)*H17</f>
        <v>-13190.5000436328</v>
      </c>
      <c r="P17" s="47" t="n">
        <f aca="false">(M17-L17)*(H17*K17)</f>
        <v>-55061.4496540891</v>
      </c>
    </row>
    <row r="18" customFormat="false" ht="12.75" hidden="false" customHeight="false" outlineLevel="0" collapsed="false">
      <c r="A18" s="29" t="s">
        <v>38</v>
      </c>
      <c r="B18" s="37" t="n">
        <v>37167</v>
      </c>
      <c r="C18" s="29" t="s">
        <v>213</v>
      </c>
      <c r="D18" s="29" t="s">
        <v>88</v>
      </c>
      <c r="E18" s="29" t="s">
        <v>89</v>
      </c>
      <c r="F18" s="38" t="s">
        <v>39</v>
      </c>
      <c r="G18" s="40" t="n">
        <v>37288</v>
      </c>
      <c r="H18" s="42" t="n">
        <v>-64400</v>
      </c>
      <c r="I18" s="42" t="n">
        <v>-64095.5552</v>
      </c>
      <c r="J18" s="43" t="n">
        <f aca="false">I18/H18</f>
        <v>0.995272596273292</v>
      </c>
      <c r="K18" s="43" t="n">
        <f aca="false">VLOOKUP(G18,DiscountRate!$A$2:$E$26,5,)</f>
        <v>4.11413051258882</v>
      </c>
      <c r="L18" s="33" t="n">
        <v>2.92</v>
      </c>
      <c r="M18" s="44" t="n">
        <f aca="false">(N18/I18)+L18</f>
        <v>3.13000000012481</v>
      </c>
      <c r="N18" s="45" t="n">
        <v>-13460.0666</v>
      </c>
      <c r="O18" s="46" t="n">
        <f aca="false">(M18-L18)*H18</f>
        <v>-13524.000008038</v>
      </c>
      <c r="P18" s="47" t="n">
        <f aca="false">(M18-L18)*(H18*K18)</f>
        <v>-55639.5010853205</v>
      </c>
    </row>
    <row r="19" customFormat="false" ht="12.75" hidden="false" customHeight="false" outlineLevel="0" collapsed="false">
      <c r="A19" s="29" t="s">
        <v>38</v>
      </c>
      <c r="B19" s="37" t="n">
        <v>37167</v>
      </c>
      <c r="C19" s="29" t="s">
        <v>213</v>
      </c>
      <c r="D19" s="29" t="s">
        <v>88</v>
      </c>
      <c r="E19" s="29" t="s">
        <v>89</v>
      </c>
      <c r="F19" s="38" t="s">
        <v>39</v>
      </c>
      <c r="G19" s="40" t="n">
        <v>37316</v>
      </c>
      <c r="H19" s="42" t="n">
        <v>-71300</v>
      </c>
      <c r="I19" s="42" t="n">
        <v>-70857.4609</v>
      </c>
      <c r="J19" s="43" t="n">
        <f aca="false">I19/H19</f>
        <v>0.993793280504909</v>
      </c>
      <c r="K19" s="43" t="n">
        <f aca="false">VLOOKUP(G19,DiscountRate!$A$2:$E$26,5,)</f>
        <v>4.06697968730617</v>
      </c>
      <c r="L19" s="33" t="n">
        <v>2.92</v>
      </c>
      <c r="M19" s="44" t="n">
        <f aca="false">(N19/I19)+L19</f>
        <v>3.10200000022863</v>
      </c>
      <c r="N19" s="45" t="n">
        <v>-12896.0579</v>
      </c>
      <c r="O19" s="46" t="n">
        <f aca="false">(M19-L19)*H19</f>
        <v>-12976.6000163012</v>
      </c>
      <c r="P19" s="47" t="n">
        <f aca="false">(M19-L19)*(H19*K19)</f>
        <v>-52775.5686765938</v>
      </c>
    </row>
    <row r="20" customFormat="false" ht="12.75" hidden="false" customHeight="false" outlineLevel="0" collapsed="false">
      <c r="A20" s="29" t="s">
        <v>38</v>
      </c>
      <c r="B20" s="37" t="n">
        <v>37167</v>
      </c>
      <c r="C20" s="29" t="s">
        <v>213</v>
      </c>
      <c r="D20" s="29" t="s">
        <v>88</v>
      </c>
      <c r="E20" s="29" t="s">
        <v>89</v>
      </c>
      <c r="F20" s="38" t="s">
        <v>39</v>
      </c>
      <c r="G20" s="40" t="n">
        <v>37347</v>
      </c>
      <c r="H20" s="42" t="n">
        <v>-69000</v>
      </c>
      <c r="I20" s="42" t="n">
        <v>-68458.1025</v>
      </c>
      <c r="J20" s="43" t="n">
        <f aca="false">I20/H20</f>
        <v>0.992146413043478</v>
      </c>
      <c r="K20" s="43" t="n">
        <f aca="false">VLOOKUP(G20,DiscountRate!$A$2:$E$26,5,)</f>
        <v>4.03110304931893</v>
      </c>
      <c r="L20" s="33" t="n">
        <v>2.92</v>
      </c>
      <c r="M20" s="44" t="n">
        <f aca="false">(N20/I20)+L20</f>
        <v>3.05999999926963</v>
      </c>
      <c r="N20" s="45" t="n">
        <v>-9584.1343</v>
      </c>
      <c r="O20" s="46" t="n">
        <f aca="false">(M20-L20)*H20</f>
        <v>-9659.9999496042</v>
      </c>
      <c r="P20" s="47" t="n">
        <f aca="false">(M20-L20)*(H20*K20)</f>
        <v>-38940.4552532702</v>
      </c>
    </row>
    <row r="21" customFormat="false" ht="12.75" hidden="false" customHeight="false" outlineLevel="0" collapsed="false">
      <c r="A21" s="29" t="s">
        <v>38</v>
      </c>
      <c r="B21" s="37" t="n">
        <v>37167</v>
      </c>
      <c r="C21" s="29" t="s">
        <v>213</v>
      </c>
      <c r="D21" s="29" t="s">
        <v>88</v>
      </c>
      <c r="E21" s="29" t="s">
        <v>89</v>
      </c>
      <c r="F21" s="38" t="s">
        <v>39</v>
      </c>
      <c r="G21" s="40" t="n">
        <v>37377</v>
      </c>
      <c r="H21" s="42" t="n">
        <v>-71300</v>
      </c>
      <c r="I21" s="42" t="n">
        <v>-70625.2203</v>
      </c>
      <c r="J21" s="43" t="n">
        <f aca="false">I21/H21</f>
        <v>0.990536049088359</v>
      </c>
      <c r="K21" s="43" t="n">
        <f aca="false">VLOOKUP(G21,DiscountRate!$A$2:$E$26,5,)</f>
        <v>4.00573468718984</v>
      </c>
      <c r="L21" s="33" t="n">
        <v>2.92</v>
      </c>
      <c r="M21" s="44" t="n">
        <f aca="false">(N21/I21)+L21</f>
        <v>3.10000000065133</v>
      </c>
      <c r="N21" s="45" t="n">
        <v>-12712.5397</v>
      </c>
      <c r="O21" s="46" t="n">
        <f aca="false">(M21-L21)*H21</f>
        <v>-12834.0000464395</v>
      </c>
      <c r="P21" s="47" t="n">
        <f aca="false">(M21-L21)*(H21*K21)</f>
        <v>-51409.5991614187</v>
      </c>
    </row>
    <row r="22" customFormat="false" ht="12.75" hidden="false" customHeight="false" outlineLevel="0" collapsed="false">
      <c r="A22" s="29" t="s">
        <v>38</v>
      </c>
      <c r="B22" s="37" t="n">
        <v>37167</v>
      </c>
      <c r="C22" s="29" t="s">
        <v>213</v>
      </c>
      <c r="D22" s="29" t="s">
        <v>88</v>
      </c>
      <c r="E22" s="29" t="s">
        <v>89</v>
      </c>
      <c r="F22" s="38" t="s">
        <v>39</v>
      </c>
      <c r="G22" s="40" t="n">
        <v>37408</v>
      </c>
      <c r="H22" s="42" t="n">
        <v>-69000</v>
      </c>
      <c r="I22" s="42" t="n">
        <v>-68233.0959</v>
      </c>
      <c r="J22" s="43" t="n">
        <f aca="false">I22/H22</f>
        <v>0.988885447826087</v>
      </c>
      <c r="K22" s="43" t="n">
        <f aca="false">VLOOKUP(G22,DiscountRate!$A$2:$E$26,5,)</f>
        <v>3.97973043692193</v>
      </c>
      <c r="L22" s="33" t="n">
        <v>2.92</v>
      </c>
      <c r="M22" s="44" t="n">
        <f aca="false">(N22/I22)+L22</f>
        <v>3.14500000032975</v>
      </c>
      <c r="N22" s="45" t="n">
        <v>-15352.4466</v>
      </c>
      <c r="O22" s="46" t="n">
        <f aca="false">(M22-L22)*H22</f>
        <v>-15525.0000227529</v>
      </c>
      <c r="P22" s="47" t="n">
        <f aca="false">(M22-L22)*(H22*K22)</f>
        <v>-61785.3151237633</v>
      </c>
    </row>
    <row r="23" customFormat="false" ht="12.75" hidden="false" customHeight="false" outlineLevel="0" collapsed="false">
      <c r="A23" s="29" t="s">
        <v>38</v>
      </c>
      <c r="B23" s="37" t="n">
        <v>37167</v>
      </c>
      <c r="C23" s="29" t="s">
        <v>213</v>
      </c>
      <c r="D23" s="29" t="s">
        <v>88</v>
      </c>
      <c r="E23" s="29" t="s">
        <v>89</v>
      </c>
      <c r="F23" s="38" t="s">
        <v>39</v>
      </c>
      <c r="G23" s="40" t="n">
        <v>37438</v>
      </c>
      <c r="H23" s="42" t="n">
        <v>-71300</v>
      </c>
      <c r="I23" s="42" t="n">
        <v>-70389.3367</v>
      </c>
      <c r="J23" s="43" t="n">
        <f aca="false">I23/H23</f>
        <v>0.987227723702665</v>
      </c>
      <c r="K23" s="43" t="n">
        <f aca="false">VLOOKUP(G23,DiscountRate!$A$2:$E$26,5,)</f>
        <v>3.96522688821174</v>
      </c>
      <c r="L23" s="33" t="n">
        <v>2.92</v>
      </c>
      <c r="M23" s="44" t="n">
        <f aca="false">(N23/I23)+L23</f>
        <v>3.18499999963773</v>
      </c>
      <c r="N23" s="45" t="n">
        <v>-18653.1742</v>
      </c>
      <c r="O23" s="46" t="n">
        <f aca="false">(M23-L23)*H23</f>
        <v>-18894.4999741701</v>
      </c>
      <c r="P23" s="47" t="n">
        <f aca="false">(M23-L23)*(H23*K23)</f>
        <v>-74920.9793368953</v>
      </c>
    </row>
    <row r="24" customFormat="false" ht="12.75" hidden="false" customHeight="false" outlineLevel="0" collapsed="false">
      <c r="A24" s="29" t="s">
        <v>38</v>
      </c>
      <c r="B24" s="37" t="n">
        <v>37167</v>
      </c>
      <c r="C24" s="29" t="s">
        <v>213</v>
      </c>
      <c r="D24" s="29" t="s">
        <v>88</v>
      </c>
      <c r="E24" s="29" t="s">
        <v>89</v>
      </c>
      <c r="F24" s="38" t="s">
        <v>39</v>
      </c>
      <c r="G24" s="40" t="n">
        <v>37469</v>
      </c>
      <c r="H24" s="42" t="n">
        <v>-71300</v>
      </c>
      <c r="I24" s="42" t="n">
        <v>-70257.225</v>
      </c>
      <c r="J24" s="43" t="n">
        <f aca="false">I24/H24</f>
        <v>0.985374824684432</v>
      </c>
      <c r="K24" s="43" t="n">
        <f aca="false">VLOOKUP(G24,DiscountRate!$A$2:$E$26,5,)</f>
        <v>3.9670772842598</v>
      </c>
      <c r="L24" s="33" t="n">
        <v>2.92</v>
      </c>
      <c r="M24" s="44" t="n">
        <f aca="false">(N24/I24)+L24</f>
        <v>3.22499999964416</v>
      </c>
      <c r="N24" s="45" t="n">
        <v>-21428.4536</v>
      </c>
      <c r="O24" s="46" t="n">
        <f aca="false">(M24-L24)*H24</f>
        <v>-21746.499974629</v>
      </c>
      <c r="P24" s="47" t="n">
        <f aca="false">(M24-L24)*(H24*K24)</f>
        <v>-86270.0460615068</v>
      </c>
    </row>
    <row r="25" customFormat="false" ht="12.75" hidden="false" customHeight="false" outlineLevel="0" collapsed="false">
      <c r="A25" s="29" t="s">
        <v>38</v>
      </c>
      <c r="B25" s="37" t="n">
        <v>37167</v>
      </c>
      <c r="C25" s="29" t="s">
        <v>213</v>
      </c>
      <c r="D25" s="29" t="s">
        <v>88</v>
      </c>
      <c r="E25" s="29" t="s">
        <v>89</v>
      </c>
      <c r="F25" s="38" t="s">
        <v>39</v>
      </c>
      <c r="G25" s="40" t="n">
        <v>37500</v>
      </c>
      <c r="H25" s="42" t="n">
        <v>-69000</v>
      </c>
      <c r="I25" s="42" t="n">
        <v>-67860.4652</v>
      </c>
      <c r="J25" s="43" t="n">
        <f aca="false">I25/H25</f>
        <v>0.983485002898551</v>
      </c>
      <c r="K25" s="43" t="n">
        <f aca="false">VLOOKUP(G25,DiscountRate!$A$2:$E$26,5,)</f>
        <v>3.9687660014305</v>
      </c>
      <c r="L25" s="33" t="n">
        <v>2.92</v>
      </c>
      <c r="M25" s="44" t="n">
        <f aca="false">(N25/I25)+L25</f>
        <v>3.22999999982317</v>
      </c>
      <c r="N25" s="45" t="n">
        <v>-21036.7442</v>
      </c>
      <c r="O25" s="46" t="n">
        <f aca="false">(M25-L25)*H25</f>
        <v>-21389.9999877985</v>
      </c>
      <c r="P25" s="47" t="n">
        <f aca="false">(M25-L25)*(H25*K25)</f>
        <v>-84891.9047221734</v>
      </c>
    </row>
    <row r="26" customFormat="false" ht="12.75" hidden="false" customHeight="false" outlineLevel="0" collapsed="false">
      <c r="A26" s="29" t="s">
        <v>38</v>
      </c>
      <c r="B26" s="37" t="n">
        <v>37167</v>
      </c>
      <c r="C26" s="29" t="s">
        <v>213</v>
      </c>
      <c r="D26" s="29" t="s">
        <v>88</v>
      </c>
      <c r="E26" s="29" t="s">
        <v>89</v>
      </c>
      <c r="F26" s="38" t="s">
        <v>39</v>
      </c>
      <c r="G26" s="40" t="n">
        <v>37530</v>
      </c>
      <c r="H26" s="42" t="n">
        <v>-71300</v>
      </c>
      <c r="I26" s="42" t="n">
        <v>-69984.7679</v>
      </c>
      <c r="J26" s="43" t="n">
        <f aca="false">I26/H26</f>
        <v>0.981553546984572</v>
      </c>
      <c r="K26" s="43" t="n">
        <f aca="false">VLOOKUP(G26,DiscountRate!$A$2:$E$26,5,)</f>
        <v>3.9771635358095</v>
      </c>
      <c r="L26" s="33" t="n">
        <v>2.92</v>
      </c>
      <c r="M26" s="44" t="n">
        <f aca="false">(N26/I26)+L26</f>
        <v>3.27000000050011</v>
      </c>
      <c r="N26" s="45" t="n">
        <v>-24494.6688</v>
      </c>
      <c r="O26" s="46" t="n">
        <f aca="false">(M26-L26)*H26</f>
        <v>-24955.0000356578</v>
      </c>
      <c r="P26" s="47" t="n">
        <f aca="false">(M26-L26)*(H26*K26)</f>
        <v>-99250.1161779428</v>
      </c>
    </row>
    <row r="27" customFormat="false" ht="12.75" hidden="false" customHeight="false" outlineLevel="0" collapsed="false">
      <c r="A27" s="29" t="s">
        <v>38</v>
      </c>
      <c r="B27" s="37" t="n">
        <v>37167</v>
      </c>
      <c r="C27" s="29" t="s">
        <v>213</v>
      </c>
      <c r="D27" s="29" t="s">
        <v>88</v>
      </c>
      <c r="E27" s="29" t="s">
        <v>89</v>
      </c>
      <c r="F27" s="38" t="s">
        <v>39</v>
      </c>
      <c r="G27" s="40" t="n">
        <v>37561</v>
      </c>
      <c r="H27" s="42" t="n">
        <v>-69000</v>
      </c>
      <c r="I27" s="42" t="n">
        <v>-67578.8923</v>
      </c>
      <c r="J27" s="43" t="n">
        <f aca="false">I27/H27</f>
        <v>0.979404236231884</v>
      </c>
      <c r="K27" s="43" t="n">
        <f aca="false">VLOOKUP(G27,DiscountRate!$A$2:$E$26,5,)</f>
        <v>3.99546015237315</v>
      </c>
      <c r="L27" s="33" t="n">
        <v>2.92</v>
      </c>
      <c r="M27" s="44" t="n">
        <f aca="false">(N27/I27)+L27</f>
        <v>3.46700000017609</v>
      </c>
      <c r="N27" s="45" t="n">
        <v>-36965.6541</v>
      </c>
      <c r="O27" s="46" t="n">
        <f aca="false">(M27-L27)*H27</f>
        <v>-37743.0000121502</v>
      </c>
      <c r="P27" s="47" t="n">
        <f aca="false">(M27-L27)*(H27*K27)</f>
        <v>-150800.652579566</v>
      </c>
    </row>
    <row r="28" customFormat="false" ht="12.75" hidden="false" customHeight="false" outlineLevel="0" collapsed="false">
      <c r="A28" s="29" t="s">
        <v>38</v>
      </c>
      <c r="B28" s="37" t="n">
        <v>37167</v>
      </c>
      <c r="C28" s="29" t="s">
        <v>213</v>
      </c>
      <c r="D28" s="29" t="s">
        <v>88</v>
      </c>
      <c r="E28" s="29" t="s">
        <v>89</v>
      </c>
      <c r="F28" s="38" t="s">
        <v>39</v>
      </c>
      <c r="G28" s="40" t="n">
        <v>37591</v>
      </c>
      <c r="H28" s="42" t="n">
        <v>-71300</v>
      </c>
      <c r="I28" s="42" t="n">
        <v>-69678.6877</v>
      </c>
      <c r="J28" s="43" t="n">
        <f aca="false">I28/H28</f>
        <v>0.977260697054698</v>
      </c>
      <c r="K28" s="43" t="n">
        <f aca="false">VLOOKUP(G28,DiscountRate!$A$2:$E$26,5,)</f>
        <v>4.01296455148315</v>
      </c>
      <c r="L28" s="33" t="n">
        <v>2.92</v>
      </c>
      <c r="M28" s="44" t="n">
        <f aca="false">(N28/I28)+L28</f>
        <v>3.66699999982922</v>
      </c>
      <c r="N28" s="45" t="n">
        <v>-52049.9797</v>
      </c>
      <c r="O28" s="46" t="n">
        <f aca="false">(M28-L28)*H28</f>
        <v>-53261.0999878231</v>
      </c>
      <c r="P28" s="47" t="n">
        <f aca="false">(M28-L28)*(H28*K28)</f>
        <v>-213734.906224134</v>
      </c>
    </row>
    <row r="29" customFormat="false" ht="12.75" hidden="false" customHeight="false" outlineLevel="0" collapsed="false">
      <c r="A29" s="51" t="s">
        <v>214</v>
      </c>
      <c r="B29" s="37"/>
      <c r="C29" s="29"/>
      <c r="D29" s="29"/>
      <c r="E29" s="29"/>
      <c r="F29" s="38"/>
      <c r="G29" s="40"/>
      <c r="H29" s="48" t="n">
        <f aca="false">SUM(H17:H28)</f>
        <v>-839500</v>
      </c>
      <c r="I29" s="48" t="n">
        <f aca="false">SUM(I17:I28)</f>
        <v>-829101.7645</v>
      </c>
      <c r="J29" s="48"/>
      <c r="K29" s="43" t="e">
        <f aca="false">VLOOKUP(G29,DiscountRate!$A$2:$E$26,5,)</f>
        <v>#N/A</v>
      </c>
      <c r="L29" s="32"/>
      <c r="M29" s="32"/>
      <c r="N29" s="50" t="n">
        <f aca="false">SUM(N17:N28)</f>
        <v>-251784.2664</v>
      </c>
      <c r="O29" s="50" t="n">
        <f aca="false">SUM(O17:O28)</f>
        <v>-255700.200058997</v>
      </c>
      <c r="P29" s="50" t="n">
        <f aca="false">SUM(P17:P28)</f>
        <v>-1025480.49405667</v>
      </c>
    </row>
    <row r="30" customFormat="false" ht="12.75" hidden="false" customHeight="false" outlineLevel="0" collapsed="false">
      <c r="A30" s="29" t="s">
        <v>40</v>
      </c>
      <c r="B30" s="37" t="n">
        <v>37167</v>
      </c>
      <c r="C30" s="29" t="s">
        <v>215</v>
      </c>
      <c r="D30" s="29" t="s">
        <v>88</v>
      </c>
      <c r="E30" s="29" t="s">
        <v>89</v>
      </c>
      <c r="F30" s="38" t="s">
        <v>39</v>
      </c>
      <c r="G30" s="40" t="n">
        <v>37622</v>
      </c>
      <c r="H30" s="42" t="n">
        <v>238700</v>
      </c>
      <c r="I30" s="42" t="n">
        <v>232710.9713</v>
      </c>
      <c r="J30" s="43" t="n">
        <f aca="false">I30/H30</f>
        <v>0.974909808546292</v>
      </c>
      <c r="K30" s="43" t="n">
        <f aca="false">VLOOKUP(G30,DiscountRate!$A$2:$E$26,5,)</f>
        <v>4.0365388508283</v>
      </c>
      <c r="L30" s="33" t="n">
        <v>3.275</v>
      </c>
      <c r="M30" s="33" t="n">
        <f aca="false">(N30/I30)+L30</f>
        <v>3.81200000005114</v>
      </c>
      <c r="N30" s="45" t="n">
        <v>124965.7916</v>
      </c>
      <c r="O30" s="46" t="n">
        <f aca="false">(M30-L30)*H30</f>
        <v>128181.900012206</v>
      </c>
      <c r="P30" s="47" t="n">
        <f aca="false">(M30-L30)*(H30*K30)</f>
        <v>517411.219372259</v>
      </c>
    </row>
    <row r="31" customFormat="false" ht="12.75" hidden="false" customHeight="false" outlineLevel="0" collapsed="false">
      <c r="A31" s="29" t="s">
        <v>40</v>
      </c>
      <c r="B31" s="37" t="n">
        <v>37167</v>
      </c>
      <c r="C31" s="29" t="s">
        <v>215</v>
      </c>
      <c r="D31" s="29" t="s">
        <v>88</v>
      </c>
      <c r="E31" s="29" t="s">
        <v>89</v>
      </c>
      <c r="F31" s="38" t="s">
        <v>39</v>
      </c>
      <c r="G31" s="40" t="n">
        <v>37653</v>
      </c>
      <c r="H31" s="42" t="n">
        <v>215600</v>
      </c>
      <c r="I31" s="42" t="n">
        <v>209647.526</v>
      </c>
      <c r="J31" s="43" t="n">
        <f aca="false">I31/H31</f>
        <v>0.97239112244898</v>
      </c>
      <c r="K31" s="43" t="n">
        <f aca="false">VLOOKUP(G31,DiscountRate!$A$2:$E$26,5,)</f>
        <v>4.0668493368974</v>
      </c>
      <c r="L31" s="33" t="n">
        <v>3.275</v>
      </c>
      <c r="M31" s="33" t="n">
        <f aca="false">(N31/I31)+L31</f>
        <v>3.73699999994276</v>
      </c>
      <c r="N31" s="45" t="n">
        <v>96857.157</v>
      </c>
      <c r="O31" s="46" t="n">
        <f aca="false">(M31-L31)*H31</f>
        <v>99607.1999876593</v>
      </c>
      <c r="P31" s="47" t="n">
        <f aca="false">(M31-L31)*(H31*K31)</f>
        <v>405087.475220019</v>
      </c>
    </row>
    <row r="32" customFormat="false" ht="12.75" hidden="false" customHeight="false" outlineLevel="0" collapsed="false">
      <c r="A32" s="29" t="s">
        <v>40</v>
      </c>
      <c r="B32" s="37" t="n">
        <v>37167</v>
      </c>
      <c r="C32" s="29" t="s">
        <v>215</v>
      </c>
      <c r="D32" s="29" t="s">
        <v>88</v>
      </c>
      <c r="E32" s="29" t="s">
        <v>89</v>
      </c>
      <c r="F32" s="38" t="s">
        <v>39</v>
      </c>
      <c r="G32" s="40" t="n">
        <v>37681</v>
      </c>
      <c r="H32" s="42" t="n">
        <v>238700</v>
      </c>
      <c r="I32" s="42" t="n">
        <v>231548.8071</v>
      </c>
      <c r="J32" s="43" t="n">
        <f aca="false">I32/H32</f>
        <v>0.970041085462924</v>
      </c>
      <c r="K32" s="43" t="n">
        <f aca="false">VLOOKUP(G32,DiscountRate!$A$2:$E$26,5,)</f>
        <v>4.09407499860467</v>
      </c>
      <c r="L32" s="33" t="n">
        <v>3.275</v>
      </c>
      <c r="M32" s="33" t="n">
        <f aca="false">(N32/I32)+L32</f>
        <v>3.64699999982207</v>
      </c>
      <c r="N32" s="45" t="n">
        <v>86136.1562</v>
      </c>
      <c r="O32" s="46" t="n">
        <f aca="false">(M32-L32)*H32</f>
        <v>88796.3999575275</v>
      </c>
      <c r="P32" s="47" t="n">
        <f aca="false">(M32-L32)*(H32*K32)</f>
        <v>363539.121032214</v>
      </c>
    </row>
    <row r="33" customFormat="false" ht="12.75" hidden="false" customHeight="false" outlineLevel="0" collapsed="false">
      <c r="A33" s="29" t="s">
        <v>40</v>
      </c>
      <c r="B33" s="37" t="n">
        <v>37167</v>
      </c>
      <c r="C33" s="29" t="s">
        <v>215</v>
      </c>
      <c r="D33" s="29" t="s">
        <v>88</v>
      </c>
      <c r="E33" s="29" t="s">
        <v>89</v>
      </c>
      <c r="F33" s="38" t="s">
        <v>39</v>
      </c>
      <c r="G33" s="40" t="n">
        <v>37712</v>
      </c>
      <c r="H33" s="42" t="n">
        <v>231000</v>
      </c>
      <c r="I33" s="42" t="n">
        <v>223454.8728</v>
      </c>
      <c r="J33" s="43" t="n">
        <f aca="false">I33/H33</f>
        <v>0.967337111688312</v>
      </c>
      <c r="K33" s="43" t="n">
        <f aca="false">VLOOKUP(G33,DiscountRate!$A$2:$E$26,5,)</f>
        <v>4.12537670396955</v>
      </c>
      <c r="L33" s="33" t="n">
        <v>3.275</v>
      </c>
      <c r="M33" s="33" t="n">
        <f aca="false">(N33/I33)+L33</f>
        <v>3.54699999999284</v>
      </c>
      <c r="N33" s="45" t="n">
        <v>60779.7254</v>
      </c>
      <c r="O33" s="46" t="n">
        <f aca="false">(M33-L33)*H33</f>
        <v>62831.999998346</v>
      </c>
      <c r="P33" s="47" t="n">
        <f aca="false">(M33-L33)*(H33*K33)</f>
        <v>259205.669056992</v>
      </c>
    </row>
    <row r="34" customFormat="false" ht="12.75" hidden="false" customHeight="false" outlineLevel="0" collapsed="false">
      <c r="A34" s="29" t="s">
        <v>40</v>
      </c>
      <c r="B34" s="37" t="n">
        <v>37167</v>
      </c>
      <c r="C34" s="29" t="s">
        <v>215</v>
      </c>
      <c r="D34" s="29" t="s">
        <v>88</v>
      </c>
      <c r="E34" s="29" t="s">
        <v>89</v>
      </c>
      <c r="F34" s="38" t="s">
        <v>39</v>
      </c>
      <c r="G34" s="40" t="n">
        <v>37742</v>
      </c>
      <c r="H34" s="42" t="n">
        <v>238700</v>
      </c>
      <c r="I34" s="42" t="n">
        <v>230255.6912</v>
      </c>
      <c r="J34" s="43" t="n">
        <f aca="false">I34/H34</f>
        <v>0.96462375869292</v>
      </c>
      <c r="K34" s="43" t="n">
        <f aca="false">VLOOKUP(G34,DiscountRate!$A$2:$E$26,5,)</f>
        <v>4.15631205245586</v>
      </c>
      <c r="L34" s="33" t="n">
        <v>3.275</v>
      </c>
      <c r="M34" s="33" t="n">
        <f aca="false">(N34/I34)+L34</f>
        <v>3.5520000001633</v>
      </c>
      <c r="N34" s="45" t="n">
        <v>63780.8265</v>
      </c>
      <c r="O34" s="46" t="n">
        <f aca="false">(M34-L34)*H34</f>
        <v>66119.9000389789</v>
      </c>
      <c r="P34" s="47" t="n">
        <f aca="false">(M34-L34)*(H34*K34)</f>
        <v>274814.937439185</v>
      </c>
    </row>
    <row r="35" customFormat="false" ht="12.75" hidden="false" customHeight="false" outlineLevel="0" collapsed="false">
      <c r="A35" s="29" t="s">
        <v>40</v>
      </c>
      <c r="B35" s="37" t="n">
        <v>37167</v>
      </c>
      <c r="C35" s="29" t="s">
        <v>215</v>
      </c>
      <c r="D35" s="29" t="s">
        <v>88</v>
      </c>
      <c r="E35" s="29" t="s">
        <v>89</v>
      </c>
      <c r="F35" s="38" t="s">
        <v>39</v>
      </c>
      <c r="G35" s="40" t="n">
        <v>37773</v>
      </c>
      <c r="H35" s="42" t="n">
        <v>231000</v>
      </c>
      <c r="I35" s="42" t="n">
        <v>222160.2497</v>
      </c>
      <c r="J35" s="43" t="n">
        <f aca="false">I35/H35</f>
        <v>0.961732682683983</v>
      </c>
      <c r="K35" s="43" t="n">
        <f aca="false">VLOOKUP(G35,DiscountRate!$A$2:$E$26,5,)</f>
        <v>4.18809871303018</v>
      </c>
      <c r="L35" s="33" t="n">
        <v>3.275</v>
      </c>
      <c r="M35" s="33" t="n">
        <f aca="false">(N35/I35)+L35</f>
        <v>3.58299999996579</v>
      </c>
      <c r="N35" s="45" t="n">
        <v>68425.3569</v>
      </c>
      <c r="O35" s="46" t="n">
        <f aca="false">(M35-L35)*H35</f>
        <v>71147.9999920976</v>
      </c>
      <c r="P35" s="47" t="n">
        <f aca="false">(M35-L35)*(H35*K35)</f>
        <v>297974.847201575</v>
      </c>
    </row>
    <row r="36" customFormat="false" ht="12.75" hidden="false" customHeight="false" outlineLevel="0" collapsed="false">
      <c r="A36" s="29" t="s">
        <v>40</v>
      </c>
      <c r="B36" s="37" t="n">
        <v>37167</v>
      </c>
      <c r="C36" s="29" t="s">
        <v>215</v>
      </c>
      <c r="D36" s="29" t="s">
        <v>88</v>
      </c>
      <c r="E36" s="29" t="s">
        <v>89</v>
      </c>
      <c r="F36" s="38" t="s">
        <v>39</v>
      </c>
      <c r="G36" s="40" t="n">
        <v>37803</v>
      </c>
      <c r="H36" s="42" t="n">
        <v>238700</v>
      </c>
      <c r="I36" s="42" t="n">
        <v>228874.2535</v>
      </c>
      <c r="J36" s="43" t="n">
        <f aca="false">I36/H36</f>
        <v>0.95883642019271</v>
      </c>
      <c r="K36" s="43" t="n">
        <f aca="false">VLOOKUP(G36,DiscountRate!$A$2:$E$26,5,)</f>
        <v>4.2195455845167</v>
      </c>
      <c r="L36" s="33" t="n">
        <v>3.275</v>
      </c>
      <c r="M36" s="33" t="n">
        <f aca="false">(N36/I36)+L36</f>
        <v>3.61700000001311</v>
      </c>
      <c r="N36" s="45" t="n">
        <v>78274.9947</v>
      </c>
      <c r="O36" s="46" t="n">
        <f aca="false">(M36-L36)*H36</f>
        <v>81635.4000031288</v>
      </c>
      <c r="P36" s="47" t="n">
        <f aca="false">(M36-L36)*(H36*K36)</f>
        <v>344464.291623456</v>
      </c>
    </row>
    <row r="37" customFormat="false" ht="12.75" hidden="false" customHeight="false" outlineLevel="0" collapsed="false">
      <c r="A37" s="29" t="s">
        <v>40</v>
      </c>
      <c r="B37" s="37" t="n">
        <v>37167</v>
      </c>
      <c r="C37" s="29" t="s">
        <v>215</v>
      </c>
      <c r="D37" s="29" t="s">
        <v>88</v>
      </c>
      <c r="E37" s="29" t="s">
        <v>89</v>
      </c>
      <c r="F37" s="38" t="s">
        <v>39</v>
      </c>
      <c r="G37" s="40" t="n">
        <v>37834</v>
      </c>
      <c r="H37" s="42" t="n">
        <v>238700</v>
      </c>
      <c r="I37" s="42" t="n">
        <v>228133.8012</v>
      </c>
      <c r="J37" s="43" t="n">
        <f aca="false">I37/H37</f>
        <v>0.955734399664851</v>
      </c>
      <c r="K37" s="43" t="n">
        <f aca="false">VLOOKUP(G37,DiscountRate!$A$2:$E$26,5,)</f>
        <v>4.25309796626703</v>
      </c>
      <c r="L37" s="33" t="n">
        <v>3.275</v>
      </c>
      <c r="M37" s="33" t="n">
        <f aca="false">(N37/I37)+L37</f>
        <v>3.66700000012975</v>
      </c>
      <c r="N37" s="45" t="n">
        <v>89428.4501</v>
      </c>
      <c r="O37" s="46" t="n">
        <f aca="false">(M37-L37)*H37</f>
        <v>93570.400030971</v>
      </c>
      <c r="P37" s="47" t="n">
        <f aca="false">(M37-L37)*(H37*K37)</f>
        <v>397964.078074515</v>
      </c>
    </row>
    <row r="38" customFormat="false" ht="12.75" hidden="false" customHeight="false" outlineLevel="0" collapsed="false">
      <c r="A38" s="29" t="s">
        <v>40</v>
      </c>
      <c r="B38" s="37" t="n">
        <v>37167</v>
      </c>
      <c r="C38" s="29" t="s">
        <v>215</v>
      </c>
      <c r="D38" s="29" t="s">
        <v>88</v>
      </c>
      <c r="E38" s="29" t="s">
        <v>89</v>
      </c>
      <c r="F38" s="38" t="s">
        <v>39</v>
      </c>
      <c r="G38" s="40" t="n">
        <v>37865</v>
      </c>
      <c r="H38" s="42" t="n">
        <v>231000</v>
      </c>
      <c r="I38" s="42" t="n">
        <v>220037.4101</v>
      </c>
      <c r="J38" s="43" t="n">
        <f aca="false">I38/H38</f>
        <v>0.952542900865801</v>
      </c>
      <c r="K38" s="43" t="n">
        <f aca="false">VLOOKUP(G38,DiscountRate!$A$2:$E$26,5,)</f>
        <v>4.28645922628215</v>
      </c>
      <c r="L38" s="33" t="n">
        <v>3.275</v>
      </c>
      <c r="M38" s="33" t="n">
        <f aca="false">(N38/I38)+L38</f>
        <v>3.67700000018088</v>
      </c>
      <c r="N38" s="45" t="n">
        <v>88455.0389</v>
      </c>
      <c r="O38" s="46" t="n">
        <f aca="false">(M38-L38)*H38</f>
        <v>92862.0000417828</v>
      </c>
      <c r="P38" s="47" t="n">
        <f aca="false">(M38-L38)*(H38*K38)</f>
        <v>398049.176850113</v>
      </c>
    </row>
    <row r="39" customFormat="false" ht="12.75" hidden="false" customHeight="false" outlineLevel="0" collapsed="false">
      <c r="A39" s="29" t="s">
        <v>40</v>
      </c>
      <c r="B39" s="37" t="n">
        <v>37167</v>
      </c>
      <c r="C39" s="29" t="s">
        <v>215</v>
      </c>
      <c r="D39" s="29" t="s">
        <v>88</v>
      </c>
      <c r="E39" s="29" t="s">
        <v>89</v>
      </c>
      <c r="F39" s="38" t="s">
        <v>39</v>
      </c>
      <c r="G39" s="40" t="n">
        <v>37895</v>
      </c>
      <c r="H39" s="42" t="n">
        <v>238700</v>
      </c>
      <c r="I39" s="42" t="n">
        <v>226617.1453</v>
      </c>
      <c r="J39" s="43" t="n">
        <f aca="false">I39/H39</f>
        <v>0.949380583577713</v>
      </c>
      <c r="K39" s="43" t="n">
        <f aca="false">VLOOKUP(G39,DiscountRate!$A$2:$E$26,5,)</f>
        <v>4.3180114076397</v>
      </c>
      <c r="L39" s="33" t="n">
        <v>3.275</v>
      </c>
      <c r="M39" s="33" t="n">
        <f aca="false">(N39/I39)+L39</f>
        <v>3.72200000022461</v>
      </c>
      <c r="N39" s="45" t="n">
        <v>101297.864</v>
      </c>
      <c r="O39" s="46" t="n">
        <f aca="false">(M39-L39)*H39</f>
        <v>106698.900053614</v>
      </c>
      <c r="P39" s="47" t="n">
        <f aca="false">(M39-L39)*(H39*K39)</f>
        <v>460727.067614113</v>
      </c>
    </row>
    <row r="40" customFormat="false" ht="12.75" hidden="false" customHeight="false" outlineLevel="0" collapsed="false">
      <c r="A40" s="29" t="s">
        <v>40</v>
      </c>
      <c r="B40" s="37" t="n">
        <v>37167</v>
      </c>
      <c r="C40" s="29" t="s">
        <v>215</v>
      </c>
      <c r="D40" s="29" t="s">
        <v>88</v>
      </c>
      <c r="E40" s="29" t="s">
        <v>89</v>
      </c>
      <c r="F40" s="38" t="s">
        <v>39</v>
      </c>
      <c r="G40" s="40" t="n">
        <v>37926</v>
      </c>
      <c r="H40" s="42" t="n">
        <v>231000</v>
      </c>
      <c r="I40" s="42" t="n">
        <v>218535.5453</v>
      </c>
      <c r="J40" s="43" t="n">
        <f aca="false">I40/H40</f>
        <v>0.946041321645022</v>
      </c>
      <c r="K40" s="43" t="n">
        <f aca="false">VLOOKUP(G40,DiscountRate!$A$2:$E$26,5,)</f>
        <v>4.34972555245027</v>
      </c>
      <c r="L40" s="33" t="n">
        <v>3.275</v>
      </c>
      <c r="M40" s="33" t="n">
        <f aca="false">(N40/I40)+L40</f>
        <v>3.90999999970028</v>
      </c>
      <c r="N40" s="45" t="n">
        <v>138770.0712</v>
      </c>
      <c r="O40" s="46" t="n">
        <f aca="false">(M40-L40)*H40</f>
        <v>146684.999930764</v>
      </c>
      <c r="P40" s="47" t="n">
        <f aca="false">(M40-L40)*(H40*K40)</f>
        <v>638039.492360011</v>
      </c>
    </row>
    <row r="41" customFormat="false" ht="12.75" hidden="false" customHeight="false" outlineLevel="0" collapsed="false">
      <c r="A41" s="29" t="s">
        <v>40</v>
      </c>
      <c r="B41" s="37" t="n">
        <v>37167</v>
      </c>
      <c r="C41" s="29" t="s">
        <v>215</v>
      </c>
      <c r="D41" s="29" t="s">
        <v>88</v>
      </c>
      <c r="E41" s="29" t="s">
        <v>89</v>
      </c>
      <c r="F41" s="38" t="s">
        <v>39</v>
      </c>
      <c r="G41" s="40" t="n">
        <v>37956</v>
      </c>
      <c r="H41" s="42" t="n">
        <v>238700</v>
      </c>
      <c r="I41" s="42" t="n">
        <v>225029.4908</v>
      </c>
      <c r="J41" s="43" t="n">
        <f aca="false">I41/H41</f>
        <v>0.942729328864684</v>
      </c>
      <c r="K41" s="43" t="n">
        <f aca="false">VLOOKUP(G41,DiscountRate!$A$2:$E$26,5,)</f>
        <v>4.38020344902067</v>
      </c>
      <c r="L41" s="33" t="n">
        <v>3.275</v>
      </c>
      <c r="M41" s="33" t="n">
        <f aca="false">(N41/I41)+L41</f>
        <v>4.08999999999111</v>
      </c>
      <c r="N41" s="45" t="n">
        <v>183399.035</v>
      </c>
      <c r="O41" s="46" t="n">
        <f aca="false">(M41-L41)*H41</f>
        <v>194540.499997878</v>
      </c>
      <c r="P41" s="47" t="n">
        <f aca="false">(M41-L41)*(H41*K41)</f>
        <v>852126.969064912</v>
      </c>
    </row>
    <row r="42" customFormat="false" ht="12.75" hidden="false" customHeight="false" outlineLevel="0" collapsed="false">
      <c r="A42" s="51" t="s">
        <v>214</v>
      </c>
      <c r="B42" s="37"/>
      <c r="C42" s="29"/>
      <c r="D42" s="29"/>
      <c r="E42" s="29"/>
      <c r="F42" s="38"/>
      <c r="G42" s="40"/>
      <c r="H42" s="48" t="n">
        <f aca="false">SUM(H30:H41)</f>
        <v>2810500</v>
      </c>
      <c r="I42" s="48" t="n">
        <f aca="false">SUM(I30:I41)</f>
        <v>2697005.7643</v>
      </c>
      <c r="J42" s="48"/>
      <c r="K42" s="43" t="e">
        <f aca="false">VLOOKUP(G42,DiscountRate!$A$2:$E$26,5,)</f>
        <v>#N/A</v>
      </c>
      <c r="L42" s="32"/>
      <c r="M42" s="32"/>
      <c r="N42" s="50" t="n">
        <f aca="false">SUM(N30:N41)</f>
        <v>1180570.4675</v>
      </c>
      <c r="O42" s="50" t="n">
        <f aca="false">SUM(O30:O41)</f>
        <v>1232677.60004495</v>
      </c>
      <c r="P42" s="50" t="n">
        <f aca="false">SUM(P30:P41)</f>
        <v>5209404.34490936</v>
      </c>
    </row>
    <row r="43" customFormat="false" ht="12.75" hidden="false" customHeight="false" outlineLevel="0" collapsed="false">
      <c r="A43" s="29" t="s">
        <v>38</v>
      </c>
      <c r="B43" s="37" t="n">
        <v>37167</v>
      </c>
      <c r="C43" s="29" t="s">
        <v>216</v>
      </c>
      <c r="D43" s="29" t="s">
        <v>88</v>
      </c>
      <c r="E43" s="29" t="s">
        <v>89</v>
      </c>
      <c r="F43" s="38" t="s">
        <v>39</v>
      </c>
      <c r="G43" s="40" t="n">
        <v>37622</v>
      </c>
      <c r="H43" s="42" t="n">
        <v>71300</v>
      </c>
      <c r="I43" s="42" t="n">
        <v>69511.0693</v>
      </c>
      <c r="J43" s="43" t="n">
        <f aca="false">I43/H43</f>
        <v>0.974909807854138</v>
      </c>
      <c r="K43" s="43" t="n">
        <f aca="false">VLOOKUP(G43,DiscountRate!$A$2:$E$26,5,)</f>
        <v>4.0365388508283</v>
      </c>
      <c r="L43" s="33" t="n">
        <v>3.275</v>
      </c>
      <c r="M43" s="44" t="n">
        <f aca="false">(N43/I43)+L43</f>
        <v>3.81199999979715</v>
      </c>
      <c r="N43" s="45" t="n">
        <v>37327.4442</v>
      </c>
      <c r="O43" s="46" t="n">
        <f aca="false">(M43-L43)*H43</f>
        <v>38288.0999855371</v>
      </c>
      <c r="P43" s="47" t="n">
        <f aca="false">(M43-L43)*(H43*K43)</f>
        <v>154551.403116019</v>
      </c>
    </row>
    <row r="44" customFormat="false" ht="12.75" hidden="false" customHeight="false" outlineLevel="0" collapsed="false">
      <c r="A44" s="29" t="s">
        <v>38</v>
      </c>
      <c r="B44" s="37" t="n">
        <v>37167</v>
      </c>
      <c r="C44" s="29" t="s">
        <v>216</v>
      </c>
      <c r="D44" s="29" t="s">
        <v>88</v>
      </c>
      <c r="E44" s="29" t="s">
        <v>89</v>
      </c>
      <c r="F44" s="38" t="s">
        <v>39</v>
      </c>
      <c r="G44" s="40" t="n">
        <v>37653</v>
      </c>
      <c r="H44" s="42" t="n">
        <v>64400</v>
      </c>
      <c r="I44" s="42" t="n">
        <v>62621.9883</v>
      </c>
      <c r="J44" s="43" t="n">
        <f aca="false">I44/H44</f>
        <v>0.972391122670807</v>
      </c>
      <c r="K44" s="43" t="n">
        <f aca="false">VLOOKUP(G44,DiscountRate!$A$2:$E$26,5,)</f>
        <v>4.0668493368974</v>
      </c>
      <c r="L44" s="33" t="n">
        <v>3.275</v>
      </c>
      <c r="M44" s="44" t="n">
        <f aca="false">(N44/I44)+L44</f>
        <v>3.73700000008623</v>
      </c>
      <c r="N44" s="45" t="n">
        <v>28931.3586</v>
      </c>
      <c r="O44" s="46" t="n">
        <f aca="false">(M44-L44)*H44</f>
        <v>29752.8000055533</v>
      </c>
      <c r="P44" s="47" t="n">
        <f aca="false">(M44-L44)*(H44*K44)</f>
        <v>121000.154973425</v>
      </c>
    </row>
    <row r="45" customFormat="false" ht="12.75" hidden="false" customHeight="false" outlineLevel="0" collapsed="false">
      <c r="A45" s="29" t="s">
        <v>38</v>
      </c>
      <c r="B45" s="37" t="n">
        <v>37167</v>
      </c>
      <c r="C45" s="29" t="s">
        <v>216</v>
      </c>
      <c r="D45" s="29" t="s">
        <v>88</v>
      </c>
      <c r="E45" s="29" t="s">
        <v>89</v>
      </c>
      <c r="F45" s="38" t="s">
        <v>39</v>
      </c>
      <c r="G45" s="40" t="n">
        <v>37681</v>
      </c>
      <c r="H45" s="42" t="n">
        <v>71300</v>
      </c>
      <c r="I45" s="42" t="n">
        <v>69163.9294</v>
      </c>
      <c r="J45" s="43" t="n">
        <f aca="false">I45/H45</f>
        <v>0.970041085553997</v>
      </c>
      <c r="K45" s="43" t="n">
        <f aca="false">VLOOKUP(G45,DiscountRate!$A$2:$E$26,5,)</f>
        <v>4.09407499860467</v>
      </c>
      <c r="L45" s="33" t="n">
        <v>3.275</v>
      </c>
      <c r="M45" s="44" t="n">
        <f aca="false">(N45/I45)+L45</f>
        <v>3.64699999946793</v>
      </c>
      <c r="N45" s="45" t="n">
        <v>25728.9817</v>
      </c>
      <c r="O45" s="46" t="n">
        <f aca="false">(M45-L45)*H45</f>
        <v>26523.5999620635</v>
      </c>
      <c r="P45" s="47" t="n">
        <f aca="false">(M45-L45)*(H45*K45)</f>
        <v>108589.607477676</v>
      </c>
    </row>
    <row r="46" customFormat="false" ht="12.75" hidden="false" customHeight="false" outlineLevel="0" collapsed="false">
      <c r="A46" s="29" t="s">
        <v>38</v>
      </c>
      <c r="B46" s="37" t="n">
        <v>37167</v>
      </c>
      <c r="C46" s="29" t="s">
        <v>216</v>
      </c>
      <c r="D46" s="29" t="s">
        <v>88</v>
      </c>
      <c r="E46" s="29" t="s">
        <v>89</v>
      </c>
      <c r="F46" s="38" t="s">
        <v>39</v>
      </c>
      <c r="G46" s="40" t="n">
        <v>37712</v>
      </c>
      <c r="H46" s="42" t="n">
        <v>69000</v>
      </c>
      <c r="I46" s="42" t="n">
        <v>66746.2607</v>
      </c>
      <c r="J46" s="43" t="n">
        <f aca="false">I46/H46</f>
        <v>0.967337111594203</v>
      </c>
      <c r="K46" s="43" t="n">
        <f aca="false">VLOOKUP(G46,DiscountRate!$A$2:$E$26,5,)</f>
        <v>4.12537670396955</v>
      </c>
      <c r="L46" s="33" t="n">
        <v>3.275</v>
      </c>
      <c r="M46" s="44" t="n">
        <f aca="false">(N46/I46)+L46</f>
        <v>3.54699999984419</v>
      </c>
      <c r="N46" s="45" t="n">
        <v>18154.9829</v>
      </c>
      <c r="O46" s="46" t="n">
        <f aca="false">(M46-L46)*H46</f>
        <v>18767.9999892488</v>
      </c>
      <c r="P46" s="47" t="n">
        <f aca="false">(M46-L46)*(H46*K46)</f>
        <v>77425.0699357479</v>
      </c>
    </row>
    <row r="47" customFormat="false" ht="12.75" hidden="false" customHeight="false" outlineLevel="0" collapsed="false">
      <c r="A47" s="29" t="s">
        <v>38</v>
      </c>
      <c r="B47" s="37" t="n">
        <v>37167</v>
      </c>
      <c r="C47" s="29" t="s">
        <v>216</v>
      </c>
      <c r="D47" s="29" t="s">
        <v>88</v>
      </c>
      <c r="E47" s="29" t="s">
        <v>89</v>
      </c>
      <c r="F47" s="38" t="s">
        <v>39</v>
      </c>
      <c r="G47" s="40" t="n">
        <v>37742</v>
      </c>
      <c r="H47" s="42" t="n">
        <v>71300</v>
      </c>
      <c r="I47" s="42" t="n">
        <v>68777.674</v>
      </c>
      <c r="J47" s="43" t="n">
        <f aca="false">I47/H47</f>
        <v>0.964623758765778</v>
      </c>
      <c r="K47" s="43" t="n">
        <f aca="false">VLOOKUP(G47,DiscountRate!$A$2:$E$26,5,)</f>
        <v>4.15631205245586</v>
      </c>
      <c r="L47" s="33" t="n">
        <v>3.275</v>
      </c>
      <c r="M47" s="44" t="n">
        <f aca="false">(N47/I47)+L47</f>
        <v>3.55200000002908</v>
      </c>
      <c r="N47" s="45" t="n">
        <v>19051.4157</v>
      </c>
      <c r="O47" s="46" t="n">
        <f aca="false">(M47-L47)*H47</f>
        <v>19750.1000020733</v>
      </c>
      <c r="P47" s="47" t="n">
        <f aca="false">(M47-L47)*(H47*K47)</f>
        <v>82087.5786758259</v>
      </c>
    </row>
    <row r="48" customFormat="false" ht="12.75" hidden="false" customHeight="false" outlineLevel="0" collapsed="false">
      <c r="A48" s="29" t="s">
        <v>38</v>
      </c>
      <c r="B48" s="37" t="n">
        <v>37167</v>
      </c>
      <c r="C48" s="29" t="s">
        <v>216</v>
      </c>
      <c r="D48" s="29" t="s">
        <v>88</v>
      </c>
      <c r="E48" s="29" t="s">
        <v>89</v>
      </c>
      <c r="F48" s="38" t="s">
        <v>39</v>
      </c>
      <c r="G48" s="40" t="n">
        <v>37773</v>
      </c>
      <c r="H48" s="42" t="n">
        <v>69000</v>
      </c>
      <c r="I48" s="42" t="n">
        <v>66359.5551</v>
      </c>
      <c r="J48" s="43" t="n">
        <f aca="false">I48/H48</f>
        <v>0.961732682608696</v>
      </c>
      <c r="K48" s="43" t="n">
        <f aca="false">VLOOKUP(G48,DiscountRate!$A$2:$E$26,5,)</f>
        <v>4.18809871303018</v>
      </c>
      <c r="L48" s="33" t="n">
        <v>3.275</v>
      </c>
      <c r="M48" s="44" t="n">
        <f aca="false">(N48/I48)+L48</f>
        <v>3.58300000044003</v>
      </c>
      <c r="N48" s="45" t="n">
        <v>20438.743</v>
      </c>
      <c r="O48" s="46" t="n">
        <f aca="false">(M48-L48)*H48</f>
        <v>21252.0000303619</v>
      </c>
      <c r="P48" s="47" t="n">
        <f aca="false">(M48-L48)*(H48*K48)</f>
        <v>89005.4739764759</v>
      </c>
    </row>
    <row r="49" customFormat="false" ht="12.75" hidden="false" customHeight="false" outlineLevel="0" collapsed="false">
      <c r="A49" s="29" t="s">
        <v>38</v>
      </c>
      <c r="B49" s="37" t="n">
        <v>37167</v>
      </c>
      <c r="C49" s="29" t="s">
        <v>216</v>
      </c>
      <c r="D49" s="29" t="s">
        <v>88</v>
      </c>
      <c r="E49" s="29" t="s">
        <v>89</v>
      </c>
      <c r="F49" s="38" t="s">
        <v>39</v>
      </c>
      <c r="G49" s="40" t="n">
        <v>37803</v>
      </c>
      <c r="H49" s="42" t="n">
        <v>71300</v>
      </c>
      <c r="I49" s="42" t="n">
        <v>68365.0368</v>
      </c>
      <c r="J49" s="43" t="n">
        <f aca="false">I49/H49</f>
        <v>0.958836420757363</v>
      </c>
      <c r="K49" s="43" t="n">
        <f aca="false">VLOOKUP(G49,DiscountRate!$A$2:$E$26,5,)</f>
        <v>4.2195455845167</v>
      </c>
      <c r="L49" s="33" t="n">
        <v>3.275</v>
      </c>
      <c r="M49" s="44" t="n">
        <f aca="false">(N49/I49)+L49</f>
        <v>3.61700000021063</v>
      </c>
      <c r="N49" s="45" t="n">
        <v>23380.8426</v>
      </c>
      <c r="O49" s="46" t="n">
        <f aca="false">(M49-L49)*H49</f>
        <v>24384.6000150182</v>
      </c>
      <c r="P49" s="47" t="n">
        <f aca="false">(M49-L49)*(H49*K49)</f>
        <v>102891.931323576</v>
      </c>
    </row>
    <row r="50" customFormat="false" ht="12.75" hidden="false" customHeight="false" outlineLevel="0" collapsed="false">
      <c r="A50" s="29" t="s">
        <v>38</v>
      </c>
      <c r="B50" s="37" t="n">
        <v>37167</v>
      </c>
      <c r="C50" s="29" t="s">
        <v>216</v>
      </c>
      <c r="D50" s="29" t="s">
        <v>88</v>
      </c>
      <c r="E50" s="29" t="s">
        <v>89</v>
      </c>
      <c r="F50" s="38" t="s">
        <v>39</v>
      </c>
      <c r="G50" s="40" t="n">
        <v>37834</v>
      </c>
      <c r="H50" s="42" t="n">
        <v>71300</v>
      </c>
      <c r="I50" s="42" t="n">
        <v>68143.8627</v>
      </c>
      <c r="J50" s="43" t="n">
        <f aca="false">I50/H50</f>
        <v>0.955734399719495</v>
      </c>
      <c r="K50" s="43" t="n">
        <f aca="false">VLOOKUP(G50,DiscountRate!$A$2:$E$26,5,)</f>
        <v>4.25309796626703</v>
      </c>
      <c r="L50" s="33" t="n">
        <v>3.275</v>
      </c>
      <c r="M50" s="44" t="n">
        <f aca="false">(N50/I50)+L50</f>
        <v>3.66700000031698</v>
      </c>
      <c r="N50" s="45" t="n">
        <v>26712.3942</v>
      </c>
      <c r="O50" s="46" t="n">
        <f aca="false">(M50-L50)*H50</f>
        <v>27949.6000226004</v>
      </c>
      <c r="P50" s="47" t="n">
        <f aca="false">(M50-L50)*(H50*K50)</f>
        <v>118872.387014099</v>
      </c>
    </row>
    <row r="51" customFormat="false" ht="12.75" hidden="false" customHeight="false" outlineLevel="0" collapsed="false">
      <c r="A51" s="29" t="s">
        <v>38</v>
      </c>
      <c r="B51" s="37" t="n">
        <v>37167</v>
      </c>
      <c r="C51" s="29" t="s">
        <v>216</v>
      </c>
      <c r="D51" s="29" t="s">
        <v>88</v>
      </c>
      <c r="E51" s="29" t="s">
        <v>89</v>
      </c>
      <c r="F51" s="38" t="s">
        <v>39</v>
      </c>
      <c r="G51" s="40" t="n">
        <v>37865</v>
      </c>
      <c r="H51" s="42" t="n">
        <v>69000</v>
      </c>
      <c r="I51" s="42" t="n">
        <v>65725.4602</v>
      </c>
      <c r="J51" s="43" t="n">
        <f aca="false">I51/H51</f>
        <v>0.952542901449275</v>
      </c>
      <c r="K51" s="43" t="n">
        <f aca="false">VLOOKUP(G51,DiscountRate!$A$2:$E$26,5,)</f>
        <v>4.28645922628215</v>
      </c>
      <c r="L51" s="33" t="n">
        <v>3.275</v>
      </c>
      <c r="M51" s="44" t="n">
        <f aca="false">(N51/I51)+L51</f>
        <v>3.67699999999391</v>
      </c>
      <c r="N51" s="45" t="n">
        <v>26421.635</v>
      </c>
      <c r="O51" s="46" t="n">
        <f aca="false">(M51-L51)*H51</f>
        <v>27737.9999995801</v>
      </c>
      <c r="P51" s="47" t="n">
        <f aca="false">(M51-L51)*(H51*K51)</f>
        <v>118897.806016814</v>
      </c>
    </row>
    <row r="52" customFormat="false" ht="12.75" hidden="false" customHeight="false" outlineLevel="0" collapsed="false">
      <c r="A52" s="29" t="s">
        <v>38</v>
      </c>
      <c r="B52" s="37" t="n">
        <v>37167</v>
      </c>
      <c r="C52" s="29" t="s">
        <v>216</v>
      </c>
      <c r="D52" s="29" t="s">
        <v>88</v>
      </c>
      <c r="E52" s="29" t="s">
        <v>89</v>
      </c>
      <c r="F52" s="38" t="s">
        <v>39</v>
      </c>
      <c r="G52" s="40" t="n">
        <v>37895</v>
      </c>
      <c r="H52" s="42" t="n">
        <v>71300</v>
      </c>
      <c r="I52" s="42" t="n">
        <v>67690.8356</v>
      </c>
      <c r="J52" s="43" t="n">
        <f aca="false">I52/H52</f>
        <v>0.949380583450211</v>
      </c>
      <c r="K52" s="43" t="n">
        <f aca="false">VLOOKUP(G52,DiscountRate!$A$2:$E$26,5,)</f>
        <v>4.3180114076397</v>
      </c>
      <c r="L52" s="33" t="n">
        <v>3.275</v>
      </c>
      <c r="M52" s="44" t="n">
        <f aca="false">(N52/I52)+L52</f>
        <v>3.721999999805</v>
      </c>
      <c r="N52" s="45" t="n">
        <v>30257.8035</v>
      </c>
      <c r="O52" s="46" t="n">
        <f aca="false">(M52-L52)*H52</f>
        <v>31871.0999860962</v>
      </c>
      <c r="P52" s="47" t="n">
        <f aca="false">(M52-L52)*(H52*K52)</f>
        <v>137619.773313989</v>
      </c>
    </row>
    <row r="53" customFormat="false" ht="12.75" hidden="false" customHeight="false" outlineLevel="0" collapsed="false">
      <c r="A53" s="29" t="s">
        <v>38</v>
      </c>
      <c r="B53" s="37" t="n">
        <v>37167</v>
      </c>
      <c r="C53" s="29" t="s">
        <v>216</v>
      </c>
      <c r="D53" s="29" t="s">
        <v>88</v>
      </c>
      <c r="E53" s="29" t="s">
        <v>89</v>
      </c>
      <c r="F53" s="38" t="s">
        <v>39</v>
      </c>
      <c r="G53" s="40" t="n">
        <v>37926</v>
      </c>
      <c r="H53" s="42" t="n">
        <v>69000</v>
      </c>
      <c r="I53" s="42" t="n">
        <v>65276.8512</v>
      </c>
      <c r="J53" s="43" t="n">
        <f aca="false">I53/H53</f>
        <v>0.94604132173913</v>
      </c>
      <c r="K53" s="43" t="n">
        <f aca="false">VLOOKUP(G53,DiscountRate!$A$2:$E$26,5,)</f>
        <v>4.34972555245027</v>
      </c>
      <c r="L53" s="33" t="n">
        <v>3.275</v>
      </c>
      <c r="M53" s="44" t="n">
        <f aca="false">(N53/I53)+L53</f>
        <v>3.90999999981617</v>
      </c>
      <c r="N53" s="45" t="n">
        <v>41450.8005</v>
      </c>
      <c r="O53" s="46" t="n">
        <f aca="false">(M53-L53)*H53</f>
        <v>43814.9999873156</v>
      </c>
      <c r="P53" s="47" t="n">
        <f aca="false">(M53-L53)*(H53*K53)</f>
        <v>190583.225025435</v>
      </c>
    </row>
    <row r="54" customFormat="false" ht="12.75" hidden="false" customHeight="false" outlineLevel="0" collapsed="false">
      <c r="A54" s="29" t="s">
        <v>38</v>
      </c>
      <c r="B54" s="37" t="n">
        <v>37167</v>
      </c>
      <c r="C54" s="29" t="s">
        <v>216</v>
      </c>
      <c r="D54" s="29" t="s">
        <v>88</v>
      </c>
      <c r="E54" s="29" t="s">
        <v>89</v>
      </c>
      <c r="F54" s="38" t="s">
        <v>39</v>
      </c>
      <c r="G54" s="40" t="n">
        <v>37956</v>
      </c>
      <c r="H54" s="42" t="n">
        <v>71300</v>
      </c>
      <c r="I54" s="42" t="n">
        <v>67216.6012</v>
      </c>
      <c r="J54" s="43" t="n">
        <f aca="false">I54/H54</f>
        <v>0.942729329593268</v>
      </c>
      <c r="K54" s="43" t="n">
        <f aca="false">VLOOKUP(G54,DiscountRate!$A$2:$E$26,5,)</f>
        <v>4.38020344902067</v>
      </c>
      <c r="L54" s="33" t="n">
        <v>3.275</v>
      </c>
      <c r="M54" s="44" t="n">
        <f aca="false">(N54/I54)+L54</f>
        <v>4.08999999883957</v>
      </c>
      <c r="N54" s="45" t="n">
        <v>54781.5299</v>
      </c>
      <c r="O54" s="46" t="n">
        <f aca="false">(M54-L54)*H54</f>
        <v>58109.4999172615</v>
      </c>
      <c r="P54" s="47" t="n">
        <f aca="false">(M54-L54)*(H54*K54)</f>
        <v>254531.431958455</v>
      </c>
    </row>
    <row r="55" customFormat="false" ht="12.75" hidden="false" customHeight="false" outlineLevel="0" collapsed="false">
      <c r="H55" s="48" t="n">
        <f aca="false">SUM(H43:H54)</f>
        <v>839500</v>
      </c>
      <c r="I55" s="48" t="n">
        <f aca="false">SUM(I43:I54)</f>
        <v>805599.1245</v>
      </c>
      <c r="J55" s="48"/>
      <c r="K55" s="43" t="e">
        <f aca="false">VLOOKUP(G55,DiscountRate!$A$2:$E$26,5,)</f>
        <v>#N/A</v>
      </c>
      <c r="L55" s="32"/>
      <c r="M55" s="32"/>
      <c r="N55" s="50" t="n">
        <f aca="false">SUM(N43:N54)</f>
        <v>352637.9318</v>
      </c>
      <c r="O55" s="50" t="n">
        <f aca="false">SUM(O43:O54)</f>
        <v>368202.39990271</v>
      </c>
      <c r="P55" s="50" t="n">
        <f aca="false">SUM(P43:P54)</f>
        <v>1556055.84280754</v>
      </c>
    </row>
    <row r="56" customFormat="false" ht="12.75" hidden="false" customHeight="false" outlineLevel="0" collapsed="false">
      <c r="K56" s="43" t="e">
        <f aca="false">VLOOKUP(G56,DiscountRate!$A$2:$E$26,5,)</f>
        <v>#N/A</v>
      </c>
    </row>
    <row r="57" customFormat="false" ht="12.75" hidden="false" customHeight="false" outlineLevel="0" collapsed="false">
      <c r="A57" s="32" t="s">
        <v>217</v>
      </c>
      <c r="B57" s="40"/>
      <c r="C57" s="33"/>
      <c r="D57" s="33"/>
      <c r="E57" s="33"/>
      <c r="F57" s="39"/>
      <c r="G57" s="40"/>
      <c r="H57" s="42"/>
      <c r="I57" s="42"/>
      <c r="J57" s="42"/>
      <c r="K57" s="43" t="e">
        <f aca="false">VLOOKUP(G57,DiscountRate!$A$2:$E$26,5,)</f>
        <v>#N/A</v>
      </c>
      <c r="L57" s="33"/>
      <c r="M57" s="33"/>
      <c r="N57" s="45"/>
      <c r="O57" s="46"/>
      <c r="P57" s="33"/>
    </row>
    <row r="58" customFormat="false" ht="12.75" hidden="false" customHeight="false" outlineLevel="0" collapsed="false">
      <c r="A58" s="29" t="s">
        <v>40</v>
      </c>
      <c r="B58" s="37" t="n">
        <v>37180</v>
      </c>
      <c r="C58" s="29" t="s">
        <v>218</v>
      </c>
      <c r="D58" s="29" t="s">
        <v>88</v>
      </c>
      <c r="E58" s="29" t="s">
        <v>89</v>
      </c>
      <c r="F58" s="38" t="s">
        <v>39</v>
      </c>
      <c r="G58" s="40" t="n">
        <v>37622</v>
      </c>
      <c r="H58" s="42" t="n">
        <v>-238700</v>
      </c>
      <c r="I58" s="42" t="n">
        <v>-232710.9713</v>
      </c>
      <c r="J58" s="43" t="n">
        <f aca="false">I58/H58</f>
        <v>0.974909808546292</v>
      </c>
      <c r="K58" s="43" t="n">
        <f aca="false">VLOOKUP(G58,DiscountRate!$A$2:$E$26,5,)</f>
        <v>4.0365388508283</v>
      </c>
      <c r="L58" s="33" t="n">
        <v>3.405</v>
      </c>
      <c r="M58" s="44" t="n">
        <f aca="false">(N58/I58)+L58</f>
        <v>3.81199999991792</v>
      </c>
      <c r="N58" s="45" t="n">
        <v>-94713.3653</v>
      </c>
      <c r="O58" s="46" t="n">
        <f aca="false">(M58-L58)*H58</f>
        <v>-97150.8999804084</v>
      </c>
      <c r="P58" s="47" t="n">
        <f aca="false">(M58-L58)*(H58*K58)</f>
        <v>-392153.382163853</v>
      </c>
    </row>
    <row r="59" customFormat="false" ht="12.75" hidden="false" customHeight="false" outlineLevel="0" collapsed="false">
      <c r="A59" s="29" t="s">
        <v>40</v>
      </c>
      <c r="B59" s="37" t="n">
        <v>37180</v>
      </c>
      <c r="C59" s="29" t="s">
        <v>218</v>
      </c>
      <c r="D59" s="29" t="s">
        <v>88</v>
      </c>
      <c r="E59" s="29" t="s">
        <v>89</v>
      </c>
      <c r="F59" s="38" t="s">
        <v>39</v>
      </c>
      <c r="G59" s="40" t="n">
        <v>37653</v>
      </c>
      <c r="H59" s="42" t="n">
        <v>-215600</v>
      </c>
      <c r="I59" s="42" t="n">
        <v>-209647.526</v>
      </c>
      <c r="J59" s="43" t="n">
        <f aca="false">I59/H59</f>
        <v>0.97239112244898</v>
      </c>
      <c r="K59" s="43" t="n">
        <f aca="false">VLOOKUP(G59,DiscountRate!$A$2:$E$26,5,)</f>
        <v>4.0668493368974</v>
      </c>
      <c r="L59" s="33" t="n">
        <v>3.405</v>
      </c>
      <c r="M59" s="44" t="n">
        <f aca="false">(N59/I59)+L59</f>
        <v>3.73699999984736</v>
      </c>
      <c r="N59" s="45" t="n">
        <v>-69602.9786</v>
      </c>
      <c r="O59" s="46" t="n">
        <f aca="false">(M59-L59)*H59</f>
        <v>-71579.1999670914</v>
      </c>
      <c r="P59" s="47" t="n">
        <f aca="false">(M59-L59)*(H59*K59)</f>
        <v>-291101.821921812</v>
      </c>
    </row>
    <row r="60" customFormat="false" ht="12.75" hidden="false" customHeight="false" outlineLevel="0" collapsed="false">
      <c r="A60" s="29" t="s">
        <v>40</v>
      </c>
      <c r="B60" s="37" t="n">
        <v>37180</v>
      </c>
      <c r="C60" s="29" t="s">
        <v>218</v>
      </c>
      <c r="D60" s="29" t="s">
        <v>88</v>
      </c>
      <c r="E60" s="29" t="s">
        <v>89</v>
      </c>
      <c r="F60" s="38" t="s">
        <v>39</v>
      </c>
      <c r="G60" s="40" t="n">
        <v>37681</v>
      </c>
      <c r="H60" s="42" t="n">
        <v>-238700</v>
      </c>
      <c r="I60" s="42" t="n">
        <v>-231548.8071</v>
      </c>
      <c r="J60" s="43" t="n">
        <f aca="false">I60/H60</f>
        <v>0.970041085462924</v>
      </c>
      <c r="K60" s="43" t="n">
        <f aca="false">VLOOKUP(G60,DiscountRate!$A$2:$E$26,5,)</f>
        <v>4.09407499860467</v>
      </c>
      <c r="L60" s="33" t="n">
        <v>3.405</v>
      </c>
      <c r="M60" s="44" t="n">
        <f aca="false">(N60/I60)+L60</f>
        <v>3.6469999999214</v>
      </c>
      <c r="N60" s="45" t="n">
        <v>-56034.8113</v>
      </c>
      <c r="O60" s="46" t="n">
        <f aca="false">(M60-L60)*H60</f>
        <v>-57765.3999812379</v>
      </c>
      <c r="P60" s="47" t="n">
        <f aca="false">(M60-L60)*(H60*K60)</f>
        <v>-236495.879847585</v>
      </c>
    </row>
    <row r="61" customFormat="false" ht="12.75" hidden="false" customHeight="false" outlineLevel="0" collapsed="false">
      <c r="A61" s="29" t="s">
        <v>40</v>
      </c>
      <c r="B61" s="37" t="n">
        <v>37180</v>
      </c>
      <c r="C61" s="29" t="s">
        <v>218</v>
      </c>
      <c r="D61" s="29" t="s">
        <v>88</v>
      </c>
      <c r="E61" s="29" t="s">
        <v>89</v>
      </c>
      <c r="F61" s="38" t="s">
        <v>39</v>
      </c>
      <c r="G61" s="40" t="n">
        <v>37712</v>
      </c>
      <c r="H61" s="42" t="n">
        <v>-231000</v>
      </c>
      <c r="I61" s="42" t="n">
        <v>-223454.8728</v>
      </c>
      <c r="J61" s="43" t="n">
        <f aca="false">I61/H61</f>
        <v>0.967337111688312</v>
      </c>
      <c r="K61" s="43" t="n">
        <f aca="false">VLOOKUP(G61,DiscountRate!$A$2:$E$26,5,)</f>
        <v>4.12537670396955</v>
      </c>
      <c r="L61" s="33" t="n">
        <v>3.405</v>
      </c>
      <c r="M61" s="44" t="n">
        <f aca="false">(N61/I61)+L61</f>
        <v>3.54699999983173</v>
      </c>
      <c r="N61" s="45" t="n">
        <v>-31730.5919</v>
      </c>
      <c r="O61" s="46" t="n">
        <f aca="false">(M61-L61)*H61</f>
        <v>-32801.9999611304</v>
      </c>
      <c r="P61" s="47" t="n">
        <f aca="false">(M61-L61)*(H61*K61)</f>
        <v>-135320.606483257</v>
      </c>
    </row>
    <row r="62" customFormat="false" ht="12.75" hidden="false" customHeight="false" outlineLevel="0" collapsed="false">
      <c r="A62" s="29" t="s">
        <v>40</v>
      </c>
      <c r="B62" s="37" t="n">
        <v>37180</v>
      </c>
      <c r="C62" s="29" t="s">
        <v>218</v>
      </c>
      <c r="D62" s="29" t="s">
        <v>88</v>
      </c>
      <c r="E62" s="29" t="s">
        <v>89</v>
      </c>
      <c r="F62" s="38" t="s">
        <v>39</v>
      </c>
      <c r="G62" s="40" t="n">
        <v>37742</v>
      </c>
      <c r="H62" s="42" t="n">
        <v>-238700</v>
      </c>
      <c r="I62" s="42" t="n">
        <v>-230255.6912</v>
      </c>
      <c r="J62" s="43" t="n">
        <f aca="false">I62/H62</f>
        <v>0.96462375869292</v>
      </c>
      <c r="K62" s="43" t="n">
        <f aca="false">VLOOKUP(G62,DiscountRate!$A$2:$E$26,5,)</f>
        <v>4.15631205245586</v>
      </c>
      <c r="L62" s="33" t="n">
        <v>3.405</v>
      </c>
      <c r="M62" s="44" t="n">
        <f aca="false">(N62/I62)+L62</f>
        <v>3.5519999999722</v>
      </c>
      <c r="N62" s="45" t="n">
        <v>-33847.5866</v>
      </c>
      <c r="O62" s="46" t="n">
        <f aca="false">(M62-L62)*H62</f>
        <v>-35088.8999933653</v>
      </c>
      <c r="P62" s="47" t="n">
        <f aca="false">(M62-L62)*(H62*K62)</f>
        <v>-145840.417949842</v>
      </c>
    </row>
    <row r="63" customFormat="false" ht="12.75" hidden="false" customHeight="false" outlineLevel="0" collapsed="false">
      <c r="A63" s="29" t="s">
        <v>40</v>
      </c>
      <c r="B63" s="37" t="n">
        <v>37180</v>
      </c>
      <c r="C63" s="29" t="s">
        <v>218</v>
      </c>
      <c r="D63" s="29" t="s">
        <v>88</v>
      </c>
      <c r="E63" s="29" t="s">
        <v>89</v>
      </c>
      <c r="F63" s="38" t="s">
        <v>39</v>
      </c>
      <c r="G63" s="40" t="n">
        <v>37773</v>
      </c>
      <c r="H63" s="42" t="n">
        <v>-231000</v>
      </c>
      <c r="I63" s="42" t="n">
        <v>-222160.2497</v>
      </c>
      <c r="J63" s="43" t="n">
        <f aca="false">I63/H63</f>
        <v>0.961732682683983</v>
      </c>
      <c r="K63" s="43" t="n">
        <f aca="false">VLOOKUP(G63,DiscountRate!$A$2:$E$26,5,)</f>
        <v>4.18809871303018</v>
      </c>
      <c r="L63" s="33" t="n">
        <v>3.405</v>
      </c>
      <c r="M63" s="44" t="n">
        <f aca="false">(N63/I63)+L63</f>
        <v>3.58300000024037</v>
      </c>
      <c r="N63" s="45" t="n">
        <v>-39544.5245</v>
      </c>
      <c r="O63" s="46" t="n">
        <f aca="false">(M63-L63)*H63</f>
        <v>-41118.0000555248</v>
      </c>
      <c r="P63" s="47" t="n">
        <f aca="false">(M63-L63)*(H63*K63)</f>
        <v>-172206.243114918</v>
      </c>
    </row>
    <row r="64" customFormat="false" ht="12.75" hidden="false" customHeight="false" outlineLevel="0" collapsed="false">
      <c r="A64" s="29" t="s">
        <v>40</v>
      </c>
      <c r="B64" s="37" t="n">
        <v>37180</v>
      </c>
      <c r="C64" s="29" t="s">
        <v>218</v>
      </c>
      <c r="D64" s="29" t="s">
        <v>88</v>
      </c>
      <c r="E64" s="29" t="s">
        <v>89</v>
      </c>
      <c r="F64" s="38" t="s">
        <v>39</v>
      </c>
      <c r="G64" s="40" t="n">
        <v>37803</v>
      </c>
      <c r="H64" s="42" t="n">
        <v>-238700</v>
      </c>
      <c r="I64" s="42" t="n">
        <v>-228874.2535</v>
      </c>
      <c r="J64" s="43" t="n">
        <f aca="false">I64/H64</f>
        <v>0.95883642019271</v>
      </c>
      <c r="K64" s="43" t="n">
        <f aca="false">VLOOKUP(G64,DiscountRate!$A$2:$E$26,5,)</f>
        <v>4.2195455845167</v>
      </c>
      <c r="L64" s="33" t="n">
        <v>3.405</v>
      </c>
      <c r="M64" s="44" t="n">
        <f aca="false">(N64/I64)+L64</f>
        <v>3.61699999981649</v>
      </c>
      <c r="N64" s="45" t="n">
        <v>-48521.3417</v>
      </c>
      <c r="O64" s="46" t="n">
        <f aca="false">(M64-L64)*H64</f>
        <v>-50604.3999561969</v>
      </c>
      <c r="P64" s="47" t="n">
        <f aca="false">(M64-L64)*(H64*K64)</f>
        <v>-213527.572392288</v>
      </c>
    </row>
    <row r="65" customFormat="false" ht="12.75" hidden="false" customHeight="false" outlineLevel="0" collapsed="false">
      <c r="A65" s="29" t="s">
        <v>40</v>
      </c>
      <c r="B65" s="37" t="n">
        <v>37180</v>
      </c>
      <c r="C65" s="29" t="s">
        <v>218</v>
      </c>
      <c r="D65" s="29" t="s">
        <v>88</v>
      </c>
      <c r="E65" s="29" t="s">
        <v>89</v>
      </c>
      <c r="F65" s="38" t="s">
        <v>39</v>
      </c>
      <c r="G65" s="40" t="n">
        <v>37834</v>
      </c>
      <c r="H65" s="42" t="n">
        <v>-238700</v>
      </c>
      <c r="I65" s="42" t="n">
        <v>-228133.8012</v>
      </c>
      <c r="J65" s="43" t="n">
        <f aca="false">I65/H65</f>
        <v>0.955734399664851</v>
      </c>
      <c r="K65" s="43" t="n">
        <f aca="false">VLOOKUP(G65,DiscountRate!$A$2:$E$26,5,)</f>
        <v>4.25309796626703</v>
      </c>
      <c r="L65" s="33" t="n">
        <v>3.405</v>
      </c>
      <c r="M65" s="44" t="n">
        <f aca="false">(N65/I65)+L65</f>
        <v>3.66699999993688</v>
      </c>
      <c r="N65" s="45" t="n">
        <v>-59771.0559</v>
      </c>
      <c r="O65" s="46" t="n">
        <f aca="false">(M65-L65)*H65</f>
        <v>-62539.399984933</v>
      </c>
      <c r="P65" s="47" t="n">
        <f aca="false">(M65-L65)*(H65*K65)</f>
        <v>-265986.194887479</v>
      </c>
    </row>
    <row r="66" customFormat="false" ht="12.75" hidden="false" customHeight="false" outlineLevel="0" collapsed="false">
      <c r="A66" s="29" t="s">
        <v>40</v>
      </c>
      <c r="B66" s="37" t="n">
        <v>37180</v>
      </c>
      <c r="C66" s="29" t="s">
        <v>218</v>
      </c>
      <c r="D66" s="29" t="s">
        <v>88</v>
      </c>
      <c r="E66" s="29" t="s">
        <v>89</v>
      </c>
      <c r="F66" s="38" t="s">
        <v>39</v>
      </c>
      <c r="G66" s="40" t="n">
        <v>37865</v>
      </c>
      <c r="H66" s="42" t="n">
        <v>-231000</v>
      </c>
      <c r="I66" s="42" t="n">
        <v>-220037.4101</v>
      </c>
      <c r="J66" s="43" t="n">
        <f aca="false">I66/H66</f>
        <v>0.952542900865801</v>
      </c>
      <c r="K66" s="43" t="n">
        <f aca="false">VLOOKUP(G66,DiscountRate!$A$2:$E$26,5,)</f>
        <v>4.28645922628215</v>
      </c>
      <c r="L66" s="33" t="n">
        <v>3.405</v>
      </c>
      <c r="M66" s="44" t="n">
        <f aca="false">(N66/I66)+L66</f>
        <v>3.67699999978549</v>
      </c>
      <c r="N66" s="45" t="n">
        <v>-59850.1755</v>
      </c>
      <c r="O66" s="46" t="n">
        <f aca="false">(M66-L66)*H66</f>
        <v>-62831.9999504484</v>
      </c>
      <c r="P66" s="47" t="n">
        <f aca="false">(M66-L66)*(H66*K66)</f>
        <v>-269326.805893359</v>
      </c>
    </row>
    <row r="67" customFormat="false" ht="12.75" hidden="false" customHeight="false" outlineLevel="0" collapsed="false">
      <c r="A67" s="29" t="s">
        <v>40</v>
      </c>
      <c r="B67" s="37" t="n">
        <v>37180</v>
      </c>
      <c r="C67" s="29" t="s">
        <v>218</v>
      </c>
      <c r="D67" s="29" t="s">
        <v>88</v>
      </c>
      <c r="E67" s="29" t="s">
        <v>89</v>
      </c>
      <c r="F67" s="38" t="s">
        <v>39</v>
      </c>
      <c r="G67" s="40" t="n">
        <v>37895</v>
      </c>
      <c r="H67" s="42" t="n">
        <v>-238700</v>
      </c>
      <c r="I67" s="42" t="n">
        <v>-226617.1453</v>
      </c>
      <c r="J67" s="43" t="n">
        <f aca="false">I67/H67</f>
        <v>0.949380583577713</v>
      </c>
      <c r="K67" s="43" t="n">
        <f aca="false">VLOOKUP(G67,DiscountRate!$A$2:$E$26,5,)</f>
        <v>4.3180114076397</v>
      </c>
      <c r="L67" s="33" t="n">
        <v>3.405</v>
      </c>
      <c r="M67" s="44" t="n">
        <f aca="false">(N67/I67)+L67</f>
        <v>3.72200000017607</v>
      </c>
      <c r="N67" s="45" t="n">
        <v>-71837.6351</v>
      </c>
      <c r="O67" s="46" t="n">
        <f aca="false">(M67-L67)*H67</f>
        <v>-75667.9000420274</v>
      </c>
      <c r="P67" s="47" t="n">
        <f aca="false">(M67-L67)*(H67*K67)</f>
        <v>-326734.855573615</v>
      </c>
    </row>
    <row r="68" customFormat="false" ht="12.75" hidden="false" customHeight="false" outlineLevel="0" collapsed="false">
      <c r="A68" s="29" t="s">
        <v>40</v>
      </c>
      <c r="B68" s="37" t="n">
        <v>37180</v>
      </c>
      <c r="C68" s="29" t="s">
        <v>218</v>
      </c>
      <c r="D68" s="29" t="s">
        <v>88</v>
      </c>
      <c r="E68" s="29" t="s">
        <v>89</v>
      </c>
      <c r="F68" s="38" t="s">
        <v>39</v>
      </c>
      <c r="G68" s="40" t="n">
        <v>37926</v>
      </c>
      <c r="H68" s="42" t="n">
        <v>-231000</v>
      </c>
      <c r="I68" s="42" t="n">
        <v>-218535.5453</v>
      </c>
      <c r="J68" s="43" t="n">
        <f aca="false">I68/H68</f>
        <v>0.946041321645022</v>
      </c>
      <c r="K68" s="43" t="n">
        <f aca="false">VLOOKUP(G68,DiscountRate!$A$2:$E$26,5,)</f>
        <v>4.34972555245027</v>
      </c>
      <c r="L68" s="33" t="n">
        <v>3.405</v>
      </c>
      <c r="M68" s="44" t="n">
        <f aca="false">(N68/I68)+L68</f>
        <v>3.91000000010753</v>
      </c>
      <c r="N68" s="45" t="n">
        <v>-110360.4504</v>
      </c>
      <c r="O68" s="46" t="n">
        <f aca="false">(M68-L68)*H68</f>
        <v>-116655.00002484</v>
      </c>
      <c r="P68" s="47" t="n">
        <f aca="false">(M68-L68)*(H68*K68)</f>
        <v>-507417.234429135</v>
      </c>
    </row>
    <row r="69" customFormat="false" ht="12.75" hidden="false" customHeight="false" outlineLevel="0" collapsed="false">
      <c r="A69" s="29" t="s">
        <v>40</v>
      </c>
      <c r="B69" s="37" t="n">
        <v>37180</v>
      </c>
      <c r="C69" s="29" t="s">
        <v>218</v>
      </c>
      <c r="D69" s="29" t="s">
        <v>88</v>
      </c>
      <c r="E69" s="29" t="s">
        <v>89</v>
      </c>
      <c r="F69" s="38" t="s">
        <v>39</v>
      </c>
      <c r="G69" s="40" t="n">
        <v>37956</v>
      </c>
      <c r="H69" s="42" t="n">
        <v>-238700</v>
      </c>
      <c r="I69" s="42" t="n">
        <v>-225029.4908</v>
      </c>
      <c r="J69" s="43" t="n">
        <f aca="false">I69/H69</f>
        <v>0.942729328864684</v>
      </c>
      <c r="K69" s="43" t="n">
        <f aca="false">VLOOKUP(G69,DiscountRate!$A$2:$E$26,5,)</f>
        <v>4.38020344902067</v>
      </c>
      <c r="L69" s="33" t="n">
        <v>3.405</v>
      </c>
      <c r="M69" s="44" t="n">
        <f aca="false">(N69/I69)+L69</f>
        <v>4.09000000000889</v>
      </c>
      <c r="N69" s="45" t="n">
        <v>-154145.2012</v>
      </c>
      <c r="O69" s="46" t="n">
        <f aca="false">(M69-L69)*H69</f>
        <v>-163509.500002122</v>
      </c>
      <c r="P69" s="47" t="n">
        <f aca="false">(M69-L69)*(H69*K69)</f>
        <v>-716204.875856938</v>
      </c>
    </row>
    <row r="70" customFormat="false" ht="12.75" hidden="false" customHeight="false" outlineLevel="0" collapsed="false">
      <c r="A70" s="32" t="s">
        <v>217</v>
      </c>
      <c r="B70" s="37"/>
      <c r="C70" s="29"/>
      <c r="D70" s="29"/>
      <c r="E70" s="29"/>
      <c r="F70" s="38"/>
      <c r="G70" s="40"/>
      <c r="H70" s="48" t="n">
        <f aca="false">SUM(H58:H69)</f>
        <v>-2810500</v>
      </c>
      <c r="I70" s="48" t="n">
        <f aca="false">SUM(I58:I69)</f>
        <v>-2697005.7643</v>
      </c>
      <c r="J70" s="48"/>
      <c r="K70" s="43" t="e">
        <f aca="false">VLOOKUP(G70,DiscountRate!$A$2:$E$26,5,)</f>
        <v>#N/A</v>
      </c>
      <c r="L70" s="32"/>
      <c r="M70" s="32"/>
      <c r="N70" s="50" t="n">
        <f aca="false">SUM(N58:N69)</f>
        <v>-829959.718</v>
      </c>
      <c r="O70" s="50" t="n">
        <f aca="false">SUM(O58:O69)</f>
        <v>-867312.599899326</v>
      </c>
      <c r="P70" s="50" t="n">
        <f aca="false">SUM(P58:P69)</f>
        <v>-3672315.89051408</v>
      </c>
    </row>
    <row r="71" customFormat="false" ht="12.75" hidden="false" customHeight="false" outlineLevel="0" collapsed="false">
      <c r="A71" s="29" t="s">
        <v>38</v>
      </c>
      <c r="B71" s="37" t="n">
        <v>37180</v>
      </c>
      <c r="C71" s="29" t="s">
        <v>219</v>
      </c>
      <c r="D71" s="29" t="s">
        <v>88</v>
      </c>
      <c r="E71" s="29" t="s">
        <v>89</v>
      </c>
      <c r="F71" s="38" t="s">
        <v>39</v>
      </c>
      <c r="G71" s="40" t="n">
        <v>37622</v>
      </c>
      <c r="H71" s="42" t="n">
        <v>-71300</v>
      </c>
      <c r="I71" s="42" t="n">
        <v>-69511.0693</v>
      </c>
      <c r="J71" s="43" t="n">
        <f aca="false">I71/H71</f>
        <v>0.974909807854138</v>
      </c>
      <c r="K71" s="43" t="n">
        <f aca="false">VLOOKUP(G71,DiscountRate!$A$2:$E$26,5,)</f>
        <v>4.0365388508283</v>
      </c>
      <c r="L71" s="33" t="n">
        <v>3.405</v>
      </c>
      <c r="M71" s="44" t="n">
        <f aca="false">(N71/I71)+L71</f>
        <v>3.81199999992663</v>
      </c>
      <c r="N71" s="45" t="n">
        <v>-28291.0052</v>
      </c>
      <c r="O71" s="46" t="n">
        <f aca="false">(M71-L71)*H71</f>
        <v>-29019.0999947687</v>
      </c>
      <c r="P71" s="47" t="n">
        <f aca="false">(M71-L71)*(H71*K71)</f>
        <v>-117136.724544955</v>
      </c>
    </row>
    <row r="72" customFormat="false" ht="12.75" hidden="false" customHeight="false" outlineLevel="0" collapsed="false">
      <c r="A72" s="29" t="s">
        <v>38</v>
      </c>
      <c r="B72" s="37" t="n">
        <v>37180</v>
      </c>
      <c r="C72" s="29" t="s">
        <v>219</v>
      </c>
      <c r="D72" s="29" t="s">
        <v>88</v>
      </c>
      <c r="E72" s="29" t="s">
        <v>89</v>
      </c>
      <c r="F72" s="38" t="s">
        <v>39</v>
      </c>
      <c r="G72" s="40" t="n">
        <v>37653</v>
      </c>
      <c r="H72" s="42" t="n">
        <v>-64400</v>
      </c>
      <c r="I72" s="42" t="n">
        <v>-62621.9883</v>
      </c>
      <c r="J72" s="43" t="n">
        <f aca="false">I72/H72</f>
        <v>0.972391122670807</v>
      </c>
      <c r="K72" s="43" t="n">
        <f aca="false">VLOOKUP(G72,DiscountRate!$A$2:$E$26,5,)</f>
        <v>4.0668493368974</v>
      </c>
      <c r="L72" s="33" t="n">
        <v>3.405</v>
      </c>
      <c r="M72" s="44" t="n">
        <f aca="false">(N72/I72)+L72</f>
        <v>3.73699999975089</v>
      </c>
      <c r="N72" s="45" t="n">
        <v>-20790.5001</v>
      </c>
      <c r="O72" s="46" t="n">
        <f aca="false">(M72-L72)*H72</f>
        <v>-21380.7999839571</v>
      </c>
      <c r="P72" s="47" t="n">
        <f aca="false">(M72-L72)*(H72*K72)</f>
        <v>-86952.4922370917</v>
      </c>
    </row>
    <row r="73" customFormat="false" ht="12.75" hidden="false" customHeight="false" outlineLevel="0" collapsed="false">
      <c r="A73" s="29" t="s">
        <v>38</v>
      </c>
      <c r="B73" s="37" t="n">
        <v>37180</v>
      </c>
      <c r="C73" s="29" t="s">
        <v>219</v>
      </c>
      <c r="D73" s="29" t="s">
        <v>88</v>
      </c>
      <c r="E73" s="29" t="s">
        <v>89</v>
      </c>
      <c r="F73" s="38" t="s">
        <v>39</v>
      </c>
      <c r="G73" s="40" t="n">
        <v>37681</v>
      </c>
      <c r="H73" s="42" t="n">
        <v>-71300</v>
      </c>
      <c r="I73" s="42" t="n">
        <v>-69163.9294</v>
      </c>
      <c r="J73" s="43" t="n">
        <f aca="false">I73/H73</f>
        <v>0.970041085553997</v>
      </c>
      <c r="K73" s="43" t="n">
        <f aca="false">VLOOKUP(G73,DiscountRate!$A$2:$E$26,5,)</f>
        <v>4.09407499860467</v>
      </c>
      <c r="L73" s="33" t="n">
        <v>3.405</v>
      </c>
      <c r="M73" s="44" t="n">
        <f aca="false">(N73/I73)+L73</f>
        <v>3.64699999978602</v>
      </c>
      <c r="N73" s="45" t="n">
        <v>-16737.6709</v>
      </c>
      <c r="O73" s="46" t="n">
        <f aca="false">(M73-L73)*H73</f>
        <v>-17254.5999847429</v>
      </c>
      <c r="P73" s="47" t="n">
        <f aca="false">(M73-L73)*(H73*K73)</f>
        <v>-70641.6264084605</v>
      </c>
    </row>
    <row r="74" customFormat="false" ht="12.75" hidden="false" customHeight="false" outlineLevel="0" collapsed="false">
      <c r="A74" s="29" t="s">
        <v>38</v>
      </c>
      <c r="B74" s="37" t="n">
        <v>37180</v>
      </c>
      <c r="C74" s="29" t="s">
        <v>219</v>
      </c>
      <c r="D74" s="29" t="s">
        <v>88</v>
      </c>
      <c r="E74" s="29" t="s">
        <v>89</v>
      </c>
      <c r="F74" s="38" t="s">
        <v>39</v>
      </c>
      <c r="G74" s="40" t="n">
        <v>37712</v>
      </c>
      <c r="H74" s="42" t="n">
        <v>-69000</v>
      </c>
      <c r="I74" s="42" t="n">
        <v>-66746.2607</v>
      </c>
      <c r="J74" s="43" t="n">
        <f aca="false">I74/H74</f>
        <v>0.967337111594203</v>
      </c>
      <c r="K74" s="43" t="n">
        <f aca="false">VLOOKUP(G74,DiscountRate!$A$2:$E$26,5,)</f>
        <v>4.12537670396955</v>
      </c>
      <c r="L74" s="33" t="n">
        <v>3.405</v>
      </c>
      <c r="M74" s="44" t="n">
        <f aca="false">(N74/I74)+L74</f>
        <v>3.54699999970935</v>
      </c>
      <c r="N74" s="45" t="n">
        <v>-9477.969</v>
      </c>
      <c r="O74" s="46" t="n">
        <f aca="false">(M74-L74)*H74</f>
        <v>-9797.99997994495</v>
      </c>
      <c r="P74" s="47" t="n">
        <f aca="false">(M74-L74)*(H74*K74)</f>
        <v>-40420.440862759</v>
      </c>
    </row>
    <row r="75" customFormat="false" ht="12.75" hidden="false" customHeight="false" outlineLevel="0" collapsed="false">
      <c r="A75" s="29" t="s">
        <v>38</v>
      </c>
      <c r="B75" s="37" t="n">
        <v>37180</v>
      </c>
      <c r="C75" s="29" t="s">
        <v>219</v>
      </c>
      <c r="D75" s="29" t="s">
        <v>88</v>
      </c>
      <c r="E75" s="29" t="s">
        <v>89</v>
      </c>
      <c r="F75" s="38" t="s">
        <v>39</v>
      </c>
      <c r="G75" s="40" t="n">
        <v>37742</v>
      </c>
      <c r="H75" s="42" t="n">
        <v>-71300</v>
      </c>
      <c r="I75" s="42" t="n">
        <v>-68777.674</v>
      </c>
      <c r="J75" s="43" t="n">
        <f aca="false">I75/H75</f>
        <v>0.964623758765778</v>
      </c>
      <c r="K75" s="43" t="n">
        <f aca="false">VLOOKUP(G75,DiscountRate!$A$2:$E$26,5,)</f>
        <v>4.15631205245586</v>
      </c>
      <c r="L75" s="33" t="n">
        <v>3.405</v>
      </c>
      <c r="M75" s="44" t="n">
        <f aca="false">(N75/I75)+L75</f>
        <v>3.55200000031987</v>
      </c>
      <c r="N75" s="45" t="n">
        <v>-10110.3181</v>
      </c>
      <c r="O75" s="46" t="n">
        <f aca="false">(M75-L75)*H75</f>
        <v>-10481.1000228068</v>
      </c>
      <c r="P75" s="47" t="n">
        <f aca="false">(M75-L75)*(H75*K75)</f>
        <v>-43562.7223477873</v>
      </c>
    </row>
    <row r="76" customFormat="false" ht="12.75" hidden="false" customHeight="false" outlineLevel="0" collapsed="false">
      <c r="A76" s="29" t="s">
        <v>38</v>
      </c>
      <c r="B76" s="37" t="n">
        <v>37180</v>
      </c>
      <c r="C76" s="29" t="s">
        <v>219</v>
      </c>
      <c r="D76" s="29" t="s">
        <v>88</v>
      </c>
      <c r="E76" s="29" t="s">
        <v>89</v>
      </c>
      <c r="F76" s="38" t="s">
        <v>39</v>
      </c>
      <c r="G76" s="40" t="n">
        <v>37773</v>
      </c>
      <c r="H76" s="42" t="n">
        <v>-69000</v>
      </c>
      <c r="I76" s="42" t="n">
        <v>-66359.5551</v>
      </c>
      <c r="J76" s="43" t="n">
        <f aca="false">I76/H76</f>
        <v>0.961732682608696</v>
      </c>
      <c r="K76" s="43" t="n">
        <f aca="false">VLOOKUP(G76,DiscountRate!$A$2:$E$26,5,)</f>
        <v>4.18809871303018</v>
      </c>
      <c r="L76" s="33" t="n">
        <v>3.405</v>
      </c>
      <c r="M76" s="44" t="n">
        <f aca="false">(N76/I76)+L76</f>
        <v>3.58299999988246</v>
      </c>
      <c r="N76" s="45" t="n">
        <v>-11812.0008</v>
      </c>
      <c r="O76" s="46" t="n">
        <f aca="false">(M76-L76)*H76</f>
        <v>-12281.9999918896</v>
      </c>
      <c r="P76" s="47" t="n">
        <f aca="false">(M76-L76)*(H76*K76)</f>
        <v>-51438.2283594697</v>
      </c>
    </row>
    <row r="77" customFormat="false" ht="12.75" hidden="false" customHeight="false" outlineLevel="0" collapsed="false">
      <c r="A77" s="29" t="s">
        <v>38</v>
      </c>
      <c r="B77" s="37" t="n">
        <v>37180</v>
      </c>
      <c r="C77" s="29" t="s">
        <v>219</v>
      </c>
      <c r="D77" s="29" t="s">
        <v>88</v>
      </c>
      <c r="E77" s="29" t="s">
        <v>89</v>
      </c>
      <c r="F77" s="38" t="s">
        <v>39</v>
      </c>
      <c r="G77" s="40" t="n">
        <v>37803</v>
      </c>
      <c r="H77" s="42" t="n">
        <v>-71300</v>
      </c>
      <c r="I77" s="42" t="n">
        <v>-68365.0368</v>
      </c>
      <c r="J77" s="43" t="n">
        <f aca="false">I77/H77</f>
        <v>0.958836420757363</v>
      </c>
      <c r="K77" s="43" t="n">
        <f aca="false">VLOOKUP(G77,DiscountRate!$A$2:$E$26,5,)</f>
        <v>4.2195455845167</v>
      </c>
      <c r="L77" s="33" t="n">
        <v>3.405</v>
      </c>
      <c r="M77" s="44" t="n">
        <f aca="false">(N77/I77)+L77</f>
        <v>3.6169999999766</v>
      </c>
      <c r="N77" s="45" t="n">
        <v>-14493.3878</v>
      </c>
      <c r="O77" s="46" t="n">
        <f aca="false">(M77-L77)*H77</f>
        <v>-15115.5999983313</v>
      </c>
      <c r="P77" s="47" t="n">
        <f aca="false">(M77-L77)*(H77*K77)</f>
        <v>-63780.9632302794</v>
      </c>
    </row>
    <row r="78" customFormat="false" ht="12.75" hidden="false" customHeight="false" outlineLevel="0" collapsed="false">
      <c r="A78" s="29" t="s">
        <v>38</v>
      </c>
      <c r="B78" s="37" t="n">
        <v>37180</v>
      </c>
      <c r="C78" s="29" t="s">
        <v>219</v>
      </c>
      <c r="D78" s="29" t="s">
        <v>88</v>
      </c>
      <c r="E78" s="29" t="s">
        <v>89</v>
      </c>
      <c r="F78" s="38" t="s">
        <v>39</v>
      </c>
      <c r="G78" s="40" t="n">
        <v>37834</v>
      </c>
      <c r="H78" s="42" t="n">
        <v>-71300</v>
      </c>
      <c r="I78" s="42" t="n">
        <v>-68143.8627</v>
      </c>
      <c r="J78" s="43" t="n">
        <f aca="false">I78/H78</f>
        <v>0.955734399719495</v>
      </c>
      <c r="K78" s="43" t="n">
        <f aca="false">VLOOKUP(G78,DiscountRate!$A$2:$E$26,5,)</f>
        <v>4.25309796626703</v>
      </c>
      <c r="L78" s="33" t="n">
        <v>3.405</v>
      </c>
      <c r="M78" s="44" t="n">
        <f aca="false">(N78/I78)+L78</f>
        <v>3.66699999959791</v>
      </c>
      <c r="N78" s="45" t="n">
        <v>-17853.692</v>
      </c>
      <c r="O78" s="46" t="n">
        <f aca="false">(M78-L78)*H78</f>
        <v>-18680.599971331</v>
      </c>
      <c r="P78" s="47" t="n">
        <f aca="false">(M78-L78)*(H78*K78)</f>
        <v>-79450.4217467157</v>
      </c>
    </row>
    <row r="79" customFormat="false" ht="12.75" hidden="false" customHeight="false" outlineLevel="0" collapsed="false">
      <c r="A79" s="29" t="s">
        <v>38</v>
      </c>
      <c r="B79" s="37" t="n">
        <v>37180</v>
      </c>
      <c r="C79" s="29" t="s">
        <v>219</v>
      </c>
      <c r="D79" s="29" t="s">
        <v>88</v>
      </c>
      <c r="E79" s="29" t="s">
        <v>89</v>
      </c>
      <c r="F79" s="38" t="s">
        <v>39</v>
      </c>
      <c r="G79" s="40" t="n">
        <v>37865</v>
      </c>
      <c r="H79" s="42" t="n">
        <v>-69000</v>
      </c>
      <c r="I79" s="42" t="n">
        <v>-65725.4602</v>
      </c>
      <c r="J79" s="43" t="n">
        <f aca="false">I79/H79</f>
        <v>0.952542901449275</v>
      </c>
      <c r="K79" s="43" t="n">
        <f aca="false">VLOOKUP(G79,DiscountRate!$A$2:$E$26,5,)</f>
        <v>4.28645922628215</v>
      </c>
      <c r="L79" s="33" t="n">
        <v>3.405</v>
      </c>
      <c r="M79" s="44" t="n">
        <f aca="false">(N79/I79)+L79</f>
        <v>3.6770000003895</v>
      </c>
      <c r="N79" s="45" t="n">
        <v>-17877.3252</v>
      </c>
      <c r="O79" s="46" t="n">
        <f aca="false">(M79-L79)*H79</f>
        <v>-18768.0000268754</v>
      </c>
      <c r="P79" s="47" t="n">
        <f aca="false">(M79-L79)*(H79*K79)</f>
        <v>-80448.2668740638</v>
      </c>
    </row>
    <row r="80" customFormat="false" ht="12.75" hidden="false" customHeight="false" outlineLevel="0" collapsed="false">
      <c r="A80" s="29" t="s">
        <v>38</v>
      </c>
      <c r="B80" s="37" t="n">
        <v>37180</v>
      </c>
      <c r="C80" s="29" t="s">
        <v>219</v>
      </c>
      <c r="D80" s="29" t="s">
        <v>88</v>
      </c>
      <c r="E80" s="29" t="s">
        <v>89</v>
      </c>
      <c r="F80" s="38" t="s">
        <v>39</v>
      </c>
      <c r="G80" s="40" t="n">
        <v>37895</v>
      </c>
      <c r="H80" s="42" t="n">
        <v>-71300</v>
      </c>
      <c r="I80" s="42" t="n">
        <v>-67690.8356</v>
      </c>
      <c r="J80" s="43" t="n">
        <f aca="false">I80/H80</f>
        <v>0.949380583450211</v>
      </c>
      <c r="K80" s="43" t="n">
        <f aca="false">VLOOKUP(G80,DiscountRate!$A$2:$E$26,5,)</f>
        <v>4.3180114076397</v>
      </c>
      <c r="L80" s="33" t="n">
        <v>3.405</v>
      </c>
      <c r="M80" s="44" t="n">
        <f aca="false">(N80/I80)+L80</f>
        <v>3.72200000021864</v>
      </c>
      <c r="N80" s="45" t="n">
        <v>-21457.9949</v>
      </c>
      <c r="O80" s="46" t="n">
        <f aca="false">(M80-L80)*H80</f>
        <v>-22602.1000155891</v>
      </c>
      <c r="P80" s="47" t="n">
        <f aca="false">(M80-L80)*(H80*K80)</f>
        <v>-97596.1257039274</v>
      </c>
    </row>
    <row r="81" customFormat="false" ht="12.75" hidden="false" customHeight="false" outlineLevel="0" collapsed="false">
      <c r="A81" s="29" t="s">
        <v>38</v>
      </c>
      <c r="B81" s="37" t="n">
        <v>37180</v>
      </c>
      <c r="C81" s="29" t="s">
        <v>219</v>
      </c>
      <c r="D81" s="29" t="s">
        <v>88</v>
      </c>
      <c r="E81" s="29" t="s">
        <v>89</v>
      </c>
      <c r="F81" s="38" t="s">
        <v>39</v>
      </c>
      <c r="G81" s="40" t="n">
        <v>37926</v>
      </c>
      <c r="H81" s="42" t="n">
        <v>-69000</v>
      </c>
      <c r="I81" s="42" t="n">
        <v>-65276.8512</v>
      </c>
      <c r="J81" s="43" t="n">
        <f aca="false">I81/H81</f>
        <v>0.94604132173913</v>
      </c>
      <c r="K81" s="43" t="n">
        <f aca="false">VLOOKUP(G81,DiscountRate!$A$2:$E$26,5,)</f>
        <v>4.34972555245027</v>
      </c>
      <c r="L81" s="33" t="n">
        <v>3.405</v>
      </c>
      <c r="M81" s="44" t="n">
        <f aca="false">(N81/I81)+L81</f>
        <v>3.90999999914212</v>
      </c>
      <c r="N81" s="45" t="n">
        <v>-32964.8098</v>
      </c>
      <c r="O81" s="46" t="n">
        <f aca="false">(M81-L81)*H81</f>
        <v>-34844.999940806</v>
      </c>
      <c r="P81" s="47" t="n">
        <f aca="false">(M81-L81)*(H81*K81)</f>
        <v>-151566.186617652</v>
      </c>
    </row>
    <row r="82" customFormat="false" ht="12.75" hidden="false" customHeight="false" outlineLevel="0" collapsed="false">
      <c r="A82" s="29" t="s">
        <v>38</v>
      </c>
      <c r="B82" s="37" t="n">
        <v>37180</v>
      </c>
      <c r="C82" s="29" t="s">
        <v>219</v>
      </c>
      <c r="D82" s="29" t="s">
        <v>88</v>
      </c>
      <c r="E82" s="29" t="s">
        <v>89</v>
      </c>
      <c r="F82" s="38" t="s">
        <v>39</v>
      </c>
      <c r="G82" s="40" t="n">
        <v>37956</v>
      </c>
      <c r="H82" s="42" t="n">
        <v>-71300</v>
      </c>
      <c r="I82" s="42" t="n">
        <v>-67216.6012</v>
      </c>
      <c r="J82" s="43" t="n">
        <f aca="false">I82/H82</f>
        <v>0.942729329593268</v>
      </c>
      <c r="K82" s="43" t="n">
        <f aca="false">VLOOKUP(G82,DiscountRate!$A$2:$E$26,5,)</f>
        <v>4.38020344902067</v>
      </c>
      <c r="L82" s="33" t="n">
        <v>3.405</v>
      </c>
      <c r="M82" s="44" t="n">
        <f aca="false">(N82/I82)+L82</f>
        <v>4.0899999996727</v>
      </c>
      <c r="N82" s="45" t="n">
        <v>-46043.3718</v>
      </c>
      <c r="O82" s="46" t="n">
        <f aca="false">(M82-L82)*H82</f>
        <v>-48840.4999766635</v>
      </c>
      <c r="P82" s="47" t="n">
        <f aca="false">(M82-L82)*(H82*K82)</f>
        <v>-213931.326449675</v>
      </c>
    </row>
    <row r="83" customFormat="false" ht="12.75" hidden="false" customHeight="false" outlineLevel="0" collapsed="false">
      <c r="A83" s="51" t="s">
        <v>220</v>
      </c>
      <c r="B83" s="37"/>
      <c r="C83" s="29"/>
      <c r="D83" s="29"/>
      <c r="E83" s="29"/>
      <c r="F83" s="38"/>
      <c r="G83" s="40"/>
      <c r="H83" s="48" t="n">
        <f aca="false">SUM(H71:H82)</f>
        <v>-839500</v>
      </c>
      <c r="I83" s="48" t="n">
        <f aca="false">SUM(I71:I82)</f>
        <v>-805599.1245</v>
      </c>
      <c r="J83" s="48"/>
      <c r="K83" s="43" t="e">
        <f aca="false">VLOOKUP(G83,DiscountRate!$A$2:$E$26,5,)</f>
        <v>#N/A</v>
      </c>
      <c r="L83" s="32"/>
      <c r="M83" s="32"/>
      <c r="N83" s="50" t="n">
        <f aca="false">SUM(N71:N82)</f>
        <v>-247910.0456</v>
      </c>
      <c r="O83" s="50" t="n">
        <f aca="false">SUM(O71:O82)</f>
        <v>-259067.399887706</v>
      </c>
      <c r="P83" s="50" t="n">
        <f aca="false">SUM(P71:P82)</f>
        <v>-1096925.52538284</v>
      </c>
    </row>
    <row r="84" customFormat="false" ht="12.75" hidden="false" customHeight="false" outlineLevel="0" collapsed="false">
      <c r="A84" s="29" t="s">
        <v>40</v>
      </c>
      <c r="B84" s="37" t="n">
        <v>37180</v>
      </c>
      <c r="C84" s="29" t="s">
        <v>221</v>
      </c>
      <c r="D84" s="29" t="s">
        <v>88</v>
      </c>
      <c r="E84" s="29" t="s">
        <v>89</v>
      </c>
      <c r="F84" s="38" t="s">
        <v>39</v>
      </c>
      <c r="G84" s="40" t="n">
        <v>37257</v>
      </c>
      <c r="H84" s="42" t="n">
        <v>238700</v>
      </c>
      <c r="I84" s="42" t="n">
        <v>237973.3707</v>
      </c>
      <c r="J84" s="43" t="n">
        <f aca="false">I84/H84</f>
        <v>0.996955888981986</v>
      </c>
      <c r="K84" s="43" t="n">
        <f aca="false">VLOOKUP(G84,DiscountRate!$A$2:$E$26,5,)</f>
        <v>4.17432617959527</v>
      </c>
      <c r="L84" s="33" t="n">
        <v>3.045</v>
      </c>
      <c r="M84" s="44" t="n">
        <f aca="false">(N84/I84)+L84</f>
        <v>3.10499999982351</v>
      </c>
      <c r="N84" s="45" t="n">
        <v>14278.4022</v>
      </c>
      <c r="O84" s="46" t="n">
        <f aca="false">(M84-L84)*H84</f>
        <v>14321.9999578718</v>
      </c>
      <c r="P84" s="47" t="n">
        <f aca="false">(M84-L84)*(H84*K84)</f>
        <v>59784.6993683064</v>
      </c>
    </row>
    <row r="85" customFormat="false" ht="12.75" hidden="false" customHeight="false" outlineLevel="0" collapsed="false">
      <c r="A85" s="29" t="s">
        <v>40</v>
      </c>
      <c r="B85" s="37" t="n">
        <v>37180</v>
      </c>
      <c r="C85" s="29" t="s">
        <v>221</v>
      </c>
      <c r="D85" s="29" t="s">
        <v>88</v>
      </c>
      <c r="E85" s="29" t="s">
        <v>89</v>
      </c>
      <c r="F85" s="38" t="s">
        <v>39</v>
      </c>
      <c r="G85" s="40" t="n">
        <v>37288</v>
      </c>
      <c r="H85" s="42" t="n">
        <v>215600</v>
      </c>
      <c r="I85" s="42" t="n">
        <v>214580.7717</v>
      </c>
      <c r="J85" s="43" t="n">
        <f aca="false">I85/H85</f>
        <v>0.995272596011132</v>
      </c>
      <c r="K85" s="43" t="n">
        <f aca="false">VLOOKUP(G85,DiscountRate!$A$2:$E$26,5,)</f>
        <v>4.11413051258882</v>
      </c>
      <c r="L85" s="33" t="n">
        <v>3.045</v>
      </c>
      <c r="M85" s="44" t="n">
        <f aca="false">(N85/I85)+L85</f>
        <v>3.13000000002563</v>
      </c>
      <c r="N85" s="45" t="n">
        <v>18239.3656</v>
      </c>
      <c r="O85" s="46" t="n">
        <f aca="false">(M85-L85)*H85</f>
        <v>18326.0000055261</v>
      </c>
      <c r="P85" s="47" t="n">
        <f aca="false">(M85-L85)*(H85*K85)</f>
        <v>75395.555796438</v>
      </c>
    </row>
    <row r="86" customFormat="false" ht="12.75" hidden="false" customHeight="false" outlineLevel="0" collapsed="false">
      <c r="A86" s="29" t="s">
        <v>40</v>
      </c>
      <c r="B86" s="37" t="n">
        <v>37180</v>
      </c>
      <c r="C86" s="29" t="s">
        <v>221</v>
      </c>
      <c r="D86" s="29" t="s">
        <v>88</v>
      </c>
      <c r="E86" s="29" t="s">
        <v>89</v>
      </c>
      <c r="F86" s="38" t="s">
        <v>39</v>
      </c>
      <c r="G86" s="40" t="n">
        <v>37316</v>
      </c>
      <c r="H86" s="42" t="n">
        <v>238700</v>
      </c>
      <c r="I86" s="42" t="n">
        <v>237218.4561</v>
      </c>
      <c r="J86" s="43" t="n">
        <f aca="false">I86/H86</f>
        <v>0.993793280687055</v>
      </c>
      <c r="K86" s="43" t="n">
        <f aca="false">VLOOKUP(G86,DiscountRate!$A$2:$E$26,5,)</f>
        <v>4.06697968730617</v>
      </c>
      <c r="L86" s="33" t="n">
        <v>3.045</v>
      </c>
      <c r="M86" s="44" t="n">
        <f aca="false">(N86/I86)+L86</f>
        <v>3.1020000000097</v>
      </c>
      <c r="N86" s="45" t="n">
        <v>13521.452</v>
      </c>
      <c r="O86" s="46" t="n">
        <f aca="false">(M86-L86)*H86</f>
        <v>13605.9000023144</v>
      </c>
      <c r="P86" s="47" t="n">
        <f aca="false">(M86-L86)*(H86*K86)</f>
        <v>55334.9189369315</v>
      </c>
    </row>
    <row r="87" customFormat="false" ht="12.75" hidden="false" customHeight="false" outlineLevel="0" collapsed="false">
      <c r="A87" s="29" t="s">
        <v>40</v>
      </c>
      <c r="B87" s="37" t="n">
        <v>37180</v>
      </c>
      <c r="C87" s="29" t="s">
        <v>221</v>
      </c>
      <c r="D87" s="29" t="s">
        <v>88</v>
      </c>
      <c r="E87" s="29" t="s">
        <v>89</v>
      </c>
      <c r="F87" s="38" t="s">
        <v>39</v>
      </c>
      <c r="G87" s="40" t="n">
        <v>37347</v>
      </c>
      <c r="H87" s="42" t="n">
        <v>231000</v>
      </c>
      <c r="I87" s="42" t="n">
        <v>229185.8212</v>
      </c>
      <c r="J87" s="43" t="n">
        <f aca="false">I87/H87</f>
        <v>0.992146412121212</v>
      </c>
      <c r="K87" s="43" t="n">
        <f aca="false">VLOOKUP(G87,DiscountRate!$A$2:$E$26,5,)</f>
        <v>4.03110304931893</v>
      </c>
      <c r="L87" s="33" t="n">
        <v>3.045</v>
      </c>
      <c r="M87" s="44" t="n">
        <f aca="false">(N87/I87)+L87</f>
        <v>3.05999999992146</v>
      </c>
      <c r="N87" s="45" t="n">
        <v>3437.7873</v>
      </c>
      <c r="O87" s="46" t="n">
        <f aca="false">(M87-L87)*H87</f>
        <v>3464.99998185753</v>
      </c>
      <c r="P87" s="47" t="n">
        <f aca="false">(M87-L87)*(H87*K87)</f>
        <v>13967.7719927559</v>
      </c>
    </row>
    <row r="88" customFormat="false" ht="12.75" hidden="false" customHeight="false" outlineLevel="0" collapsed="false">
      <c r="A88" s="29" t="s">
        <v>40</v>
      </c>
      <c r="B88" s="37" t="n">
        <v>37180</v>
      </c>
      <c r="C88" s="29" t="s">
        <v>221</v>
      </c>
      <c r="D88" s="29" t="s">
        <v>88</v>
      </c>
      <c r="E88" s="29" t="s">
        <v>89</v>
      </c>
      <c r="F88" s="38" t="s">
        <v>39</v>
      </c>
      <c r="G88" s="40" t="n">
        <v>37377</v>
      </c>
      <c r="H88" s="42" t="n">
        <v>238700</v>
      </c>
      <c r="I88" s="42" t="n">
        <v>236440.9548</v>
      </c>
      <c r="J88" s="43" t="n">
        <f aca="false">I88/H88</f>
        <v>0.990536048596565</v>
      </c>
      <c r="K88" s="43" t="n">
        <f aca="false">VLOOKUP(G88,DiscountRate!$A$2:$E$26,5,)</f>
        <v>4.00573468718984</v>
      </c>
      <c r="L88" s="33" t="n">
        <v>3.045</v>
      </c>
      <c r="M88" s="44" t="n">
        <f aca="false">(N88/I88)+L88</f>
        <v>3.09999999994079</v>
      </c>
      <c r="N88" s="45" t="n">
        <v>13004.2525</v>
      </c>
      <c r="O88" s="46" t="n">
        <f aca="false">(M88-L88)*H88</f>
        <v>13128.4999858662</v>
      </c>
      <c r="P88" s="47" t="n">
        <f aca="false">(M88-L88)*(H88*K88)</f>
        <v>52589.2877841555</v>
      </c>
    </row>
    <row r="89" customFormat="false" ht="12.75" hidden="false" customHeight="false" outlineLevel="0" collapsed="false">
      <c r="A89" s="29" t="s">
        <v>40</v>
      </c>
      <c r="B89" s="37" t="n">
        <v>37180</v>
      </c>
      <c r="C89" s="29" t="s">
        <v>221</v>
      </c>
      <c r="D89" s="29" t="s">
        <v>88</v>
      </c>
      <c r="E89" s="29" t="s">
        <v>89</v>
      </c>
      <c r="F89" s="38" t="s">
        <v>39</v>
      </c>
      <c r="G89" s="40" t="n">
        <v>37408</v>
      </c>
      <c r="H89" s="42" t="n">
        <v>231000</v>
      </c>
      <c r="I89" s="42" t="n">
        <v>228432.5383</v>
      </c>
      <c r="J89" s="43" t="n">
        <f aca="false">I89/H89</f>
        <v>0.988885447186147</v>
      </c>
      <c r="K89" s="43" t="n">
        <f aca="false">VLOOKUP(G89,DiscountRate!$A$2:$E$26,5,)</f>
        <v>3.97973043692193</v>
      </c>
      <c r="L89" s="33" t="n">
        <v>3.045</v>
      </c>
      <c r="M89" s="44" t="n">
        <f aca="false">(N89/I89)+L89</f>
        <v>3.14499999986867</v>
      </c>
      <c r="N89" s="45" t="n">
        <v>22843.2538</v>
      </c>
      <c r="O89" s="46" t="n">
        <f aca="false">(M89-L89)*H89</f>
        <v>23099.9999696628</v>
      </c>
      <c r="P89" s="47" t="n">
        <f aca="false">(M89-L89)*(H89*K89)</f>
        <v>91931.7729721627</v>
      </c>
    </row>
    <row r="90" customFormat="false" ht="12.75" hidden="false" customHeight="false" outlineLevel="0" collapsed="false">
      <c r="A90" s="29" t="s">
        <v>40</v>
      </c>
      <c r="B90" s="37" t="n">
        <v>37180</v>
      </c>
      <c r="C90" s="29" t="s">
        <v>221</v>
      </c>
      <c r="D90" s="29" t="s">
        <v>88</v>
      </c>
      <c r="E90" s="29" t="s">
        <v>89</v>
      </c>
      <c r="F90" s="38" t="s">
        <v>39</v>
      </c>
      <c r="G90" s="40" t="n">
        <v>37438</v>
      </c>
      <c r="H90" s="42" t="n">
        <v>238700</v>
      </c>
      <c r="I90" s="42" t="n">
        <v>235651.2576</v>
      </c>
      <c r="J90" s="43" t="n">
        <f aca="false">I90/H90</f>
        <v>0.987227723502304</v>
      </c>
      <c r="K90" s="43" t="n">
        <f aca="false">VLOOKUP(G90,DiscountRate!$A$2:$E$26,5,)</f>
        <v>3.96522688821174</v>
      </c>
      <c r="L90" s="33" t="n">
        <v>3.045</v>
      </c>
      <c r="M90" s="44" t="n">
        <f aca="false">(N90/I90)+L90</f>
        <v>3.18500000015277</v>
      </c>
      <c r="N90" s="45" t="n">
        <v>32991.1761</v>
      </c>
      <c r="O90" s="46" t="n">
        <f aca="false">(M90-L90)*H90</f>
        <v>33418.0000364658</v>
      </c>
      <c r="P90" s="47" t="n">
        <f aca="false">(M90-L90)*(H90*K90)</f>
        <v>132509.952294855</v>
      </c>
    </row>
    <row r="91" customFormat="false" ht="12.75" hidden="false" customHeight="false" outlineLevel="0" collapsed="false">
      <c r="A91" s="29" t="s">
        <v>40</v>
      </c>
      <c r="B91" s="37" t="n">
        <v>37180</v>
      </c>
      <c r="C91" s="29" t="s">
        <v>221</v>
      </c>
      <c r="D91" s="29" t="s">
        <v>88</v>
      </c>
      <c r="E91" s="29" t="s">
        <v>89</v>
      </c>
      <c r="F91" s="38" t="s">
        <v>39</v>
      </c>
      <c r="G91" s="40" t="n">
        <v>37469</v>
      </c>
      <c r="H91" s="42" t="n">
        <v>238700</v>
      </c>
      <c r="I91" s="42" t="n">
        <v>235208.9708</v>
      </c>
      <c r="J91" s="43" t="n">
        <f aca="false">I91/H91</f>
        <v>0.985374825303729</v>
      </c>
      <c r="K91" s="43" t="n">
        <f aca="false">VLOOKUP(G91,DiscountRate!$A$2:$E$26,5,)</f>
        <v>3.9670772842598</v>
      </c>
      <c r="L91" s="33" t="n">
        <v>3.045</v>
      </c>
      <c r="M91" s="44" t="n">
        <f aca="false">(N91/I91)+L91</f>
        <v>3.22499999981293</v>
      </c>
      <c r="N91" s="45" t="n">
        <v>42337.6147</v>
      </c>
      <c r="O91" s="46" t="n">
        <f aca="false">(M91-L91)*H91</f>
        <v>42965.999955347</v>
      </c>
      <c r="P91" s="47" t="n">
        <f aca="false">(M91-L91)*(H91*K91)</f>
        <v>170449.442418365</v>
      </c>
    </row>
    <row r="92" customFormat="false" ht="12.75" hidden="false" customHeight="false" outlineLevel="0" collapsed="false">
      <c r="A92" s="29" t="s">
        <v>40</v>
      </c>
      <c r="B92" s="37" t="n">
        <v>37180</v>
      </c>
      <c r="C92" s="29" t="s">
        <v>221</v>
      </c>
      <c r="D92" s="29" t="s">
        <v>88</v>
      </c>
      <c r="E92" s="29" t="s">
        <v>89</v>
      </c>
      <c r="F92" s="38" t="s">
        <v>39</v>
      </c>
      <c r="G92" s="40" t="n">
        <v>37500</v>
      </c>
      <c r="H92" s="42" t="n">
        <v>231000</v>
      </c>
      <c r="I92" s="42" t="n">
        <v>227185.0358</v>
      </c>
      <c r="J92" s="43" t="n">
        <f aca="false">I92/H92</f>
        <v>0.983485003463204</v>
      </c>
      <c r="K92" s="43" t="n">
        <f aca="false">VLOOKUP(G92,DiscountRate!$A$2:$E$26,5,)</f>
        <v>3.9687660014305</v>
      </c>
      <c r="L92" s="33" t="n">
        <v>3.045</v>
      </c>
      <c r="M92" s="44" t="n">
        <f aca="false">(N92/I92)+L92</f>
        <v>3.22999999989876</v>
      </c>
      <c r="N92" s="45" t="n">
        <v>42029.2316</v>
      </c>
      <c r="O92" s="46" t="n">
        <f aca="false">(M92-L92)*H92</f>
        <v>42734.9999766138</v>
      </c>
      <c r="P92" s="47" t="n">
        <f aca="false">(M92-L92)*(H92*K92)</f>
        <v>169605.214978318</v>
      </c>
    </row>
    <row r="93" customFormat="false" ht="12.75" hidden="false" customHeight="false" outlineLevel="0" collapsed="false">
      <c r="A93" s="33" t="s">
        <v>40</v>
      </c>
      <c r="B93" s="40" t="n">
        <v>37180</v>
      </c>
      <c r="C93" s="33" t="s">
        <v>221</v>
      </c>
      <c r="D93" s="33" t="s">
        <v>88</v>
      </c>
      <c r="E93" s="33" t="s">
        <v>89</v>
      </c>
      <c r="F93" s="39" t="s">
        <v>39</v>
      </c>
      <c r="G93" s="40" t="n">
        <v>37530</v>
      </c>
      <c r="H93" s="42" t="n">
        <v>238700</v>
      </c>
      <c r="I93" s="42" t="n">
        <v>234296.8315</v>
      </c>
      <c r="J93" s="43" t="n">
        <f aca="false">I93/H93</f>
        <v>0.981553546292417</v>
      </c>
      <c r="K93" s="43" t="n">
        <f aca="false">VLOOKUP(G93,DiscountRate!$A$2:$E$26,5,)</f>
        <v>3.9771635358095</v>
      </c>
      <c r="L93" s="33" t="n">
        <v>3.045</v>
      </c>
      <c r="M93" s="44" t="n">
        <f aca="false">(N93/I93)+L93</f>
        <v>3.27000000005335</v>
      </c>
      <c r="N93" s="45" t="n">
        <v>52716.7871</v>
      </c>
      <c r="O93" s="46" t="n">
        <f aca="false">(M93-L93)*H93</f>
        <v>53707.5000127349</v>
      </c>
      <c r="P93" s="47" t="n">
        <f aca="false">(M93-L93)*(H93*K93)</f>
        <v>213603.510650138</v>
      </c>
    </row>
    <row r="94" customFormat="false" ht="12.75" hidden="false" customHeight="false" outlineLevel="0" collapsed="false">
      <c r="A94" s="33" t="s">
        <v>40</v>
      </c>
      <c r="B94" s="40" t="n">
        <v>37180</v>
      </c>
      <c r="C94" s="33" t="s">
        <v>221</v>
      </c>
      <c r="D94" s="33" t="s">
        <v>88</v>
      </c>
      <c r="E94" s="33" t="s">
        <v>89</v>
      </c>
      <c r="F94" s="39" t="s">
        <v>39</v>
      </c>
      <c r="G94" s="40" t="n">
        <v>37561</v>
      </c>
      <c r="H94" s="42" t="n">
        <v>231000</v>
      </c>
      <c r="I94" s="42" t="n">
        <v>226242.3785</v>
      </c>
      <c r="J94" s="43" t="n">
        <f aca="false">I94/H94</f>
        <v>0.979404235930736</v>
      </c>
      <c r="K94" s="43" t="n">
        <f aca="false">VLOOKUP(G94,DiscountRate!$A$2:$E$26,5,)</f>
        <v>3.99546015237315</v>
      </c>
      <c r="L94" s="33" t="n">
        <v>3.045</v>
      </c>
      <c r="M94" s="44" t="n">
        <f aca="false">(N94/I94)+L94</f>
        <v>3.46699999988066</v>
      </c>
      <c r="N94" s="45" t="n">
        <v>95474.2837</v>
      </c>
      <c r="O94" s="46" t="n">
        <f aca="false">(M94-L94)*H94</f>
        <v>97481.9999724323</v>
      </c>
      <c r="P94" s="47" t="n">
        <f aca="false">(M94-L94)*(H94*K94)</f>
        <v>389485.446463494</v>
      </c>
    </row>
    <row r="95" customFormat="false" ht="12.75" hidden="false" customHeight="false" outlineLevel="0" collapsed="false">
      <c r="A95" s="33" t="s">
        <v>40</v>
      </c>
      <c r="B95" s="40" t="n">
        <v>37180</v>
      </c>
      <c r="C95" s="33" t="s">
        <v>221</v>
      </c>
      <c r="D95" s="33" t="s">
        <v>88</v>
      </c>
      <c r="E95" s="33" t="s">
        <v>89</v>
      </c>
      <c r="F95" s="39" t="s">
        <v>39</v>
      </c>
      <c r="G95" s="40" t="n">
        <v>37591</v>
      </c>
      <c r="H95" s="42" t="n">
        <v>238700</v>
      </c>
      <c r="I95" s="42" t="n">
        <v>233272.1284</v>
      </c>
      <c r="J95" s="43" t="n">
        <f aca="false">I95/H95</f>
        <v>0.977260697109342</v>
      </c>
      <c r="K95" s="43" t="n">
        <f aca="false">VLOOKUP(G95,DiscountRate!$A$2:$E$26,5,)</f>
        <v>4.01296455148315</v>
      </c>
      <c r="L95" s="33" t="n">
        <v>3.045</v>
      </c>
      <c r="M95" s="44" t="n">
        <f aca="false">(N95/I95)+L95</f>
        <v>3.6670000001509</v>
      </c>
      <c r="N95" s="45" t="n">
        <v>145095.2639</v>
      </c>
      <c r="O95" s="46" t="n">
        <f aca="false">(M95-L95)*H95</f>
        <v>148471.400036019</v>
      </c>
      <c r="P95" s="47" t="n">
        <f aca="false">(M95-L95)*(H95*K95)</f>
        <v>595810.465253618</v>
      </c>
    </row>
    <row r="96" customFormat="false" ht="12.75" hidden="false" customHeight="false" outlineLevel="0" collapsed="false">
      <c r="A96" s="51" t="s">
        <v>220</v>
      </c>
      <c r="B96" s="40"/>
      <c r="C96" s="33"/>
      <c r="D96" s="33"/>
      <c r="E96" s="33"/>
      <c r="F96" s="39"/>
      <c r="G96" s="40"/>
      <c r="H96" s="48" t="n">
        <f aca="false">SUM(H84:H95)</f>
        <v>2810500</v>
      </c>
      <c r="I96" s="48" t="n">
        <f aca="false">SUM(I84:I95)</f>
        <v>2775688.5154</v>
      </c>
      <c r="J96" s="48"/>
      <c r="K96" s="43" t="e">
        <f aca="false">VLOOKUP(G96,DiscountRate!$A$2:$E$26,5,)</f>
        <v>#N/A</v>
      </c>
      <c r="L96" s="32"/>
      <c r="M96" s="32"/>
      <c r="N96" s="50" t="n">
        <f aca="false">SUM(N84:N95)</f>
        <v>495968.8705</v>
      </c>
      <c r="O96" s="50" t="n">
        <f aca="false">SUM(O84:O95)</f>
        <v>504727.299892712</v>
      </c>
      <c r="P96" s="50" t="n">
        <f aca="false">SUM(P84:P95)</f>
        <v>2020468.03890954</v>
      </c>
    </row>
    <row r="97" customFormat="false" ht="12.75" hidden="false" customHeight="false" outlineLevel="0" collapsed="false">
      <c r="A97" s="33" t="s">
        <v>38</v>
      </c>
      <c r="B97" s="40" t="n">
        <v>37180</v>
      </c>
      <c r="C97" s="33" t="s">
        <v>222</v>
      </c>
      <c r="D97" s="33" t="s">
        <v>88</v>
      </c>
      <c r="E97" s="33" t="s">
        <v>89</v>
      </c>
      <c r="F97" s="39" t="s">
        <v>39</v>
      </c>
      <c r="G97" s="40" t="n">
        <v>37257</v>
      </c>
      <c r="H97" s="42" t="n">
        <v>71300</v>
      </c>
      <c r="I97" s="42" t="n">
        <v>71082.9549</v>
      </c>
      <c r="J97" s="43" t="n">
        <f aca="false">I97/H97</f>
        <v>0.996955889200561</v>
      </c>
      <c r="K97" s="43" t="n">
        <f aca="false">VLOOKUP(G97,DiscountRate!$A$2:$E$26,5,)</f>
        <v>4.17432617959527</v>
      </c>
      <c r="L97" s="33" t="n">
        <v>3.045</v>
      </c>
      <c r="M97" s="44" t="n">
        <f aca="false">(N97/I97)+L97</f>
        <v>3.10500000008441</v>
      </c>
      <c r="N97" s="45" t="n">
        <v>4264.9773</v>
      </c>
      <c r="O97" s="46" t="n">
        <f aca="false">(M97-L97)*H97</f>
        <v>4278.00000601833</v>
      </c>
      <c r="P97" s="47" t="n">
        <f aca="false">(M97-L97)*(H97*K97)</f>
        <v>17857.767421431</v>
      </c>
    </row>
    <row r="98" customFormat="false" ht="12.75" hidden="false" customHeight="false" outlineLevel="0" collapsed="false">
      <c r="A98" s="33" t="s">
        <v>38</v>
      </c>
      <c r="B98" s="40" t="n">
        <v>37180</v>
      </c>
      <c r="C98" s="33" t="s">
        <v>222</v>
      </c>
      <c r="D98" s="33" t="s">
        <v>88</v>
      </c>
      <c r="E98" s="33" t="s">
        <v>89</v>
      </c>
      <c r="F98" s="39" t="s">
        <v>39</v>
      </c>
      <c r="G98" s="40" t="n">
        <v>37288</v>
      </c>
      <c r="H98" s="42" t="n">
        <v>64400</v>
      </c>
      <c r="I98" s="42" t="n">
        <v>64095.5552</v>
      </c>
      <c r="J98" s="43" t="n">
        <f aca="false">I98/H98</f>
        <v>0.995272596273292</v>
      </c>
      <c r="K98" s="43" t="n">
        <f aca="false">VLOOKUP(G98,DiscountRate!$A$2:$E$26,5,)</f>
        <v>4.11413051258882</v>
      </c>
      <c r="L98" s="33" t="n">
        <v>3.045</v>
      </c>
      <c r="M98" s="44" t="n">
        <f aca="false">(N98/I98)+L98</f>
        <v>3.13000000012481</v>
      </c>
      <c r="N98" s="45" t="n">
        <v>5448.1222</v>
      </c>
      <c r="O98" s="46" t="n">
        <f aca="false">(M98-L98)*H98</f>
        <v>5474.00000803799</v>
      </c>
      <c r="P98" s="47" t="n">
        <f aca="false">(M98-L98)*(H98*K98)</f>
        <v>22520.7504589805</v>
      </c>
    </row>
    <row r="99" customFormat="false" ht="12.75" hidden="false" customHeight="false" outlineLevel="0" collapsed="false">
      <c r="A99" s="33" t="s">
        <v>38</v>
      </c>
      <c r="B99" s="40" t="n">
        <v>37180</v>
      </c>
      <c r="C99" s="33" t="s">
        <v>222</v>
      </c>
      <c r="D99" s="33" t="s">
        <v>88</v>
      </c>
      <c r="E99" s="33" t="s">
        <v>89</v>
      </c>
      <c r="F99" s="39" t="s">
        <v>39</v>
      </c>
      <c r="G99" s="40" t="n">
        <v>37316</v>
      </c>
      <c r="H99" s="42" t="n">
        <v>71300</v>
      </c>
      <c r="I99" s="42" t="n">
        <v>70857.4609</v>
      </c>
      <c r="J99" s="43" t="n">
        <f aca="false">I99/H99</f>
        <v>0.993793280504909</v>
      </c>
      <c r="K99" s="43" t="n">
        <f aca="false">VLOOKUP(G99,DiscountRate!$A$2:$E$26,5,)</f>
        <v>4.06697968730617</v>
      </c>
      <c r="L99" s="33" t="n">
        <v>3.045</v>
      </c>
      <c r="M99" s="44" t="n">
        <f aca="false">(N99/I99)+L99</f>
        <v>3.10200000040504</v>
      </c>
      <c r="N99" s="45" t="n">
        <v>4038.8753</v>
      </c>
      <c r="O99" s="46" t="n">
        <f aca="false">(M99-L99)*H99</f>
        <v>4064.10002887925</v>
      </c>
      <c r="P99" s="47" t="n">
        <f aca="false">(M99-L99)*(H99*K99)</f>
        <v>16528.6122646323</v>
      </c>
    </row>
    <row r="100" customFormat="false" ht="12.75" hidden="false" customHeight="false" outlineLevel="0" collapsed="false">
      <c r="A100" s="33" t="s">
        <v>38</v>
      </c>
      <c r="B100" s="40" t="n">
        <v>37180</v>
      </c>
      <c r="C100" s="33" t="s">
        <v>222</v>
      </c>
      <c r="D100" s="33" t="s">
        <v>88</v>
      </c>
      <c r="E100" s="33" t="s">
        <v>89</v>
      </c>
      <c r="F100" s="39" t="s">
        <v>39</v>
      </c>
      <c r="G100" s="40" t="n">
        <v>37347</v>
      </c>
      <c r="H100" s="42" t="n">
        <v>69000</v>
      </c>
      <c r="I100" s="42" t="n">
        <v>68458.1025</v>
      </c>
      <c r="J100" s="43" t="n">
        <f aca="false">I100/H100</f>
        <v>0.992146413043478</v>
      </c>
      <c r="K100" s="43" t="n">
        <f aca="false">VLOOKUP(G100,DiscountRate!$A$2:$E$26,5,)</f>
        <v>4.03110304931893</v>
      </c>
      <c r="L100" s="33" t="n">
        <v>3.045</v>
      </c>
      <c r="M100" s="44" t="n">
        <f aca="false">(N100/I100)+L100</f>
        <v>3.05999999945222</v>
      </c>
      <c r="N100" s="45" t="n">
        <v>1026.8715</v>
      </c>
      <c r="O100" s="46" t="n">
        <f aca="false">(M100-L100)*H100</f>
        <v>1034.99996220315</v>
      </c>
      <c r="P100" s="47" t="n">
        <f aca="false">(M100-L100)*(H100*K100)</f>
        <v>4172.19150368211</v>
      </c>
    </row>
    <row r="101" customFormat="false" ht="12.75" hidden="false" customHeight="false" outlineLevel="0" collapsed="false">
      <c r="A101" s="33" t="s">
        <v>38</v>
      </c>
      <c r="B101" s="40" t="n">
        <v>37180</v>
      </c>
      <c r="C101" s="33" t="s">
        <v>222</v>
      </c>
      <c r="D101" s="33" t="s">
        <v>88</v>
      </c>
      <c r="E101" s="33" t="s">
        <v>89</v>
      </c>
      <c r="F101" s="39" t="s">
        <v>39</v>
      </c>
      <c r="G101" s="40" t="n">
        <v>37377</v>
      </c>
      <c r="H101" s="42" t="n">
        <v>71300</v>
      </c>
      <c r="I101" s="42" t="n">
        <v>70625.2203</v>
      </c>
      <c r="J101" s="43" t="n">
        <f aca="false">I101/H101</f>
        <v>0.990536049088359</v>
      </c>
      <c r="K101" s="43" t="n">
        <f aca="false">VLOOKUP(G101,DiscountRate!$A$2:$E$26,5,)</f>
        <v>4.00573468718984</v>
      </c>
      <c r="L101" s="33" t="n">
        <v>3.045</v>
      </c>
      <c r="M101" s="44" t="n">
        <f aca="false">(N101/I101)+L101</f>
        <v>3.09999999976637</v>
      </c>
      <c r="N101" s="45" t="n">
        <v>3884.3871</v>
      </c>
      <c r="O101" s="46" t="n">
        <f aca="false">(M101-L101)*H101</f>
        <v>3921.49998334235</v>
      </c>
      <c r="P101" s="47" t="n">
        <f aca="false">(M101-L101)*(H101*K101)</f>
        <v>15708.4885090888</v>
      </c>
    </row>
    <row r="102" customFormat="false" ht="12.75" hidden="false" customHeight="false" outlineLevel="0" collapsed="false">
      <c r="A102" s="33" t="s">
        <v>38</v>
      </c>
      <c r="B102" s="40" t="n">
        <v>37180</v>
      </c>
      <c r="C102" s="33" t="s">
        <v>222</v>
      </c>
      <c r="D102" s="33" t="s">
        <v>88</v>
      </c>
      <c r="E102" s="33" t="s">
        <v>89</v>
      </c>
      <c r="F102" s="39" t="s">
        <v>39</v>
      </c>
      <c r="G102" s="40" t="n">
        <v>37408</v>
      </c>
      <c r="H102" s="42" t="n">
        <v>69000</v>
      </c>
      <c r="I102" s="42" t="n">
        <v>68233.0959</v>
      </c>
      <c r="J102" s="43" t="n">
        <f aca="false">I102/H102</f>
        <v>0.988885447826087</v>
      </c>
      <c r="K102" s="43" t="n">
        <f aca="false">VLOOKUP(G102,DiscountRate!$A$2:$E$26,5,)</f>
        <v>3.97973043692193</v>
      </c>
      <c r="L102" s="33" t="n">
        <v>3.045</v>
      </c>
      <c r="M102" s="44" t="n">
        <f aca="false">(N102/I102)+L102</f>
        <v>3.14500000014656</v>
      </c>
      <c r="N102" s="45" t="n">
        <v>6823.3096</v>
      </c>
      <c r="O102" s="46" t="n">
        <f aca="false">(M102-L102)*H102</f>
        <v>6900.00001011241</v>
      </c>
      <c r="P102" s="47" t="n">
        <f aca="false">(M102-L102)*(H102*K102)</f>
        <v>27460.140055006</v>
      </c>
    </row>
    <row r="103" customFormat="false" ht="12.75" hidden="false" customHeight="false" outlineLevel="0" collapsed="false">
      <c r="A103" s="33" t="s">
        <v>38</v>
      </c>
      <c r="B103" s="40" t="n">
        <v>37180</v>
      </c>
      <c r="C103" s="33" t="s">
        <v>222</v>
      </c>
      <c r="D103" s="33" t="s">
        <v>88</v>
      </c>
      <c r="E103" s="33" t="s">
        <v>89</v>
      </c>
      <c r="F103" s="39" t="s">
        <v>39</v>
      </c>
      <c r="G103" s="40" t="n">
        <v>37438</v>
      </c>
      <c r="H103" s="42" t="n">
        <v>71300</v>
      </c>
      <c r="I103" s="42" t="n">
        <v>70389.3367</v>
      </c>
      <c r="J103" s="43" t="n">
        <f aca="false">I103/H103</f>
        <v>0.987227723702665</v>
      </c>
      <c r="K103" s="43" t="n">
        <f aca="false">VLOOKUP(G103,DiscountRate!$A$2:$E$26,5,)</f>
        <v>3.96522688821174</v>
      </c>
      <c r="L103" s="33" t="n">
        <v>3.045</v>
      </c>
      <c r="M103" s="44" t="n">
        <f aca="false">(N103/I103)+L103</f>
        <v>3.18499999946015</v>
      </c>
      <c r="N103" s="45" t="n">
        <v>9854.5071</v>
      </c>
      <c r="O103" s="46" t="n">
        <f aca="false">(M103-L103)*H103</f>
        <v>9981.99996150836</v>
      </c>
      <c r="P103" s="47" t="n">
        <f aca="false">(M103-L103)*(H103*K103)</f>
        <v>39580.8946455015</v>
      </c>
    </row>
    <row r="104" customFormat="false" ht="12.75" hidden="false" customHeight="false" outlineLevel="0" collapsed="false">
      <c r="A104" s="33" t="s">
        <v>38</v>
      </c>
      <c r="B104" s="40" t="n">
        <v>37180</v>
      </c>
      <c r="C104" s="33" t="s">
        <v>222</v>
      </c>
      <c r="D104" s="33" t="s">
        <v>88</v>
      </c>
      <c r="E104" s="33" t="s">
        <v>89</v>
      </c>
      <c r="F104" s="39" t="s">
        <v>39</v>
      </c>
      <c r="G104" s="40" t="n">
        <v>37469</v>
      </c>
      <c r="H104" s="42" t="n">
        <v>71300</v>
      </c>
      <c r="I104" s="42" t="n">
        <v>70257.225</v>
      </c>
      <c r="J104" s="43" t="n">
        <f aca="false">I104/H104</f>
        <v>0.985374824684432</v>
      </c>
      <c r="K104" s="43" t="n">
        <f aca="false">VLOOKUP(G104,DiscountRate!$A$2:$E$26,5,)</f>
        <v>3.9670772842598</v>
      </c>
      <c r="L104" s="33" t="n">
        <v>3.045</v>
      </c>
      <c r="M104" s="44" t="n">
        <f aca="false">(N104/I104)+L104</f>
        <v>3.225</v>
      </c>
      <c r="N104" s="45" t="n">
        <v>12646.3005</v>
      </c>
      <c r="O104" s="46" t="n">
        <f aca="false">(M104-L104)*H104</f>
        <v>12834</v>
      </c>
      <c r="P104" s="47" t="n">
        <f aca="false">(M104-L104)*(H104*K104)</f>
        <v>50913.4698661903</v>
      </c>
    </row>
    <row r="105" customFormat="false" ht="12.75" hidden="false" customHeight="false" outlineLevel="0" collapsed="false">
      <c r="A105" s="33" t="s">
        <v>38</v>
      </c>
      <c r="B105" s="40" t="n">
        <v>37180</v>
      </c>
      <c r="C105" s="33" t="s">
        <v>222</v>
      </c>
      <c r="D105" s="33" t="s">
        <v>88</v>
      </c>
      <c r="E105" s="33" t="s">
        <v>89</v>
      </c>
      <c r="F105" s="39" t="s">
        <v>39</v>
      </c>
      <c r="G105" s="40" t="n">
        <v>37500</v>
      </c>
      <c r="H105" s="42" t="n">
        <v>69000</v>
      </c>
      <c r="I105" s="42" t="n">
        <v>67860.4652</v>
      </c>
      <c r="J105" s="43" t="n">
        <f aca="false">I105/H105</f>
        <v>0.983485002898551</v>
      </c>
      <c r="K105" s="43" t="n">
        <f aca="false">VLOOKUP(G105,DiscountRate!$A$2:$E$26,5,)</f>
        <v>3.9687660014305</v>
      </c>
      <c r="L105" s="33" t="n">
        <v>3.045</v>
      </c>
      <c r="M105" s="44" t="n">
        <f aca="false">(N105/I105)+L105</f>
        <v>3.23000000055997</v>
      </c>
      <c r="N105" s="45" t="n">
        <v>12554.1861</v>
      </c>
      <c r="O105" s="46" t="n">
        <f aca="false">(M105-L105)*H105</f>
        <v>12765.0000386381</v>
      </c>
      <c r="P105" s="47" t="n">
        <f aca="false">(M105-L105)*(H105*K105)</f>
        <v>50661.2981616059</v>
      </c>
    </row>
    <row r="106" customFormat="false" ht="12.75" hidden="false" customHeight="false" outlineLevel="0" collapsed="false">
      <c r="A106" s="33" t="s">
        <v>38</v>
      </c>
      <c r="B106" s="40" t="n">
        <v>37180</v>
      </c>
      <c r="C106" s="33" t="s">
        <v>222</v>
      </c>
      <c r="D106" s="33" t="s">
        <v>88</v>
      </c>
      <c r="E106" s="33" t="s">
        <v>89</v>
      </c>
      <c r="F106" s="39" t="s">
        <v>39</v>
      </c>
      <c r="G106" s="40" t="n">
        <v>37530</v>
      </c>
      <c r="H106" s="42" t="n">
        <v>71300</v>
      </c>
      <c r="I106" s="42" t="n">
        <v>69984.7679</v>
      </c>
      <c r="J106" s="43" t="n">
        <f aca="false">I106/H106</f>
        <v>0.981553546984572</v>
      </c>
      <c r="K106" s="43" t="n">
        <f aca="false">VLOOKUP(G106,DiscountRate!$A$2:$E$26,5,)</f>
        <v>3.9771635358095</v>
      </c>
      <c r="L106" s="33" t="n">
        <v>3.045</v>
      </c>
      <c r="M106" s="44" t="n">
        <f aca="false">(N106/I106)+L106</f>
        <v>3.2700000003215</v>
      </c>
      <c r="N106" s="45" t="n">
        <v>15746.5728</v>
      </c>
      <c r="O106" s="46" t="n">
        <f aca="false">(M106-L106)*H106</f>
        <v>16042.5000229228</v>
      </c>
      <c r="P106" s="47" t="n">
        <f aca="false">(M106-L106)*(H106*K106)</f>
        <v>63803.6461143918</v>
      </c>
    </row>
    <row r="107" customFormat="false" ht="12.75" hidden="false" customHeight="false" outlineLevel="0" collapsed="false">
      <c r="A107" s="33" t="s">
        <v>38</v>
      </c>
      <c r="B107" s="40" t="n">
        <v>37180</v>
      </c>
      <c r="C107" s="33" t="s">
        <v>222</v>
      </c>
      <c r="D107" s="33" t="s">
        <v>88</v>
      </c>
      <c r="E107" s="33" t="s">
        <v>89</v>
      </c>
      <c r="F107" s="39" t="s">
        <v>39</v>
      </c>
      <c r="G107" s="40" t="n">
        <v>37561</v>
      </c>
      <c r="H107" s="42" t="n">
        <v>69000</v>
      </c>
      <c r="I107" s="42" t="n">
        <v>67578.8923</v>
      </c>
      <c r="J107" s="43" t="n">
        <f aca="false">I107/H107</f>
        <v>0.979404236231884</v>
      </c>
      <c r="K107" s="43" t="n">
        <f aca="false">VLOOKUP(G107,DiscountRate!$A$2:$E$26,5,)</f>
        <v>3.99546015237315</v>
      </c>
      <c r="L107" s="33" t="n">
        <v>3.045</v>
      </c>
      <c r="M107" s="44" t="n">
        <f aca="false">(N107/I107)+L107</f>
        <v>3.46699999925125</v>
      </c>
      <c r="N107" s="45" t="n">
        <v>28518.2925</v>
      </c>
      <c r="O107" s="46" t="n">
        <f aca="false">(M107-L107)*H107</f>
        <v>29117.9999483359</v>
      </c>
      <c r="P107" s="47" t="n">
        <f aca="false">(M107-L107)*(H107*K107)</f>
        <v>116339.80851038</v>
      </c>
    </row>
    <row r="108" customFormat="false" ht="12.75" hidden="false" customHeight="false" outlineLevel="0" collapsed="false">
      <c r="A108" s="33" t="s">
        <v>38</v>
      </c>
      <c r="B108" s="40" t="n">
        <v>37180</v>
      </c>
      <c r="C108" s="33" t="s">
        <v>222</v>
      </c>
      <c r="D108" s="33" t="s">
        <v>88</v>
      </c>
      <c r="E108" s="33" t="s">
        <v>89</v>
      </c>
      <c r="F108" s="39" t="s">
        <v>39</v>
      </c>
      <c r="G108" s="40" t="n">
        <v>37591</v>
      </c>
      <c r="H108" s="42" t="n">
        <v>71300</v>
      </c>
      <c r="I108" s="42" t="n">
        <v>69678.6877</v>
      </c>
      <c r="J108" s="43" t="n">
        <f aca="false">I108/H108</f>
        <v>0.977260697054698</v>
      </c>
      <c r="K108" s="43" t="n">
        <f aca="false">VLOOKUP(G108,DiscountRate!$A$2:$E$26,5,)</f>
        <v>4.01296455148315</v>
      </c>
      <c r="L108" s="33" t="n">
        <v>3.045</v>
      </c>
      <c r="M108" s="44" t="n">
        <f aca="false">(N108/I108)+L108</f>
        <v>3.66700000072619</v>
      </c>
      <c r="N108" s="45" t="n">
        <v>43340.1438</v>
      </c>
      <c r="O108" s="46" t="n">
        <f aca="false">(M108-L108)*H108</f>
        <v>44348.6000517774</v>
      </c>
      <c r="P108" s="47" t="n">
        <f aca="false">(M108-L108)*(H108*K108)</f>
        <v>177969.359915686</v>
      </c>
    </row>
    <row r="109" customFormat="false" ht="12.75" hidden="false" customHeight="false" outlineLevel="0" collapsed="false">
      <c r="H109" s="48" t="n">
        <f aca="false">SUM(H97:H108)</f>
        <v>839500</v>
      </c>
      <c r="I109" s="48" t="n">
        <f aca="false">SUM(I97:I108)</f>
        <v>829101.7645</v>
      </c>
      <c r="J109" s="48"/>
      <c r="K109" s="48"/>
      <c r="L109" s="32"/>
      <c r="M109" s="32"/>
      <c r="N109" s="50" t="n">
        <f aca="false">SUM(N97:N108)</f>
        <v>148146.5458</v>
      </c>
      <c r="O109" s="50" t="n">
        <f aca="false">SUM(O97:O108)</f>
        <v>150762.700021776</v>
      </c>
      <c r="P109" s="50" t="n">
        <f aca="false">SUM(P97:P108)</f>
        <v>603516.427426576</v>
      </c>
    </row>
    <row r="111" customFormat="false" ht="12.75" hidden="false" customHeight="false" outlineLevel="0" collapsed="false">
      <c r="A111" s="32" t="s">
        <v>223</v>
      </c>
      <c r="B111" s="32"/>
      <c r="C111" s="32"/>
      <c r="D111" s="32"/>
      <c r="E111" s="32"/>
      <c r="F111" s="32"/>
      <c r="G111" s="32"/>
      <c r="H111" s="48" t="n">
        <f aca="false">H16+H96</f>
        <v>0</v>
      </c>
      <c r="I111" s="48" t="n">
        <f aca="false">I16+I96</f>
        <v>0</v>
      </c>
      <c r="J111" s="48"/>
      <c r="K111" s="48"/>
      <c r="L111" s="32"/>
      <c r="M111" s="32"/>
      <c r="N111" s="48" t="n">
        <f aca="false">N16+N96</f>
        <v>-346961.0646</v>
      </c>
      <c r="O111" s="48" t="n">
        <f aca="false">O16+O96</f>
        <v>-351312.500175336</v>
      </c>
      <c r="P111" s="48" t="n">
        <f aca="false">P16+P96</f>
        <v>-1412662.3102191</v>
      </c>
    </row>
    <row r="112" customFormat="false" ht="12.75" hidden="false" customHeight="false" outlineLevel="0" collapsed="false">
      <c r="A112" s="32" t="s">
        <v>224</v>
      </c>
      <c r="B112" s="32"/>
      <c r="C112" s="32"/>
      <c r="D112" s="32"/>
      <c r="E112" s="32"/>
      <c r="F112" s="32"/>
      <c r="G112" s="32"/>
      <c r="H112" s="48" t="n">
        <f aca="false">H29+H109</f>
        <v>0</v>
      </c>
      <c r="I112" s="48" t="n">
        <f aca="false">I29+I109</f>
        <v>0</v>
      </c>
      <c r="J112" s="48"/>
      <c r="K112" s="48"/>
      <c r="L112" s="32"/>
      <c r="M112" s="32"/>
      <c r="N112" s="48" t="n">
        <f aca="false">N29+N109</f>
        <v>-103637.7206</v>
      </c>
      <c r="O112" s="48" t="n">
        <f aca="false">O29+O109</f>
        <v>-104937.500037221</v>
      </c>
      <c r="P112" s="48" t="n">
        <f aca="false">P29+P109</f>
        <v>-421964.066630097</v>
      </c>
    </row>
    <row r="113" customFormat="false" ht="12.75" hidden="false" customHeight="false" outlineLevel="0" collapsed="false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</row>
    <row r="114" customFormat="false" ht="12.75" hidden="false" customHeight="false" outlineLevel="0" collapsed="false">
      <c r="A114" s="32" t="s">
        <v>225</v>
      </c>
      <c r="B114" s="32"/>
      <c r="C114" s="32"/>
      <c r="D114" s="32"/>
      <c r="E114" s="32"/>
      <c r="F114" s="32"/>
      <c r="G114" s="32"/>
      <c r="H114" s="48" t="n">
        <f aca="false">H42+H70</f>
        <v>0</v>
      </c>
      <c r="I114" s="48" t="n">
        <f aca="false">I42+I70</f>
        <v>0</v>
      </c>
      <c r="J114" s="48"/>
      <c r="K114" s="48"/>
      <c r="L114" s="32"/>
      <c r="M114" s="32"/>
      <c r="N114" s="48" t="n">
        <f aca="false">N42+N70</f>
        <v>350610.7495</v>
      </c>
      <c r="O114" s="48" t="n">
        <f aca="false">O42+O70</f>
        <v>365365.000145629</v>
      </c>
      <c r="P114" s="48" t="n">
        <f aca="false">P42+P70</f>
        <v>1537088.45439528</v>
      </c>
    </row>
    <row r="115" customFormat="false" ht="12.75" hidden="false" customHeight="false" outlineLevel="0" collapsed="false">
      <c r="A115" s="32" t="s">
        <v>226</v>
      </c>
      <c r="B115" s="32"/>
      <c r="C115" s="32"/>
      <c r="D115" s="32"/>
      <c r="E115" s="32"/>
      <c r="F115" s="32"/>
      <c r="G115" s="32"/>
      <c r="H115" s="48" t="n">
        <f aca="false">H55+H83</f>
        <v>0</v>
      </c>
      <c r="I115" s="48" t="n">
        <f aca="false">I55+I83</f>
        <v>0</v>
      </c>
      <c r="J115" s="48"/>
      <c r="K115" s="48"/>
      <c r="L115" s="32"/>
      <c r="M115" s="32"/>
      <c r="N115" s="48" t="n">
        <f aca="false">N55+N83</f>
        <v>104727.8862</v>
      </c>
      <c r="O115" s="48" t="n">
        <f aca="false">O55+O83</f>
        <v>109135.000015004</v>
      </c>
      <c r="P115" s="48" t="n">
        <f aca="false">P55+P83</f>
        <v>459130.317424701</v>
      </c>
    </row>
    <row r="116" customFormat="false" ht="12.75" hidden="false" customHeight="false" outlineLevel="0" collapsed="false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</row>
    <row r="117" customFormat="false" ht="12.75" hidden="false" customHeight="false" outlineLevel="0" collapsed="false">
      <c r="A117" s="32" t="s">
        <v>227</v>
      </c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48" t="n">
        <f aca="false">SUM(N111:N115)</f>
        <v>4739.8505</v>
      </c>
      <c r="O117" s="48" t="n">
        <f aca="false">SUM(O111:O115)</f>
        <v>18249.9999480756</v>
      </c>
      <c r="P117" s="48" t="n">
        <f aca="false">SUM(P111:P115)</f>
        <v>161592.394970787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7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1" ySplit="1" topLeftCell="F2" activePane="bottomRight" state="frozen"/>
      <selection pane="topLeft" activeCell="A1" activeCellId="0" sqref="A1"/>
      <selection pane="topRight" activeCell="F1" activeCellId="0" sqref="F1"/>
      <selection pane="bottomLeft" activeCell="A2" activeCellId="0" sqref="A2"/>
      <selection pane="bottomRight" activeCell="L8" activeCellId="0" sqref="L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56"/>
    <col collapsed="false" customWidth="true" hidden="false" outlineLevel="0" max="11" min="2" style="0" width="15.7"/>
    <col collapsed="false" customWidth="true" hidden="false" outlineLevel="0" max="12" min="12" style="0" width="11.56"/>
  </cols>
  <sheetData>
    <row r="1" customFormat="false" ht="12.75" hidden="false" customHeight="false" outlineLevel="0" collapsed="false">
      <c r="A1" s="35" t="s">
        <v>228</v>
      </c>
      <c r="B1" s="35" t="s">
        <v>229</v>
      </c>
      <c r="C1" s="35" t="s">
        <v>230</v>
      </c>
      <c r="D1" s="35" t="s">
        <v>231</v>
      </c>
      <c r="E1" s="35" t="s">
        <v>232</v>
      </c>
      <c r="F1" s="35" t="s">
        <v>233</v>
      </c>
      <c r="G1" s="35" t="s">
        <v>234</v>
      </c>
      <c r="H1" s="35" t="s">
        <v>235</v>
      </c>
      <c r="I1" s="35" t="s">
        <v>236</v>
      </c>
      <c r="J1" s="35" t="s">
        <v>237</v>
      </c>
      <c r="K1" s="35" t="s">
        <v>238</v>
      </c>
      <c r="L1" s="35" t="s">
        <v>28</v>
      </c>
    </row>
    <row r="2" customFormat="false" ht="12.75" hidden="false" customHeight="false" outlineLevel="0" collapsed="false">
      <c r="A2" s="0" t="s">
        <v>239</v>
      </c>
      <c r="B2" s="13" t="n">
        <v>-136169</v>
      </c>
      <c r="C2" s="13" t="n">
        <f aca="false">Cal02_Cal03!O111</f>
        <v>-351312.500175336</v>
      </c>
      <c r="D2" s="13" t="n">
        <f aca="false">Cal02_Cal03!O114</f>
        <v>365365.000145629</v>
      </c>
      <c r="E2" s="13" t="n">
        <f aca="false">'RockiesApr-Oct'!O288+'RockiesApr-Oct'!O291</f>
        <v>-135943.499900405</v>
      </c>
      <c r="F2" s="13" t="n">
        <f aca="false">'RockiesDec-Mar'!O178+'RockiesDec-Mar'!O181</f>
        <v>120655.149817586</v>
      </c>
      <c r="G2" s="13" t="n">
        <f aca="false">Nymex!O37</f>
        <v>-550549.999947684</v>
      </c>
      <c r="H2" s="13" t="n">
        <f aca="false">Nymex!O40</f>
        <v>691075.000051156</v>
      </c>
      <c r="I2" s="13" t="n">
        <f aca="false">'AECOApr-Oct'!O103+'AECOApr-Oct'!O106</f>
        <v>-74150.999642871</v>
      </c>
      <c r="J2" s="13" t="n">
        <f aca="false">'AIG Crude &amp; Products'!S161+'AIG Crude &amp; Products'!S164</f>
        <v>-24000.000463068</v>
      </c>
      <c r="K2" s="13" t="n">
        <f aca="false">'AIG Weather'!I4+'AIG Weather'!I7</f>
        <v>-61600</v>
      </c>
      <c r="L2" s="65" t="n">
        <f aca="false">SUM(B2:K2)</f>
        <v>-156630.850114993</v>
      </c>
    </row>
    <row r="3" customFormat="false" ht="12.75" hidden="false" customHeight="false" outlineLevel="0" collapsed="false">
      <c r="A3" s="0" t="s">
        <v>240</v>
      </c>
      <c r="B3" s="13" t="n">
        <v>-40674</v>
      </c>
      <c r="C3" s="13" t="n">
        <f aca="false">Cal02_Cal03!O112</f>
        <v>-104937.500037221</v>
      </c>
      <c r="D3" s="13" t="n">
        <f aca="false">Cal02_Cal03!O115</f>
        <v>109135.000015004</v>
      </c>
      <c r="E3" s="13" t="n">
        <f aca="false">'RockiesApr-Oct'!O289+'RockiesApr-Oct'!O292</f>
        <v>-40606.5000431253</v>
      </c>
      <c r="F3" s="13" t="n">
        <f aca="false">'RockiesDec-Mar'!O179+'RockiesDec-Mar'!O182</f>
        <v>36039.8505152824</v>
      </c>
      <c r="G3" s="13" t="n">
        <f aca="false">Nymex!O38</f>
        <v>-164450.000051315</v>
      </c>
      <c r="H3" s="13" t="n">
        <f aca="false">Nymex!O41</f>
        <v>206425.000001003</v>
      </c>
      <c r="I3" s="13" t="n">
        <f aca="false">'AECOApr-Oct'!O104+'AECOApr-Oct'!O107</f>
        <v>-22149.000214201</v>
      </c>
      <c r="J3" s="13" t="n">
        <f aca="false">'AIG Crude &amp; Products'!S162+'AIG Crude &amp; Products'!S165</f>
        <v>-6000.00003423553</v>
      </c>
      <c r="K3" s="13" t="n">
        <f aca="false">'AIG Weather'!I3+'AIG Weather'!I6</f>
        <v>-18400</v>
      </c>
      <c r="L3" s="65" t="n">
        <f aca="false">SUM(B3:K3)</f>
        <v>-45617.1498488087</v>
      </c>
    </row>
    <row r="4" customFormat="false" ht="12.75" hidden="false" customHeight="false" outlineLevel="0" collapsed="false">
      <c r="B4" s="53" t="n">
        <f aca="false">SUM(B2:B3)</f>
        <v>-176843</v>
      </c>
      <c r="C4" s="53" t="n">
        <f aca="false">SUM(C2:C3)</f>
        <v>-456250.000212557</v>
      </c>
      <c r="D4" s="53" t="n">
        <f aca="false">SUM(D2:D3)</f>
        <v>474500.000160632</v>
      </c>
      <c r="E4" s="53" t="n">
        <f aca="false">SUM(E2:E3)</f>
        <v>-176549.999943531</v>
      </c>
      <c r="F4" s="53" t="n">
        <f aca="false">SUM(F2:F3)</f>
        <v>156695.000332868</v>
      </c>
      <c r="G4" s="53" t="n">
        <f aca="false">SUM(G2:G3)</f>
        <v>-714999.999998999</v>
      </c>
      <c r="H4" s="53" t="n">
        <f aca="false">SUM(H2:H3)</f>
        <v>897500.000052159</v>
      </c>
      <c r="I4" s="53" t="n">
        <f aca="false">SUM(I2:I3)</f>
        <v>-96299.999857072</v>
      </c>
      <c r="J4" s="53" t="n">
        <f aca="false">SUM(J2:J3)</f>
        <v>-30000.0004973036</v>
      </c>
      <c r="K4" s="53" t="n">
        <f aca="false">SUM(K2:K3)</f>
        <v>-80000</v>
      </c>
      <c r="L4" s="53" t="n">
        <f aca="false">SUM(L2:L3)</f>
        <v>-202247.999963802</v>
      </c>
    </row>
    <row r="5" customFormat="false" ht="12.75" hidden="false" customHeight="false" outlineLevel="0" collapsed="false">
      <c r="A5" s="35" t="s">
        <v>241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customFormat="false" ht="12.75" hidden="false" customHeight="false" outlineLevel="0" collapsed="false">
      <c r="A6" s="0" t="s">
        <v>242</v>
      </c>
      <c r="B6" s="13" t="n">
        <v>-136169</v>
      </c>
      <c r="C6" s="13" t="n">
        <v>-346961.0646</v>
      </c>
      <c r="D6" s="13" t="n">
        <v>350610.7495</v>
      </c>
      <c r="E6" s="13" t="n">
        <v>-134178.116235</v>
      </c>
      <c r="F6" s="13" t="n">
        <v>120198.0480167</v>
      </c>
      <c r="G6" s="13" t="n">
        <v>-549852.662</v>
      </c>
      <c r="H6" s="13" t="n">
        <v>688971.291</v>
      </c>
      <c r="I6" s="13" t="n">
        <v>-73188.0631</v>
      </c>
      <c r="J6" s="13" t="n">
        <v>-23703.7916999995</v>
      </c>
      <c r="K6" s="13" t="n">
        <v>-61600</v>
      </c>
      <c r="L6" s="65" t="n">
        <v>-165872.6091183</v>
      </c>
    </row>
    <row r="7" customFormat="false" ht="12.75" hidden="false" customHeight="false" outlineLevel="0" collapsed="false">
      <c r="A7" s="0" t="s">
        <v>243</v>
      </c>
      <c r="B7" s="13" t="n">
        <v>-40674</v>
      </c>
      <c r="C7" s="13" t="n">
        <v>-103637.7206</v>
      </c>
      <c r="D7" s="13" t="n">
        <v>104727.8862</v>
      </c>
      <c r="E7" s="13" t="n">
        <v>-40079.1776325</v>
      </c>
      <c r="F7" s="13" t="n">
        <v>35903.3136257999</v>
      </c>
      <c r="G7" s="13" t="n">
        <v>-164241.7043</v>
      </c>
      <c r="H7" s="13" t="n">
        <v>205796.6194</v>
      </c>
      <c r="I7" s="13" t="n">
        <v>-21861.3698153767</v>
      </c>
      <c r="J7" s="13" t="n">
        <v>-5925.94760000007</v>
      </c>
      <c r="K7" s="13" t="n">
        <v>-18400</v>
      </c>
      <c r="L7" s="65" t="n">
        <v>-48392.1007220768</v>
      </c>
    </row>
    <row r="8" customFormat="false" ht="12.75" hidden="false" customHeight="false" outlineLevel="0" collapsed="false">
      <c r="B8" s="53" t="n">
        <f aca="false">SUM(B6:B7)</f>
        <v>-176843</v>
      </c>
      <c r="C8" s="53" t="n">
        <v>-450598.7852</v>
      </c>
      <c r="D8" s="53" t="n">
        <v>455338.6357</v>
      </c>
      <c r="E8" s="53" t="n">
        <v>-174257.2938675</v>
      </c>
      <c r="F8" s="53" t="n">
        <v>156101.3616425</v>
      </c>
      <c r="G8" s="53" t="n">
        <v>-714094.3663</v>
      </c>
      <c r="H8" s="53" t="n">
        <v>894767.9104</v>
      </c>
      <c r="I8" s="53" t="n">
        <v>-95049.4329153767</v>
      </c>
      <c r="J8" s="53" t="n">
        <v>-29629.7392999996</v>
      </c>
      <c r="K8" s="53" t="n">
        <v>-80000</v>
      </c>
      <c r="L8" s="53" t="n">
        <v>-214264.709840377</v>
      </c>
    </row>
    <row r="9" customFormat="false" ht="12.75" hidden="false" customHeight="false" outlineLevel="0" collapsed="false">
      <c r="A9" s="35"/>
    </row>
    <row r="10" customFormat="false" ht="12.75" hidden="false" customHeight="false" outlineLevel="0" collapsed="false">
      <c r="B10" s="13"/>
      <c r="C10" s="13"/>
      <c r="D10" s="13"/>
      <c r="E10" s="13"/>
      <c r="F10" s="13"/>
      <c r="G10" s="13"/>
      <c r="H10" s="13"/>
      <c r="I10" s="13"/>
      <c r="J10" s="13"/>
      <c r="K10" s="66"/>
      <c r="L10" s="65"/>
    </row>
    <row r="11" customFormat="false" ht="12.75" hidden="false" customHeight="false" outlineLevel="0" collapsed="false">
      <c r="B11" s="13"/>
      <c r="C11" s="13"/>
      <c r="D11" s="13"/>
      <c r="E11" s="13"/>
      <c r="F11" s="13"/>
      <c r="G11" s="13"/>
      <c r="H11" s="13"/>
      <c r="I11" s="13"/>
      <c r="J11" s="13"/>
      <c r="K11" s="66"/>
      <c r="L11" s="65"/>
    </row>
    <row r="12" customFormat="false" ht="12.75" hidden="false" customHeight="false" outlineLevel="0" collapsed="false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53"/>
    </row>
    <row r="14" customFormat="false" ht="12.75" hidden="false" customHeight="false" outlineLevel="0" collapsed="false">
      <c r="C14" s="65"/>
      <c r="D14" s="65"/>
      <c r="E14" s="65"/>
      <c r="F14" s="65"/>
      <c r="G14" s="65"/>
      <c r="H14" s="65"/>
      <c r="I14" s="65"/>
      <c r="J14" s="65"/>
      <c r="K14" s="65"/>
      <c r="L14" s="65"/>
    </row>
    <row r="16" customFormat="false" ht="12.75" hidden="false" customHeight="false" outlineLevel="0" collapsed="false">
      <c r="K16" s="65"/>
    </row>
    <row r="17" customFormat="false" ht="12.75" hidden="false" customHeight="false" outlineLevel="0" collapsed="false">
      <c r="K17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rzivic</cp:lastModifiedBy>
  <cp:lastPrinted>2001-11-13T15:08:46Z</cp:lastPrinted>
  <dcterms:modified xsi:type="dcterms:W3CDTF">2001-11-21T11:05:18Z</dcterms:modified>
  <cp:revision>0</cp:revision>
  <dc:subject/>
  <dc:title/>
</cp:coreProperties>
</file>