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&amp; FINANCIAL" sheetId="1" state="visible" r:id="rId3"/>
    <sheet name="FINANCIAL" sheetId="2" state="visible" r:id="rId4"/>
    <sheet name="PHYSICAL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<sst xmlns="http://schemas.openxmlformats.org/spreadsheetml/2006/main" count="61" uniqueCount="14">
  <si>
    <t xml:space="preserve">ENRON North American Gas - EOL vs NON-EOL Analysis</t>
  </si>
  <si>
    <t xml:space="preserve">PHYSICAL + FINANCIAL</t>
  </si>
  <si>
    <t xml:space="preserve">As of September 13, 2000</t>
  </si>
  <si>
    <t xml:space="preserve">LTD</t>
  </si>
  <si>
    <t xml:space="preserve">REGION</t>
  </si>
  <si>
    <t xml:space="preserve">% OF TOTAL DEAL COUNT</t>
  </si>
  <si>
    <t xml:space="preserve">% OF TOTAL VOLUME</t>
  </si>
  <si>
    <t xml:space="preserve">% OF TOTAL NOTIONAL VALUE</t>
  </si>
  <si>
    <t xml:space="preserve">TOTAL</t>
  </si>
  <si>
    <t xml:space="preserve">EOL</t>
  </si>
  <si>
    <t xml:space="preserve">NON-EOL</t>
  </si>
  <si>
    <t xml:space="preserve">FINANCIAL</t>
  </si>
  <si>
    <t xml:space="preserve">PHYSICAL</t>
  </si>
  <si>
    <t xml:space="preserve">G-DAILY-EST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</si>
</sst>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#,##0"/>
    <numFmt numFmtId="169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hankman/DEAL%20BREAKDOWN%20ANALYSIS%2009-13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&amp; FINANCIAL"/>
      <sheetName val="FINANCIAL"/>
      <sheetName val="PHYSICAL"/>
      <sheetName val="PHYSICAL+FINANCIAL PIVOT "/>
      <sheetName val="FINANCIAL PIVOT"/>
      <sheetName val="PHYSICAL PIVOT"/>
      <sheetName val="BASIS"/>
    </sheetNames>
    <sheetDataSet>
      <sheetData sheetId="0"/>
      <sheetData sheetId="1"/>
      <sheetData sheetId="2"/>
      <sheetData sheetId="3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58075</v>
          </cell>
          <cell r="E6">
            <v>8058722049</v>
          </cell>
          <cell r="F6">
            <v>6440236693.22576</v>
          </cell>
        </row>
        <row r="7">
          <cell r="C7" t="str">
            <v>NON-EOL</v>
          </cell>
          <cell r="D7">
            <v>14725</v>
          </cell>
          <cell r="E7">
            <v>2735963612.79225</v>
          </cell>
          <cell r="F7">
            <v>5820732216.17088</v>
          </cell>
        </row>
        <row r="8">
          <cell r="D8">
            <v>72800</v>
          </cell>
          <cell r="E8">
            <v>10794685661.7923</v>
          </cell>
          <cell r="F8">
            <v>12260968909.3966</v>
          </cell>
        </row>
        <row r="9">
          <cell r="B9" t="str">
            <v>EAST</v>
          </cell>
          <cell r="C9" t="str">
            <v>EOL</v>
          </cell>
          <cell r="D9">
            <v>40480</v>
          </cell>
          <cell r="E9">
            <v>4342414371</v>
          </cell>
          <cell r="F9">
            <v>6834453663.15735</v>
          </cell>
        </row>
        <row r="10">
          <cell r="C10" t="str">
            <v>NON-EOL</v>
          </cell>
          <cell r="D10">
            <v>26543</v>
          </cell>
          <cell r="E10">
            <v>8124533354.50034</v>
          </cell>
          <cell r="F10">
            <v>16486486232.0582</v>
          </cell>
        </row>
        <row r="11">
          <cell r="D11">
            <v>67023</v>
          </cell>
          <cell r="E11">
            <v>12466947725.5003</v>
          </cell>
          <cell r="F11">
            <v>23320939895.2156</v>
          </cell>
        </row>
        <row r="12">
          <cell r="B12" t="str">
            <v>ECC-CANADA WEST</v>
          </cell>
          <cell r="C12" t="str">
            <v>EOL</v>
          </cell>
          <cell r="D12">
            <v>35937</v>
          </cell>
          <cell r="E12">
            <v>4754734860.58043</v>
          </cell>
          <cell r="F12">
            <v>13273397001.6338</v>
          </cell>
        </row>
        <row r="13">
          <cell r="C13" t="str">
            <v>NON-EOL</v>
          </cell>
          <cell r="D13">
            <v>15466</v>
          </cell>
          <cell r="E13">
            <v>4403318234.36767</v>
          </cell>
          <cell r="F13">
            <v>9028238786.00215</v>
          </cell>
        </row>
        <row r="14">
          <cell r="D14">
            <v>51403</v>
          </cell>
          <cell r="E14">
            <v>9158053094.94811</v>
          </cell>
          <cell r="F14">
            <v>22301635787.636</v>
          </cell>
        </row>
        <row r="15">
          <cell r="B15" t="str">
            <v>ENA-CANADA EAST</v>
          </cell>
          <cell r="C15" t="str">
            <v>EOL</v>
          </cell>
          <cell r="D15">
            <v>2716</v>
          </cell>
          <cell r="E15">
            <v>360397642.011</v>
          </cell>
          <cell r="F15">
            <v>1236723069.61197</v>
          </cell>
        </row>
        <row r="16">
          <cell r="C16" t="str">
            <v>NON-EOL</v>
          </cell>
          <cell r="D16">
            <v>2651</v>
          </cell>
          <cell r="E16">
            <v>460083428.530957</v>
          </cell>
          <cell r="F16">
            <v>1498895034.25494</v>
          </cell>
        </row>
        <row r="17">
          <cell r="D17">
            <v>5367</v>
          </cell>
          <cell r="E17">
            <v>820481070.541957</v>
          </cell>
          <cell r="F17">
            <v>2735618103.86691</v>
          </cell>
        </row>
        <row r="18">
          <cell r="B18" t="str">
            <v>G-DAILY-EST</v>
          </cell>
          <cell r="C18" t="str">
            <v>EOL</v>
          </cell>
          <cell r="D18">
            <v>8584</v>
          </cell>
          <cell r="E18">
            <v>1860594882</v>
          </cell>
          <cell r="F18">
            <v>6789961135.98038</v>
          </cell>
        </row>
        <row r="19">
          <cell r="C19" t="str">
            <v>NON-EOL</v>
          </cell>
          <cell r="D19">
            <v>2971</v>
          </cell>
          <cell r="E19">
            <v>1039828089.914</v>
          </cell>
          <cell r="F19">
            <v>3439779105.98078</v>
          </cell>
        </row>
        <row r="20">
          <cell r="D20">
            <v>11555</v>
          </cell>
          <cell r="E20">
            <v>2900422971.914</v>
          </cell>
          <cell r="F20">
            <v>10229740241.9612</v>
          </cell>
        </row>
        <row r="21">
          <cell r="B21" t="str">
            <v>NG-PRICE</v>
          </cell>
          <cell r="C21" t="str">
            <v>EOL</v>
          </cell>
          <cell r="D21">
            <v>50572</v>
          </cell>
          <cell r="E21">
            <v>20193014412</v>
          </cell>
          <cell r="F21">
            <v>77674826346.3</v>
          </cell>
        </row>
        <row r="22">
          <cell r="C22" t="str">
            <v>NON-EOL</v>
          </cell>
          <cell r="D22">
            <v>39050</v>
          </cell>
          <cell r="E22">
            <v>44175220544.9871</v>
          </cell>
          <cell r="F22">
            <v>157348834567.531</v>
          </cell>
        </row>
        <row r="23">
          <cell r="D23">
            <v>89622</v>
          </cell>
          <cell r="E23">
            <v>64368234956.9871</v>
          </cell>
          <cell r="F23">
            <v>235023660913.831</v>
          </cell>
        </row>
        <row r="24">
          <cell r="B24" t="str">
            <v>TEXAS</v>
          </cell>
          <cell r="C24" t="str">
            <v>EOL</v>
          </cell>
          <cell r="D24">
            <v>9027</v>
          </cell>
          <cell r="E24">
            <v>1598373168</v>
          </cell>
          <cell r="F24">
            <v>2267576924.462</v>
          </cell>
        </row>
        <row r="25">
          <cell r="C25" t="str">
            <v>NON-EOL</v>
          </cell>
          <cell r="D25">
            <v>9291</v>
          </cell>
          <cell r="E25">
            <v>3684415048.90427</v>
          </cell>
          <cell r="F25">
            <v>6527179861.90629</v>
          </cell>
        </row>
        <row r="26">
          <cell r="D26">
            <v>18318</v>
          </cell>
          <cell r="E26">
            <v>5282788216.90427</v>
          </cell>
          <cell r="F26">
            <v>8794756786.36829</v>
          </cell>
        </row>
        <row r="27">
          <cell r="B27" t="str">
            <v>WEST</v>
          </cell>
          <cell r="C27" t="str">
            <v>EOL</v>
          </cell>
          <cell r="D27">
            <v>42582</v>
          </cell>
          <cell r="E27">
            <v>8835546460</v>
          </cell>
          <cell r="F27">
            <v>4878017166.1057</v>
          </cell>
        </row>
        <row r="28">
          <cell r="C28" t="str">
            <v>NON-EOL</v>
          </cell>
          <cell r="D28">
            <v>17764</v>
          </cell>
          <cell r="E28">
            <v>6976010678.88296</v>
          </cell>
          <cell r="F28">
            <v>7101451582.13145</v>
          </cell>
        </row>
        <row r="29">
          <cell r="D29">
            <v>60346</v>
          </cell>
          <cell r="E29">
            <v>15811557138.883</v>
          </cell>
          <cell r="F29">
            <v>11979468748.2372</v>
          </cell>
        </row>
      </sheetData>
      <sheetData sheetId="4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8160</v>
          </cell>
          <cell r="E6">
            <v>7260842950</v>
          </cell>
          <cell r="F6">
            <v>3617383297.105</v>
          </cell>
        </row>
        <row r="7">
          <cell r="C7" t="str">
            <v>NON-EOL</v>
          </cell>
          <cell r="D7">
            <v>2244</v>
          </cell>
          <cell r="E7">
            <v>1447601185</v>
          </cell>
          <cell r="F7">
            <v>1495435682.30217</v>
          </cell>
        </row>
        <row r="8">
          <cell r="D8">
            <v>10404</v>
          </cell>
          <cell r="E8">
            <v>8708444135</v>
          </cell>
          <cell r="F8">
            <v>5112818979.40717</v>
          </cell>
        </row>
        <row r="9">
          <cell r="B9" t="str">
            <v>EAST</v>
          </cell>
          <cell r="C9" t="str">
            <v>EOL</v>
          </cell>
          <cell r="D9">
            <v>6383</v>
          </cell>
          <cell r="E9">
            <v>3345785204</v>
          </cell>
          <cell r="F9">
            <v>2814222218.68175</v>
          </cell>
        </row>
        <row r="10">
          <cell r="C10" t="str">
            <v>NON-EOL</v>
          </cell>
          <cell r="D10">
            <v>3751</v>
          </cell>
          <cell r="E10">
            <v>3968045359.25</v>
          </cell>
          <cell r="F10">
            <v>2319447870.39716</v>
          </cell>
        </row>
        <row r="11">
          <cell r="D11">
            <v>10134</v>
          </cell>
          <cell r="E11">
            <v>7313830563.25</v>
          </cell>
          <cell r="F11">
            <v>5133670089.07891</v>
          </cell>
        </row>
        <row r="12">
          <cell r="B12" t="str">
            <v>ECC-CANADA WEST</v>
          </cell>
          <cell r="C12" t="str">
            <v>EOL</v>
          </cell>
          <cell r="D12">
            <v>3931</v>
          </cell>
          <cell r="E12">
            <v>2283955631.82067</v>
          </cell>
          <cell r="F12">
            <v>5328877955.20423</v>
          </cell>
        </row>
        <row r="13">
          <cell r="C13" t="str">
            <v>NON-EOL</v>
          </cell>
          <cell r="D13">
            <v>2695</v>
          </cell>
          <cell r="E13">
            <v>2725730001.66335</v>
          </cell>
          <cell r="F13">
            <v>3640634654.8242</v>
          </cell>
        </row>
        <row r="14">
          <cell r="D14">
            <v>6626</v>
          </cell>
          <cell r="E14">
            <v>5009685633.48402</v>
          </cell>
          <cell r="F14">
            <v>8969512610.02843</v>
          </cell>
        </row>
        <row r="15">
          <cell r="B15" t="str">
            <v>ENA-CANADA EAST</v>
          </cell>
          <cell r="C15" t="str">
            <v>EOL</v>
          </cell>
          <cell r="D15">
            <v>145</v>
          </cell>
          <cell r="E15">
            <v>47018300</v>
          </cell>
          <cell r="F15">
            <v>76540981.8369555</v>
          </cell>
        </row>
        <row r="16">
          <cell r="C16" t="str">
            <v>NON-EOL</v>
          </cell>
          <cell r="D16">
            <v>33</v>
          </cell>
          <cell r="E16">
            <v>15340000</v>
          </cell>
          <cell r="F16">
            <v>44964858.115</v>
          </cell>
        </row>
        <row r="17">
          <cell r="D17">
            <v>178</v>
          </cell>
          <cell r="E17">
            <v>62358300</v>
          </cell>
          <cell r="F17">
            <v>121505839.951956</v>
          </cell>
        </row>
        <row r="18">
          <cell r="B18" t="str">
            <v>G-DAILY-EST</v>
          </cell>
          <cell r="C18" t="str">
            <v>EOL</v>
          </cell>
          <cell r="D18">
            <v>8584</v>
          </cell>
          <cell r="E18">
            <v>1860594882</v>
          </cell>
          <cell r="F18">
            <v>6789961135.98038</v>
          </cell>
        </row>
        <row r="19">
          <cell r="C19" t="str">
            <v>NON-EOL</v>
          </cell>
          <cell r="D19">
            <v>2971</v>
          </cell>
          <cell r="E19">
            <v>1039828089.914</v>
          </cell>
          <cell r="F19">
            <v>3439779105.98077</v>
          </cell>
        </row>
        <row r="20">
          <cell r="D20">
            <v>11555</v>
          </cell>
          <cell r="E20">
            <v>2900422971.914</v>
          </cell>
          <cell r="F20">
            <v>10229740241.9612</v>
          </cell>
        </row>
        <row r="21">
          <cell r="B21" t="str">
            <v>NG-PRICE</v>
          </cell>
          <cell r="C21" t="str">
            <v>EOL</v>
          </cell>
          <cell r="D21">
            <v>50571</v>
          </cell>
          <cell r="E21">
            <v>20193004412</v>
          </cell>
          <cell r="F21">
            <v>77674799346.3</v>
          </cell>
        </row>
        <row r="22">
          <cell r="C22" t="str">
            <v>NON-EOL</v>
          </cell>
          <cell r="D22">
            <v>38859</v>
          </cell>
          <cell r="E22">
            <v>43455913439.98</v>
          </cell>
          <cell r="F22">
            <v>154634074577.009</v>
          </cell>
        </row>
        <row r="23">
          <cell r="D23">
            <v>89430</v>
          </cell>
          <cell r="E23">
            <v>63648917851.98</v>
          </cell>
          <cell r="F23">
            <v>232308873923.309</v>
          </cell>
        </row>
        <row r="24">
          <cell r="B24" t="str">
            <v>TEXAS</v>
          </cell>
          <cell r="C24" t="str">
            <v>EOL</v>
          </cell>
          <cell r="D24">
            <v>4119</v>
          </cell>
          <cell r="E24">
            <v>1447471500</v>
          </cell>
          <cell r="F24">
            <v>1690430614.1405</v>
          </cell>
        </row>
        <row r="25">
          <cell r="C25" t="str">
            <v>NON-EOL</v>
          </cell>
          <cell r="D25">
            <v>3083</v>
          </cell>
          <cell r="E25">
            <v>2220231936</v>
          </cell>
          <cell r="F25">
            <v>1356672817.71772</v>
          </cell>
        </row>
        <row r="26">
          <cell r="D26">
            <v>7202</v>
          </cell>
          <cell r="E26">
            <v>3667703436</v>
          </cell>
          <cell r="F26">
            <v>3047103431.85822</v>
          </cell>
        </row>
        <row r="27">
          <cell r="B27" t="str">
            <v>WEST</v>
          </cell>
          <cell r="C27" t="str">
            <v>EOL</v>
          </cell>
          <cell r="D27">
            <v>18252</v>
          </cell>
          <cell r="E27">
            <v>8555221600</v>
          </cell>
          <cell r="F27">
            <v>3717276639.4637</v>
          </cell>
        </row>
        <row r="28">
          <cell r="C28" t="str">
            <v>NON-EOL</v>
          </cell>
          <cell r="D28">
            <v>8116</v>
          </cell>
          <cell r="E28">
            <v>5958711870.48996</v>
          </cell>
          <cell r="F28">
            <v>3553462960.2252</v>
          </cell>
        </row>
        <row r="29">
          <cell r="D29">
            <v>26368</v>
          </cell>
          <cell r="E29">
            <v>14513933470.49</v>
          </cell>
          <cell r="F29">
            <v>7270739599.6889</v>
          </cell>
        </row>
      </sheetData>
      <sheetData sheetId="5">
        <row r="5">
          <cell r="B5" t="str">
            <v>REGION</v>
          </cell>
        </row>
        <row r="5">
          <cell r="D5" t="str">
            <v>DEAL COUNT</v>
          </cell>
          <cell r="E5" t="str">
            <v>VOLUME</v>
          </cell>
          <cell r="F5" t="str">
            <v>NOTIONAL VALUE</v>
          </cell>
        </row>
        <row r="6">
          <cell r="B6" t="str">
            <v>CENTRAL</v>
          </cell>
          <cell r="C6" t="str">
            <v>EOL</v>
          </cell>
          <cell r="D6">
            <v>49915</v>
          </cell>
          <cell r="E6">
            <v>797879099</v>
          </cell>
          <cell r="F6">
            <v>2822853396.12077</v>
          </cell>
        </row>
        <row r="7">
          <cell r="C7" t="str">
            <v>NON-EOL</v>
          </cell>
          <cell r="D7">
            <v>12481</v>
          </cell>
          <cell r="E7">
            <v>1288362427.79225</v>
          </cell>
          <cell r="F7">
            <v>4325296533.8687</v>
          </cell>
        </row>
        <row r="8">
          <cell r="D8">
            <v>62396</v>
          </cell>
          <cell r="E8">
            <v>2086241526.79225</v>
          </cell>
          <cell r="F8">
            <v>7148149929.98947</v>
          </cell>
        </row>
        <row r="9">
          <cell r="B9" t="str">
            <v>EAST</v>
          </cell>
          <cell r="C9" t="str">
            <v>EOL</v>
          </cell>
          <cell r="D9">
            <v>34097</v>
          </cell>
          <cell r="E9">
            <v>996629167</v>
          </cell>
          <cell r="F9">
            <v>4020231444.4756</v>
          </cell>
        </row>
        <row r="10">
          <cell r="C10" t="str">
            <v>NON-EOL</v>
          </cell>
          <cell r="D10">
            <v>22792</v>
          </cell>
          <cell r="E10">
            <v>4156487995.25033</v>
          </cell>
          <cell r="F10">
            <v>14167038361.661</v>
          </cell>
        </row>
        <row r="11">
          <cell r="D11">
            <v>56889</v>
          </cell>
          <cell r="E11">
            <v>5153117162.25033</v>
          </cell>
          <cell r="F11">
            <v>18187269806.1366</v>
          </cell>
        </row>
        <row r="12">
          <cell r="B12" t="str">
            <v>ECC-CANADA WEST</v>
          </cell>
          <cell r="C12" t="str">
            <v>EOL</v>
          </cell>
          <cell r="D12">
            <v>32006</v>
          </cell>
          <cell r="E12">
            <v>2470779228.75977</v>
          </cell>
          <cell r="F12">
            <v>7944519046.42961</v>
          </cell>
        </row>
        <row r="13">
          <cell r="C13" t="str">
            <v>NON-EOL</v>
          </cell>
          <cell r="D13">
            <v>12771</v>
          </cell>
          <cell r="E13">
            <v>1677588232.70434</v>
          </cell>
          <cell r="F13">
            <v>5387604131.17791</v>
          </cell>
        </row>
        <row r="14">
          <cell r="D14">
            <v>44777</v>
          </cell>
          <cell r="E14">
            <v>4148367461.4641</v>
          </cell>
          <cell r="F14">
            <v>13332123177.6075</v>
          </cell>
        </row>
        <row r="15">
          <cell r="B15" t="str">
            <v>ENA-CANADA EAST</v>
          </cell>
          <cell r="C15" t="str">
            <v>EOL</v>
          </cell>
          <cell r="D15">
            <v>2571</v>
          </cell>
          <cell r="E15">
            <v>313379342.011</v>
          </cell>
          <cell r="F15">
            <v>1160182087.77502</v>
          </cell>
        </row>
        <row r="16">
          <cell r="C16" t="str">
            <v>NON-EOL</v>
          </cell>
          <cell r="D16">
            <v>2618</v>
          </cell>
          <cell r="E16">
            <v>444743428.530958</v>
          </cell>
          <cell r="F16">
            <v>1453930176.13994</v>
          </cell>
        </row>
        <row r="17">
          <cell r="D17">
            <v>5189</v>
          </cell>
          <cell r="E17">
            <v>758122770.541958</v>
          </cell>
          <cell r="F17">
            <v>2614112263.91495</v>
          </cell>
        </row>
        <row r="18">
          <cell r="B18" t="str">
            <v>NG-PRICE</v>
          </cell>
          <cell r="C18" t="str">
            <v>EOL</v>
          </cell>
          <cell r="D18">
            <v>1</v>
          </cell>
          <cell r="E18">
            <v>10000</v>
          </cell>
          <cell r="F18">
            <v>27000</v>
          </cell>
        </row>
        <row r="19">
          <cell r="C19" t="str">
            <v>NON-EOL</v>
          </cell>
          <cell r="D19">
            <v>191</v>
          </cell>
          <cell r="E19">
            <v>719307105.007055</v>
          </cell>
          <cell r="F19">
            <v>2714759990.52203</v>
          </cell>
        </row>
        <row r="20">
          <cell r="D20">
            <v>192</v>
          </cell>
          <cell r="E20">
            <v>719317105.007055</v>
          </cell>
          <cell r="F20">
            <v>2714786990.52203</v>
          </cell>
        </row>
        <row r="21">
          <cell r="B21" t="str">
            <v>TEXAS</v>
          </cell>
          <cell r="C21" t="str">
            <v>EOL</v>
          </cell>
          <cell r="D21">
            <v>4908</v>
          </cell>
          <cell r="E21">
            <v>150901668</v>
          </cell>
          <cell r="F21">
            <v>577146310.3215</v>
          </cell>
        </row>
        <row r="22">
          <cell r="C22" t="str">
            <v>NON-EOL</v>
          </cell>
          <cell r="D22">
            <v>6208</v>
          </cell>
          <cell r="E22">
            <v>1464183112.90427</v>
          </cell>
          <cell r="F22">
            <v>5170507044.18857</v>
          </cell>
        </row>
        <row r="23">
          <cell r="D23">
            <v>11116</v>
          </cell>
          <cell r="E23">
            <v>1615084780.90427</v>
          </cell>
          <cell r="F23">
            <v>5747653354.51007</v>
          </cell>
        </row>
        <row r="24">
          <cell r="B24" t="str">
            <v>WEST</v>
          </cell>
          <cell r="C24" t="str">
            <v>EOL</v>
          </cell>
          <cell r="D24">
            <v>24330</v>
          </cell>
          <cell r="E24">
            <v>280324860</v>
          </cell>
          <cell r="F24">
            <v>1160740526.642</v>
          </cell>
        </row>
        <row r="25">
          <cell r="C25" t="str">
            <v>NON-EOL</v>
          </cell>
          <cell r="D25">
            <v>9648</v>
          </cell>
          <cell r="E25">
            <v>1017298808.393</v>
          </cell>
          <cell r="F25">
            <v>3547988621.90623</v>
          </cell>
        </row>
        <row r="26">
          <cell r="D26">
            <v>33978</v>
          </cell>
          <cell r="E26">
            <v>1297623668.393</v>
          </cell>
          <cell r="F26">
            <v>4708729148.54824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2.85"/>
    <col collapsed="false" customWidth="true" hidden="false" outlineLevel="0" max="3" min="3" style="0" width="7.85"/>
    <col collapsed="false" customWidth="true" hidden="false" outlineLevel="0" max="4" min="4" style="0" width="20.13"/>
    <col collapsed="false" customWidth="true" hidden="false" outlineLevel="0" max="5" min="5" style="0" width="16.13"/>
    <col collapsed="false" customWidth="true" hidden="false" outlineLevel="0" max="6" min="6" style="0" width="25.13"/>
    <col collapsed="false" customWidth="true" hidden="false" outlineLevel="0" max="7" min="7" style="0" width="15.7"/>
    <col collapsed="false" customWidth="true" hidden="false" outlineLevel="0" max="8" min="8" style="0" width="19.56"/>
    <col collapsed="false" customWidth="true" hidden="false" outlineLevel="0" max="9" min="9" style="0" width="20.85"/>
    <col collapsed="false" customWidth="true" hidden="false" outlineLevel="0" max="10" min="10" style="0" width="22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3"/>
      <c r="B6" s="3"/>
      <c r="C6" s="3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'[1]PHYSICAL+FINANCIAL PIVOT '!B5</f>
        <v>REGION</v>
      </c>
      <c r="C9" s="11"/>
      <c r="D9" s="12" t="str">
        <f aca="false">'[1]PHYSICAL+FINANCIAL PIVOT '!D5</f>
        <v>DEAL COUNT</v>
      </c>
      <c r="E9" s="12" t="s">
        <v>5</v>
      </c>
      <c r="F9" s="12" t="str">
        <f aca="false">'[1]PHYSICAL+FINANCIAL PIVOT '!E5</f>
        <v>VOLUME</v>
      </c>
      <c r="G9" s="12" t="s">
        <v>6</v>
      </c>
      <c r="H9" s="13" t="str">
        <f aca="false">'[1]PHYSICAL+FINANCIAL PIVOT '!F5</f>
        <v>NOTIONAL VALUE</v>
      </c>
      <c r="I9" s="12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'[1]PHYSICAL+FINANCIAL PIVOT '!B6</f>
        <v>CENTRAL</v>
      </c>
      <c r="B11" s="21" t="str">
        <f aca="false">'[1]PHYSICAL+FINANCIAL PIVOT '!C6</f>
        <v>EOL</v>
      </c>
      <c r="C11" s="21"/>
      <c r="D11" s="22" t="n">
        <f aca="false">'[1]PHYSICAL+FINANCIAL PIVOT '!D6</f>
        <v>58075</v>
      </c>
      <c r="E11" s="23" t="n">
        <f aca="false">(D11/D13)*100</f>
        <v>79.7733516483517</v>
      </c>
      <c r="F11" s="22" t="n">
        <f aca="false">'[1]PHYSICAL+FINANCIAL PIVOT '!E6</f>
        <v>8058722049</v>
      </c>
      <c r="G11" s="23" t="n">
        <f aca="false">(F11/F13)*100</f>
        <v>74.6545318825153</v>
      </c>
      <c r="H11" s="22" t="n">
        <f aca="false">'[1]PHYSICAL+FINANCIAL PIVOT '!F6</f>
        <v>6440236693.22576</v>
      </c>
      <c r="I11" s="23" t="n">
        <f aca="false">(H11/H13)*100</f>
        <v>52.5263275750585</v>
      </c>
      <c r="J11" s="7"/>
    </row>
    <row r="12" customFormat="false" ht="12.75" hidden="false" customHeight="false" outlineLevel="0" collapsed="false">
      <c r="A12" s="24"/>
      <c r="B12" s="25" t="str">
        <f aca="false">'[1]PHYSICAL+FINANCIAL PIVOT '!C7</f>
        <v>NON-EOL</v>
      </c>
      <c r="C12" s="25"/>
      <c r="D12" s="26" t="n">
        <f aca="false">'[1]PHYSICAL+FINANCIAL PIVOT '!D7</f>
        <v>14725</v>
      </c>
      <c r="E12" s="27" t="n">
        <f aca="false">(D12/D13)*100</f>
        <v>20.2266483516484</v>
      </c>
      <c r="F12" s="26" t="n">
        <f aca="false">'[1]PHYSICAL+FINANCIAL PIVOT '!E7</f>
        <v>2735963612.79225</v>
      </c>
      <c r="G12" s="27" t="n">
        <f aca="false">(F12/F13)*100</f>
        <v>25.3454681174847</v>
      </c>
      <c r="H12" s="26" t="n">
        <f aca="false">'[1]PHYSICAL+FINANCIAL PIVOT '!F7</f>
        <v>5820732216.17088</v>
      </c>
      <c r="I12" s="27" t="n">
        <f aca="false">(H12/H13)*100</f>
        <v>47.4736724249415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'[1]PHYSICAL+FINANCIAL PIVOT '!D8</f>
        <v>72800</v>
      </c>
      <c r="E13" s="29"/>
      <c r="F13" s="28" t="n">
        <f aca="false">'[1]PHYSICAL+FINANCIAL PIVOT '!E8</f>
        <v>10794685661.7923</v>
      </c>
      <c r="G13" s="29"/>
      <c r="H13" s="28" t="n">
        <f aca="false">'[1]PHYSICAL+FINANCIAL PIVOT '!F8</f>
        <v>12260968909.3966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'[1]PHYSICAL+FINANCIAL PIVOT '!B9</f>
        <v>EAST</v>
      </c>
      <c r="B15" s="21" t="str">
        <f aca="false">'[1]PHYSICAL+FINANCIAL PIVOT '!C9</f>
        <v>EOL</v>
      </c>
      <c r="C15" s="21"/>
      <c r="D15" s="22" t="n">
        <f aca="false">'[1]PHYSICAL+FINANCIAL PIVOT '!D9</f>
        <v>40480</v>
      </c>
      <c r="E15" s="23" t="n">
        <f aca="false">(D15/D17)*100</f>
        <v>60.3971770884622</v>
      </c>
      <c r="F15" s="22" t="n">
        <f aca="false">'[1]PHYSICAL+FINANCIAL PIVOT '!E9</f>
        <v>4342414371</v>
      </c>
      <c r="G15" s="23" t="n">
        <f aca="false">(F15/F17)*100</f>
        <v>34.831415568687</v>
      </c>
      <c r="H15" s="22" t="n">
        <f aca="false">'[1]PHYSICAL+FINANCIAL PIVOT '!F9</f>
        <v>6834453663.15735</v>
      </c>
      <c r="I15" s="23" t="n">
        <f aca="false">(H15/H17)*100</f>
        <v>29.3060815467368</v>
      </c>
      <c r="J15" s="5"/>
    </row>
    <row r="16" customFormat="false" ht="12.75" hidden="false" customHeight="false" outlineLevel="0" collapsed="false">
      <c r="A16" s="24"/>
      <c r="B16" s="25" t="str">
        <f aca="false">'[1]PHYSICAL+FINANCIAL PIVOT '!C10</f>
        <v>NON-EOL</v>
      </c>
      <c r="C16" s="25"/>
      <c r="D16" s="26" t="n">
        <f aca="false">'[1]PHYSICAL+FINANCIAL PIVOT '!D10</f>
        <v>26543</v>
      </c>
      <c r="E16" s="27" t="n">
        <f aca="false">(D16/D17)*100</f>
        <v>39.6028229115378</v>
      </c>
      <c r="F16" s="26" t="n">
        <f aca="false">'[1]PHYSICAL+FINANCIAL PIVOT '!E10</f>
        <v>8124533354.50034</v>
      </c>
      <c r="G16" s="27" t="n">
        <f aca="false">(F16/F17)*100</f>
        <v>65.168584431313</v>
      </c>
      <c r="H16" s="26" t="n">
        <f aca="false">'[1]PHYSICAL+FINANCIAL PIVOT '!F10</f>
        <v>16486486232.0582</v>
      </c>
      <c r="I16" s="27" t="n">
        <f aca="false">(H16/H17)*100</f>
        <v>70.6939184532632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'[1]PHYSICAL+FINANCIAL PIVOT '!D11</f>
        <v>67023</v>
      </c>
      <c r="E17" s="29"/>
      <c r="F17" s="28" t="n">
        <f aca="false">'[1]PHYSICAL+FINANCIAL PIVOT '!E11</f>
        <v>12466947725.5003</v>
      </c>
      <c r="G17" s="29"/>
      <c r="H17" s="28" t="n">
        <f aca="false">'[1]PHYSICAL+FINANCIAL PIVOT '!F11</f>
        <v>23320939895.2156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'[1]PHYSICAL+FINANCIAL PIVOT '!B12</f>
        <v>ECC-CANADA WEST</v>
      </c>
      <c r="B19" s="21" t="str">
        <f aca="false">'[1]PHYSICAL+FINANCIAL PIVOT '!C12</f>
        <v>EOL</v>
      </c>
      <c r="C19" s="21"/>
      <c r="D19" s="22" t="n">
        <f aca="false">'[1]PHYSICAL+FINANCIAL PIVOT '!D12</f>
        <v>35937</v>
      </c>
      <c r="E19" s="23" t="n">
        <f aca="false">(D19/D21)*100</f>
        <v>69.9122619302375</v>
      </c>
      <c r="F19" s="22" t="n">
        <f aca="false">'[1]PHYSICAL+FINANCIAL PIVOT '!E12</f>
        <v>4754734860.58043</v>
      </c>
      <c r="G19" s="23" t="n">
        <f aca="false">(F19/F21)*100</f>
        <v>51.9186208169432</v>
      </c>
      <c r="H19" s="22" t="n">
        <f aca="false">'[1]PHYSICAL+FINANCIAL PIVOT '!F12</f>
        <v>13273397001.6338</v>
      </c>
      <c r="I19" s="23" t="n">
        <f aca="false">(H19/H21)*100</f>
        <v>59.5175938125247</v>
      </c>
      <c r="J19" s="7"/>
    </row>
    <row r="20" customFormat="false" ht="12.75" hidden="false" customHeight="false" outlineLevel="0" collapsed="false">
      <c r="A20" s="24"/>
      <c r="B20" s="25" t="str">
        <f aca="false">'[1]PHYSICAL+FINANCIAL PIVOT '!C13</f>
        <v>NON-EOL</v>
      </c>
      <c r="C20" s="25"/>
      <c r="D20" s="26" t="n">
        <f aca="false">'[1]PHYSICAL+FINANCIAL PIVOT '!D13</f>
        <v>15466</v>
      </c>
      <c r="E20" s="27" t="n">
        <f aca="false">(D20/D21)*100</f>
        <v>30.0877380697625</v>
      </c>
      <c r="F20" s="26" t="n">
        <f aca="false">'[1]PHYSICAL+FINANCIAL PIVOT '!E13</f>
        <v>4403318234.36767</v>
      </c>
      <c r="G20" s="27" t="n">
        <f aca="false">(F20/F21)*100</f>
        <v>48.0813791830569</v>
      </c>
      <c r="H20" s="26" t="n">
        <f aca="false">'[1]PHYSICAL+FINANCIAL PIVOT '!F13</f>
        <v>9028238786.00215</v>
      </c>
      <c r="I20" s="27" t="n">
        <f aca="false">(H20/H21)*100</f>
        <v>40.4824061874753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'[1]PHYSICAL+FINANCIAL PIVOT '!D14</f>
        <v>51403</v>
      </c>
      <c r="E21" s="29"/>
      <c r="F21" s="28" t="n">
        <f aca="false">'[1]PHYSICAL+FINANCIAL PIVOT '!E14</f>
        <v>9158053094.94811</v>
      </c>
      <c r="G21" s="29"/>
      <c r="H21" s="28" t="n">
        <f aca="false">'[1]PHYSICAL+FINANCIAL PIVOT '!F14</f>
        <v>22301635787.636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'[1]PHYSICAL+FINANCIAL PIVOT '!B15</f>
        <v>ENA-CANADA EAST</v>
      </c>
      <c r="B23" s="21" t="str">
        <f aca="false">'[1]PHYSICAL+FINANCIAL PIVOT '!C15</f>
        <v>EOL</v>
      </c>
      <c r="C23" s="21"/>
      <c r="D23" s="22" t="n">
        <f aca="false">'[1]PHYSICAL+FINANCIAL PIVOT '!D15</f>
        <v>2716</v>
      </c>
      <c r="E23" s="23" t="n">
        <f aca="false">(D23/D25)*100</f>
        <v>50.6055524501584</v>
      </c>
      <c r="F23" s="22" t="n">
        <f aca="false">'[1]PHYSICAL+FINANCIAL PIVOT '!E15</f>
        <v>360397642.011</v>
      </c>
      <c r="G23" s="23" t="n">
        <f aca="false">(F23/F25)*100</f>
        <v>43.9251623164133</v>
      </c>
      <c r="H23" s="22" t="n">
        <f aca="false">'[1]PHYSICAL+FINANCIAL PIVOT '!F15</f>
        <v>1236723069.61197</v>
      </c>
      <c r="I23" s="23" t="n">
        <f aca="false">(H23/H25)*100</f>
        <v>45.2081768235052</v>
      </c>
      <c r="J23" s="7"/>
    </row>
    <row r="24" customFormat="false" ht="12.75" hidden="false" customHeight="false" outlineLevel="0" collapsed="false">
      <c r="A24" s="24"/>
      <c r="B24" s="25" t="str">
        <f aca="false">'[1]PHYSICAL+FINANCIAL PIVOT '!C16</f>
        <v>NON-EOL</v>
      </c>
      <c r="C24" s="25"/>
      <c r="D24" s="26" t="n">
        <f aca="false">'[1]PHYSICAL+FINANCIAL PIVOT '!D16</f>
        <v>2651</v>
      </c>
      <c r="E24" s="27" t="n">
        <f aca="false">(D24/D25)*100</f>
        <v>49.3944475498416</v>
      </c>
      <c r="F24" s="26" t="n">
        <f aca="false">'[1]PHYSICAL+FINANCIAL PIVOT '!E16</f>
        <v>460083428.530957</v>
      </c>
      <c r="G24" s="27" t="n">
        <f aca="false">(F24/F25)*100</f>
        <v>56.0748376835867</v>
      </c>
      <c r="H24" s="26" t="n">
        <f aca="false">'[1]PHYSICAL+FINANCIAL PIVOT '!F16</f>
        <v>1498895034.25494</v>
      </c>
      <c r="I24" s="27" t="n">
        <f aca="false">(H24/H25)*100</f>
        <v>54.7918231764948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'[1]PHYSICAL+FINANCIAL PIVOT '!D17</f>
        <v>5367</v>
      </c>
      <c r="E25" s="29"/>
      <c r="F25" s="28" t="n">
        <f aca="false">'[1]PHYSICAL+FINANCIAL PIVOT '!E17</f>
        <v>820481070.541957</v>
      </c>
      <c r="G25" s="29"/>
      <c r="H25" s="28" t="n">
        <f aca="false">'[1]PHYSICAL+FINANCIAL PIVOT '!F17</f>
        <v>2735618103.86691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tr">
        <f aca="false">'[1]PHYSICAL+FINANCIAL PIVOT '!B18</f>
        <v>G-DAILY-EST</v>
      </c>
      <c r="B27" s="21" t="str">
        <f aca="false">'[1]PHYSICAL+FINANCIAL PIVOT '!C18</f>
        <v>EOL</v>
      </c>
      <c r="C27" s="21"/>
      <c r="D27" s="22" t="n">
        <f aca="false">'[1]PHYSICAL+FINANCIAL PIVOT '!D18</f>
        <v>8584</v>
      </c>
      <c r="E27" s="23" t="n">
        <f aca="false">(D27/D29)*100</f>
        <v>74.288186932064</v>
      </c>
      <c r="F27" s="22" t="n">
        <f aca="false">'[1]PHYSICAL+FINANCIAL PIVOT '!E18</f>
        <v>1860594882</v>
      </c>
      <c r="G27" s="23" t="n">
        <f aca="false">(F27/F29)*100</f>
        <v>64.1490879094847</v>
      </c>
      <c r="H27" s="22" t="n">
        <f aca="false">'[1]PHYSICAL+FINANCIAL PIVOT '!F18</f>
        <v>6789961135.98038</v>
      </c>
      <c r="I27" s="23" t="n">
        <f aca="false">(H27/H29)*100</f>
        <v>66.3747170053134</v>
      </c>
      <c r="J27" s="7"/>
    </row>
    <row r="28" customFormat="false" ht="12.75" hidden="false" customHeight="false" outlineLevel="0" collapsed="false">
      <c r="A28" s="24"/>
      <c r="B28" s="25" t="str">
        <f aca="false">'[1]PHYSICAL+FINANCIAL PIVOT '!C19</f>
        <v>NON-EOL</v>
      </c>
      <c r="C28" s="25"/>
      <c r="D28" s="26" t="n">
        <f aca="false">'[1]PHYSICAL+FINANCIAL PIVOT '!D19</f>
        <v>2971</v>
      </c>
      <c r="E28" s="27" t="n">
        <f aca="false">(D28/D29)*100</f>
        <v>25.711813067936</v>
      </c>
      <c r="F28" s="26" t="n">
        <f aca="false">'[1]PHYSICAL+FINANCIAL PIVOT '!E19</f>
        <v>1039828089.914</v>
      </c>
      <c r="G28" s="27" t="n">
        <f aca="false">(F28/F29)*100</f>
        <v>35.8509120905153</v>
      </c>
      <c r="H28" s="26" t="n">
        <f aca="false">'[1]PHYSICAL+FINANCIAL PIVOT '!F19</f>
        <v>3439779105.98078</v>
      </c>
      <c r="I28" s="27" t="n">
        <f aca="false">(H28/H29)*100</f>
        <v>33.6252829946866</v>
      </c>
      <c r="J28" s="7"/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'[1]PHYSICAL+FINANCIAL PIVOT '!D20</f>
        <v>11555</v>
      </c>
      <c r="E29" s="29"/>
      <c r="F29" s="28" t="n">
        <f aca="false">'[1]PHYSICAL+FINANCIAL PIVOT '!E20</f>
        <v>2900422971.914</v>
      </c>
      <c r="G29" s="29"/>
      <c r="H29" s="28" t="n">
        <f aca="false">'[1]PHYSICAL+FINANCIAL PIVOT '!F20</f>
        <v>10229740241.9612</v>
      </c>
      <c r="I29" s="29"/>
      <c r="J29" s="7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7"/>
    </row>
    <row r="31" customFormat="false" ht="12.75" hidden="false" customHeight="false" outlineLevel="0" collapsed="false">
      <c r="A31" s="20" t="str">
        <f aca="false">'[1]PHYSICAL+FINANCIAL PIVOT '!B21</f>
        <v>NG-PRICE</v>
      </c>
      <c r="B31" s="21" t="str">
        <f aca="false">'[1]PHYSICAL+FINANCIAL PIVOT '!C21</f>
        <v>EOL</v>
      </c>
      <c r="C31" s="21"/>
      <c r="D31" s="22" t="n">
        <f aca="false">'[1]PHYSICAL+FINANCIAL PIVOT '!D21</f>
        <v>50572</v>
      </c>
      <c r="E31" s="23" t="n">
        <f aca="false">(D31/D33)*100</f>
        <v>56.4281091696235</v>
      </c>
      <c r="F31" s="22" t="n">
        <f aca="false">'[1]PHYSICAL+FINANCIAL PIVOT '!E21</f>
        <v>20193014412</v>
      </c>
      <c r="G31" s="23" t="n">
        <f aca="false">(F31/F33)*100</f>
        <v>31.3710861040288</v>
      </c>
      <c r="H31" s="22" t="n">
        <f aca="false">'[1]PHYSICAL+FINANCIAL PIVOT '!F21</f>
        <v>77674826346.3</v>
      </c>
      <c r="I31" s="23" t="n">
        <f aca="false">(H31/H33)*100</f>
        <v>33.0497899846683</v>
      </c>
      <c r="J31" s="14"/>
    </row>
    <row r="32" customFormat="false" ht="12.75" hidden="false" customHeight="false" outlineLevel="0" collapsed="false">
      <c r="A32" s="24"/>
      <c r="B32" s="25" t="str">
        <f aca="false">'[1]PHYSICAL+FINANCIAL PIVOT '!C22</f>
        <v>NON-EOL</v>
      </c>
      <c r="C32" s="25"/>
      <c r="D32" s="26" t="n">
        <f aca="false">'[1]PHYSICAL+FINANCIAL PIVOT '!D22</f>
        <v>39050</v>
      </c>
      <c r="E32" s="27" t="n">
        <f aca="false">(D32/D33)*100</f>
        <v>43.5718908303765</v>
      </c>
      <c r="F32" s="26" t="n">
        <f aca="false">'[1]PHYSICAL+FINANCIAL PIVOT '!E22</f>
        <v>44175220544.9871</v>
      </c>
      <c r="G32" s="27" t="n">
        <f aca="false">(F32/F33)*100</f>
        <v>68.6289138959712</v>
      </c>
      <c r="H32" s="26" t="n">
        <f aca="false">'[1]PHYSICAL+FINANCIAL PIVOT '!F22</f>
        <v>157348834567.531</v>
      </c>
      <c r="I32" s="27" t="n">
        <f aca="false">(H32/H33)*100</f>
        <v>66.9502100153317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'[1]PHYSICAL+FINANCIAL PIVOT '!D23</f>
        <v>89622</v>
      </c>
      <c r="E33" s="29"/>
      <c r="F33" s="28" t="n">
        <f aca="false">'[1]PHYSICAL+FINANCIAL PIVOT '!E23</f>
        <v>64368234956.9871</v>
      </c>
      <c r="G33" s="29"/>
      <c r="H33" s="28" t="n">
        <f aca="false">'[1]PHYSICAL+FINANCIAL PIVOT '!F23</f>
        <v>235023660913.831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'[1]PHYSICAL+FINANCIAL PIVOT '!B24</f>
        <v>TEXAS</v>
      </c>
      <c r="B35" s="21" t="str">
        <f aca="false">'[1]PHYSICAL+FINANCIAL PIVOT '!C24</f>
        <v>EOL</v>
      </c>
      <c r="C35" s="21"/>
      <c r="D35" s="22" t="n">
        <f aca="false">'[1]PHYSICAL+FINANCIAL PIVOT '!D24</f>
        <v>9027</v>
      </c>
      <c r="E35" s="23" t="n">
        <f aca="false">(D35/D37)*100</f>
        <v>49.2793973141173</v>
      </c>
      <c r="F35" s="22" t="n">
        <f aca="false">'[1]PHYSICAL+FINANCIAL PIVOT '!E24</f>
        <v>1598373168</v>
      </c>
      <c r="G35" s="23" t="n">
        <f aca="false">(F35/F37)*100</f>
        <v>30.2562416355326</v>
      </c>
      <c r="H35" s="22" t="n">
        <f aca="false">'[1]PHYSICAL+FINANCIAL PIVOT '!F24</f>
        <v>2267576924.462</v>
      </c>
      <c r="I35" s="23" t="n">
        <f aca="false">(H35/H37)*100</f>
        <v>25.7832817841729</v>
      </c>
      <c r="J35" s="7"/>
    </row>
    <row r="36" customFormat="false" ht="12.75" hidden="false" customHeight="false" outlineLevel="0" collapsed="false">
      <c r="A36" s="24"/>
      <c r="B36" s="25" t="str">
        <f aca="false">'[1]PHYSICAL+FINANCIAL PIVOT '!C25</f>
        <v>NON-EOL</v>
      </c>
      <c r="C36" s="25"/>
      <c r="D36" s="26" t="n">
        <f aca="false">'[1]PHYSICAL+FINANCIAL PIVOT '!D25</f>
        <v>9291</v>
      </c>
      <c r="E36" s="27" t="n">
        <f aca="false">(D36/D37)*100</f>
        <v>50.7206026858827</v>
      </c>
      <c r="F36" s="26" t="n">
        <f aca="false">'[1]PHYSICAL+FINANCIAL PIVOT '!E25</f>
        <v>3684415048.90427</v>
      </c>
      <c r="G36" s="27" t="n">
        <f aca="false">(F36/F37)*100</f>
        <v>69.7437583644674</v>
      </c>
      <c r="H36" s="26" t="n">
        <f aca="false">'[1]PHYSICAL+FINANCIAL PIVOT '!F25</f>
        <v>6527179861.90629</v>
      </c>
      <c r="I36" s="27" t="n">
        <f aca="false">(H36/H37)*100</f>
        <v>74.2167182158271</v>
      </c>
      <c r="J36" s="5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'[1]PHYSICAL+FINANCIAL PIVOT '!D26</f>
        <v>18318</v>
      </c>
      <c r="E37" s="29"/>
      <c r="F37" s="28" t="n">
        <f aca="false">'[1]PHYSICAL+FINANCIAL PIVOT '!E26</f>
        <v>5282788216.90427</v>
      </c>
      <c r="G37" s="29"/>
      <c r="H37" s="28" t="n">
        <f aca="false">'[1]PHYSICAL+FINANCIAL PIVOT '!F26</f>
        <v>8794756786.36829</v>
      </c>
      <c r="I37" s="29"/>
      <c r="J37" s="5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5"/>
    </row>
    <row r="39" customFormat="false" ht="12.75" hidden="false" customHeight="false" outlineLevel="0" collapsed="false">
      <c r="A39" s="20" t="str">
        <f aca="false">'[1]PHYSICAL+FINANCIAL PIVOT '!B27</f>
        <v>WEST</v>
      </c>
      <c r="B39" s="21" t="str">
        <f aca="false">'[1]PHYSICAL+FINANCIAL PIVOT '!C27</f>
        <v>EOL</v>
      </c>
      <c r="C39" s="21"/>
      <c r="D39" s="22" t="n">
        <f aca="false">'[1]PHYSICAL+FINANCIAL PIVOT '!D27</f>
        <v>42582</v>
      </c>
      <c r="E39" s="23" t="n">
        <f aca="false">(D39/D41)*100</f>
        <v>70.5630862028966</v>
      </c>
      <c r="F39" s="22" t="n">
        <f aca="false">'[1]PHYSICAL+FINANCIAL PIVOT '!E27</f>
        <v>8835546460</v>
      </c>
      <c r="G39" s="23" t="n">
        <f aca="false">(F39/F41)*100</f>
        <v>55.880305667505</v>
      </c>
      <c r="H39" s="22" t="n">
        <f aca="false">'[1]PHYSICAL+FINANCIAL PIVOT '!F27</f>
        <v>4878017166.1057</v>
      </c>
      <c r="I39" s="23" t="n">
        <f aca="false">(H39/H41)*100</f>
        <v>40.7198121103954</v>
      </c>
      <c r="J39" s="7"/>
    </row>
    <row r="40" customFormat="false" ht="12.75" hidden="false" customHeight="false" outlineLevel="0" collapsed="false">
      <c r="A40" s="24"/>
      <c r="B40" s="25" t="str">
        <f aca="false">'[1]PHYSICAL+FINANCIAL PIVOT '!C28</f>
        <v>NON-EOL</v>
      </c>
      <c r="C40" s="25"/>
      <c r="D40" s="26" t="n">
        <f aca="false">'[1]PHYSICAL+FINANCIAL PIVOT '!D28</f>
        <v>17764</v>
      </c>
      <c r="E40" s="27" t="n">
        <f aca="false">(D40/D41)*100</f>
        <v>29.4369137971034</v>
      </c>
      <c r="F40" s="26" t="n">
        <f aca="false">'[1]PHYSICAL+FINANCIAL PIVOT '!E28</f>
        <v>6976010678.88296</v>
      </c>
      <c r="G40" s="27" t="n">
        <f aca="false">(F40/F41)*100</f>
        <v>44.119694332495</v>
      </c>
      <c r="H40" s="26" t="n">
        <f aca="false">'[1]PHYSICAL+FINANCIAL PIVOT '!F28</f>
        <v>7101451582.13145</v>
      </c>
      <c r="I40" s="27" t="n">
        <f aca="false">(H40/H41)*100</f>
        <v>59.2801878896046</v>
      </c>
      <c r="J40" s="7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'[1]PHYSICAL+FINANCIAL PIVOT '!D29</f>
        <v>60346</v>
      </c>
      <c r="E41" s="29"/>
      <c r="F41" s="28" t="n">
        <f aca="false">'[1]PHYSICAL+FINANCIAL PIVOT '!E29</f>
        <v>15811557138.883</v>
      </c>
      <c r="G41" s="29"/>
      <c r="H41" s="28" t="n">
        <f aca="false">'[1]PHYSICAL+FINANCIAL PIVOT '!F29</f>
        <v>11979468748.2372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32"/>
      <c r="F42" s="31"/>
      <c r="G42" s="32"/>
      <c r="H42" s="31"/>
      <c r="I42" s="35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247973</v>
      </c>
      <c r="E43" s="23" t="n">
        <f aca="false">(D43/D45)*100</f>
        <v>65.874230276755</v>
      </c>
      <c r="F43" s="22" t="n">
        <f aca="false">SUM(F39,F35,F31,F27,F23,F19,F15,F11)</f>
        <v>50003797844.5914</v>
      </c>
      <c r="G43" s="23" t="n">
        <f aca="false">(F43/F45)*100</f>
        <v>41.1204720240594</v>
      </c>
      <c r="H43" s="22" t="n">
        <f aca="false">SUM(H39,H35,H31,H27,H23,H19,H15,H11)</f>
        <v>119395192000.477</v>
      </c>
      <c r="I43" s="23" t="n">
        <f aca="false">(H43/H45)*100</f>
        <v>36.5517727036955</v>
      </c>
      <c r="J43" s="34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128461</v>
      </c>
      <c r="E44" s="27" t="n">
        <f aca="false">(D44/D45)*100</f>
        <v>34.125769723245</v>
      </c>
      <c r="F44" s="26" t="n">
        <f aca="false">SUM(F40,F36,F32,F28,F24,F20,F16,F12)</f>
        <v>71599372992.8795</v>
      </c>
      <c r="G44" s="27" t="n">
        <f aca="false">(F44/F45)*100</f>
        <v>58.8795279759406</v>
      </c>
      <c r="H44" s="26" t="n">
        <f aca="false">SUM(H40,H36,H32,H28,H24,H20,H16,H12)</f>
        <v>207251597386.036</v>
      </c>
      <c r="I44" s="27" t="n">
        <f aca="false">(H44/H45)*100</f>
        <v>63.4482272963045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376434</v>
      </c>
      <c r="E45" s="29"/>
      <c r="F45" s="28" t="n">
        <f aca="false">SUM(F43:F44)</f>
        <v>121603170837.471</v>
      </c>
      <c r="G45" s="29"/>
      <c r="H45" s="28" t="n">
        <f aca="false">SUM(H43:H44)</f>
        <v>326646789386.513</v>
      </c>
      <c r="I45" s="29"/>
      <c r="J45" s="7"/>
    </row>
    <row r="46" customFormat="false" ht="12.75" hidden="false" customHeight="false" outlineLevel="0" collapsed="false">
      <c r="A46" s="36"/>
      <c r="B46" s="36"/>
      <c r="C46" s="37"/>
      <c r="D46" s="14"/>
      <c r="E46" s="14"/>
      <c r="F46" s="37"/>
      <c r="G46" s="37"/>
      <c r="H46" s="38"/>
      <c r="I46" s="37"/>
      <c r="J46" s="14"/>
    </row>
    <row r="47" customFormat="false" ht="12.75" hidden="false" customHeight="false" outlineLevel="0" collapsed="false">
      <c r="A47" s="36"/>
      <c r="B47" s="36"/>
      <c r="C47" s="37"/>
      <c r="D47" s="14"/>
      <c r="E47" s="14"/>
      <c r="F47" s="37"/>
      <c r="G47" s="37"/>
      <c r="H47" s="38"/>
      <c r="I47" s="37"/>
      <c r="J47" s="14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9"/>
      <c r="B49" s="39"/>
      <c r="C49" s="6"/>
      <c r="D49" s="7"/>
      <c r="E49" s="7"/>
      <c r="F49" s="6"/>
      <c r="G49" s="6"/>
      <c r="H49" s="7"/>
      <c r="I49" s="6"/>
      <c r="J49" s="7"/>
    </row>
    <row r="50" customFormat="false" ht="12.75" hidden="false" customHeight="false" outlineLevel="0" collapsed="false">
      <c r="A50" s="3"/>
      <c r="B50" s="3"/>
      <c r="C50" s="37"/>
      <c r="D50" s="14"/>
      <c r="E50" s="14"/>
      <c r="F50" s="37"/>
      <c r="G50" s="37"/>
      <c r="H50" s="38"/>
      <c r="I50" s="37"/>
      <c r="J50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39" activeCellId="0" sqref="E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4.28"/>
    <col collapsed="false" customWidth="true" hidden="false" outlineLevel="0" max="4" min="4" style="0" width="15.85"/>
    <col collapsed="false" customWidth="true" hidden="false" outlineLevel="0" max="5" min="5" style="0" width="15.41"/>
    <col collapsed="false" customWidth="true" hidden="false" outlineLevel="0" max="6" min="6" style="0" width="14.41"/>
    <col collapsed="false" customWidth="true" hidden="false" outlineLevel="0" max="7" min="7" style="0" width="18.7"/>
    <col collapsed="false" customWidth="true" hidden="false" outlineLevel="0" max="8" min="8" style="0" width="18.56"/>
    <col collapsed="false" customWidth="true" hidden="false" outlineLevel="0" max="9" min="9" style="0" width="20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September 13,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C6" s="8"/>
      <c r="G6" s="4"/>
      <c r="H6" s="5"/>
      <c r="I6" s="3"/>
    </row>
    <row r="7" customFormat="false" ht="12.75" hidden="false" customHeight="false" outlineLevel="0" collapsed="false">
      <c r="G7" s="6"/>
      <c r="H7" s="7"/>
      <c r="I7" s="3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6"/>
      <c r="H8" s="8"/>
      <c r="I8" s="3"/>
    </row>
    <row r="9" customFormat="false" ht="26.25" hidden="false" customHeight="false" outlineLevel="0" collapsed="false">
      <c r="A9" s="9" t="s">
        <v>4</v>
      </c>
      <c r="B9" s="10" t="str">
        <f aca="false">'[1]FINANCIAL PIVOT'!B5</f>
        <v>REGION</v>
      </c>
      <c r="C9" s="11"/>
      <c r="D9" s="12" t="str">
        <f aca="false">'[1]FINANCIAL PIVOT'!D5</f>
        <v>DEAL COUNT</v>
      </c>
      <c r="E9" s="12" t="s">
        <v>5</v>
      </c>
      <c r="F9" s="12" t="str">
        <f aca="false">'[1]FINANCIAL PIVOT'!E5</f>
        <v>VOLUME</v>
      </c>
      <c r="G9" s="12" t="s">
        <v>6</v>
      </c>
      <c r="H9" s="13" t="str">
        <f aca="false">'[1]FINANCIAL PIVOT'!F5</f>
        <v>NOTIONAL VALUE</v>
      </c>
      <c r="I9" s="13" t="s">
        <v>7</v>
      </c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</row>
    <row r="11" customFormat="false" ht="12.75" hidden="false" customHeight="false" outlineLevel="0" collapsed="false">
      <c r="A11" s="20" t="str">
        <f aca="false">'[1]FINANCIAL PIVOT'!B6</f>
        <v>CENTRAL</v>
      </c>
      <c r="B11" s="21" t="str">
        <f aca="false">'[1]FINANCIAL PIVOT'!C6</f>
        <v>EOL</v>
      </c>
      <c r="C11" s="21"/>
      <c r="D11" s="22" t="n">
        <f aca="false">'[1]FINANCIAL PIVOT'!D6</f>
        <v>8160</v>
      </c>
      <c r="E11" s="23" t="n">
        <f aca="false">(D11/D13)*100</f>
        <v>78.4313725490196</v>
      </c>
      <c r="F11" s="22" t="n">
        <f aca="false">'[1]FINANCIAL PIVOT'!E6</f>
        <v>7260842950</v>
      </c>
      <c r="G11" s="23" t="n">
        <f aca="false">(F11/F13)*100</f>
        <v>83.377040002106</v>
      </c>
      <c r="H11" s="22" t="n">
        <f aca="false">'[1]FINANCIAL PIVOT'!F6</f>
        <v>3617383297.105</v>
      </c>
      <c r="I11" s="23" t="n">
        <f aca="false">(H11/H13)*100</f>
        <v>70.7512491968654</v>
      </c>
    </row>
    <row r="12" customFormat="false" ht="12.75" hidden="false" customHeight="false" outlineLevel="0" collapsed="false">
      <c r="A12" s="24"/>
      <c r="B12" s="25" t="str">
        <f aca="false">'[1]FINANCIAL PIVOT'!C7</f>
        <v>NON-EOL</v>
      </c>
      <c r="C12" s="25"/>
      <c r="D12" s="26" t="n">
        <f aca="false">'[1]FINANCIAL PIVOT'!D7</f>
        <v>2244</v>
      </c>
      <c r="E12" s="27" t="n">
        <f aca="false">(D12/D13)*100</f>
        <v>21.5686274509804</v>
      </c>
      <c r="F12" s="26" t="n">
        <f aca="false">'[1]FINANCIAL PIVOT'!E7</f>
        <v>1447601185</v>
      </c>
      <c r="G12" s="27" t="n">
        <f aca="false">(F12/F13)*100</f>
        <v>16.622959997894</v>
      </c>
      <c r="H12" s="26" t="n">
        <f aca="false">'[1]FINANCIAL PIVOT'!F7</f>
        <v>1495435682.30217</v>
      </c>
      <c r="I12" s="27" t="n">
        <f aca="false">(H12/H13)*100</f>
        <v>29.2487508031346</v>
      </c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'[1]FINANCIAL PIVOT'!D8</f>
        <v>10404</v>
      </c>
      <c r="E13" s="29"/>
      <c r="F13" s="28" t="n">
        <f aca="false">'[1]FINANCIAL PIVOT'!E8</f>
        <v>8708444135</v>
      </c>
      <c r="G13" s="29"/>
      <c r="H13" s="28" t="n">
        <f aca="false">'[1]FINANCIAL PIVOT'!F8</f>
        <v>5112818979.40717</v>
      </c>
      <c r="I13" s="29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</row>
    <row r="15" customFormat="false" ht="12.75" hidden="false" customHeight="false" outlineLevel="0" collapsed="false">
      <c r="A15" s="20" t="str">
        <f aca="false">'[1]FINANCIAL PIVOT'!B9</f>
        <v>EAST</v>
      </c>
      <c r="B15" s="21" t="str">
        <f aca="false">'[1]FINANCIAL PIVOT'!C9</f>
        <v>EOL</v>
      </c>
      <c r="C15" s="21"/>
      <c r="D15" s="22" t="n">
        <f aca="false">'[1]FINANCIAL PIVOT'!D9</f>
        <v>6383</v>
      </c>
      <c r="E15" s="23" t="n">
        <f aca="false">(D15/D17)*100</f>
        <v>62.9859877639629</v>
      </c>
      <c r="F15" s="22" t="n">
        <f aca="false">'[1]FINANCIAL PIVOT'!E9</f>
        <v>3345785204</v>
      </c>
      <c r="G15" s="23" t="n">
        <f aca="false">(F15/F17)*100</f>
        <v>45.7460037536507</v>
      </c>
      <c r="H15" s="22" t="n">
        <f aca="false">'[1]FINANCIAL PIVOT'!F9</f>
        <v>2814222218.68175</v>
      </c>
      <c r="I15" s="23" t="n">
        <f aca="false">(H15/H17)*100</f>
        <v>54.8189145357933</v>
      </c>
    </row>
    <row r="16" customFormat="false" ht="12.75" hidden="false" customHeight="false" outlineLevel="0" collapsed="false">
      <c r="A16" s="24"/>
      <c r="B16" s="25" t="str">
        <f aca="false">'[1]FINANCIAL PIVOT'!C10</f>
        <v>NON-EOL</v>
      </c>
      <c r="C16" s="25"/>
      <c r="D16" s="26" t="n">
        <f aca="false">'[1]FINANCIAL PIVOT'!D10</f>
        <v>3751</v>
      </c>
      <c r="E16" s="27" t="n">
        <f aca="false">(D16/D17)*100</f>
        <v>37.0140122360371</v>
      </c>
      <c r="F16" s="26" t="n">
        <f aca="false">'[1]FINANCIAL PIVOT'!E10</f>
        <v>3968045359.25</v>
      </c>
      <c r="G16" s="27" t="n">
        <f aca="false">(F16/F17)*100</f>
        <v>54.2539962463493</v>
      </c>
      <c r="H16" s="26" t="n">
        <f aca="false">'[1]FINANCIAL PIVOT'!F10</f>
        <v>2319447870.39716</v>
      </c>
      <c r="I16" s="27" t="n">
        <f aca="false">(H16/H17)*100</f>
        <v>45.1810854642067</v>
      </c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'[1]FINANCIAL PIVOT'!D11</f>
        <v>10134</v>
      </c>
      <c r="E17" s="29"/>
      <c r="F17" s="28" t="n">
        <f aca="false">'[1]FINANCIAL PIVOT'!E11</f>
        <v>7313830563.25</v>
      </c>
      <c r="G17" s="29"/>
      <c r="H17" s="28" t="n">
        <f aca="false">'[1]FINANCIAL PIVOT'!F11</f>
        <v>5133670089.07891</v>
      </c>
      <c r="I17" s="29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</row>
    <row r="19" customFormat="false" ht="12.75" hidden="false" customHeight="false" outlineLevel="0" collapsed="false">
      <c r="A19" s="20" t="str">
        <f aca="false">'[1]FINANCIAL PIVOT'!B12</f>
        <v>ECC-CANADA WEST</v>
      </c>
      <c r="B19" s="21" t="str">
        <f aca="false">'[1]FINANCIAL PIVOT'!C12</f>
        <v>EOL</v>
      </c>
      <c r="C19" s="21"/>
      <c r="D19" s="22" t="n">
        <f aca="false">'[1]FINANCIAL PIVOT'!D12</f>
        <v>3931</v>
      </c>
      <c r="E19" s="23" t="n">
        <f aca="false">(D19/D21)*100</f>
        <v>59.3268940537277</v>
      </c>
      <c r="F19" s="22" t="n">
        <f aca="false">'[1]FINANCIAL PIVOT'!E12</f>
        <v>2283955631.82067</v>
      </c>
      <c r="G19" s="23" t="n">
        <f aca="false">(F19/F21)*100</f>
        <v>45.5907974854757</v>
      </c>
      <c r="H19" s="22" t="n">
        <f aca="false">'[1]FINANCIAL PIVOT'!F12</f>
        <v>5328877955.20423</v>
      </c>
      <c r="I19" s="23" t="n">
        <f aca="false">(H19/H21)*100</f>
        <v>59.4110091249132</v>
      </c>
    </row>
    <row r="20" customFormat="false" ht="12.75" hidden="false" customHeight="false" outlineLevel="0" collapsed="false">
      <c r="A20" s="24"/>
      <c r="B20" s="25" t="str">
        <f aca="false">'[1]FINANCIAL PIVOT'!C13</f>
        <v>NON-EOL</v>
      </c>
      <c r="C20" s="25"/>
      <c r="D20" s="26" t="n">
        <f aca="false">'[1]FINANCIAL PIVOT'!D13</f>
        <v>2695</v>
      </c>
      <c r="E20" s="27" t="n">
        <f aca="false">(D20/D21)*100</f>
        <v>40.6731059462723</v>
      </c>
      <c r="F20" s="26" t="n">
        <f aca="false">'[1]FINANCIAL PIVOT'!E13</f>
        <v>2725730001.66335</v>
      </c>
      <c r="G20" s="27" t="n">
        <f aca="false">(F20/F21)*100</f>
        <v>54.4092025145243</v>
      </c>
      <c r="H20" s="26" t="n">
        <f aca="false">'[1]FINANCIAL PIVOT'!F13</f>
        <v>3640634654.8242</v>
      </c>
      <c r="I20" s="27" t="n">
        <f aca="false">(H20/H21)*100</f>
        <v>40.5889908750868</v>
      </c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'[1]FINANCIAL PIVOT'!D14</f>
        <v>6626</v>
      </c>
      <c r="E21" s="29"/>
      <c r="F21" s="28" t="n">
        <f aca="false">'[1]FINANCIAL PIVOT'!E14</f>
        <v>5009685633.48402</v>
      </c>
      <c r="G21" s="29"/>
      <c r="H21" s="28" t="n">
        <f aca="false">'[1]FINANCIAL PIVOT'!F14</f>
        <v>8969512610.02843</v>
      </c>
      <c r="I21" s="29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</row>
    <row r="23" customFormat="false" ht="12.75" hidden="false" customHeight="false" outlineLevel="0" collapsed="false">
      <c r="A23" s="20" t="str">
        <f aca="false">'[1]FINANCIAL PIVOT'!B15</f>
        <v>ENA-CANADA EAST</v>
      </c>
      <c r="B23" s="21" t="str">
        <f aca="false">'[1]FINANCIAL PIVOT'!C15</f>
        <v>EOL</v>
      </c>
      <c r="C23" s="21"/>
      <c r="D23" s="22" t="n">
        <f aca="false">'[1]FINANCIAL PIVOT'!D15</f>
        <v>145</v>
      </c>
      <c r="E23" s="23" t="n">
        <f aca="false">(D23/D25)*100</f>
        <v>81.4606741573034</v>
      </c>
      <c r="F23" s="22" t="n">
        <f aca="false">'[1]FINANCIAL PIVOT'!E15</f>
        <v>47018300</v>
      </c>
      <c r="G23" s="23" t="n">
        <f aca="false">(F23/F25)*100</f>
        <v>75.4002273955512</v>
      </c>
      <c r="H23" s="22" t="n">
        <f aca="false">'[1]FINANCIAL PIVOT'!F15</f>
        <v>76540981.8369555</v>
      </c>
      <c r="I23" s="23" t="n">
        <f aca="false">(H23/H25)*100</f>
        <v>62.9936650511782</v>
      </c>
    </row>
    <row r="24" customFormat="false" ht="12.75" hidden="false" customHeight="false" outlineLevel="0" collapsed="false">
      <c r="A24" s="24"/>
      <c r="B24" s="25" t="str">
        <f aca="false">'[1]FINANCIAL PIVOT'!C16</f>
        <v>NON-EOL</v>
      </c>
      <c r="C24" s="25"/>
      <c r="D24" s="26" t="n">
        <f aca="false">'[1]FINANCIAL PIVOT'!D16</f>
        <v>33</v>
      </c>
      <c r="E24" s="27" t="n">
        <f aca="false">(D24/D25)*100</f>
        <v>18.5393258426966</v>
      </c>
      <c r="F24" s="26" t="n">
        <f aca="false">'[1]FINANCIAL PIVOT'!E16</f>
        <v>15340000</v>
      </c>
      <c r="G24" s="27" t="n">
        <f aca="false">(F24/F25)*100</f>
        <v>24.5997726044488</v>
      </c>
      <c r="H24" s="26" t="n">
        <f aca="false">'[1]FINANCIAL PIVOT'!F16</f>
        <v>44964858.115</v>
      </c>
      <c r="I24" s="27" t="n">
        <f aca="false">(H24/H25)*100</f>
        <v>37.0063349488218</v>
      </c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'[1]FINANCIAL PIVOT'!D17</f>
        <v>178</v>
      </c>
      <c r="E25" s="29"/>
      <c r="F25" s="28" t="n">
        <f aca="false">'[1]FINANCIAL PIVOT'!E17</f>
        <v>62358300</v>
      </c>
      <c r="G25" s="29"/>
      <c r="H25" s="28" t="n">
        <f aca="false">'[1]FINANCIAL PIVOT'!F17</f>
        <v>121505839.951956</v>
      </c>
      <c r="I25" s="29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</row>
    <row r="27" customFormat="false" ht="12.75" hidden="false" customHeight="false" outlineLevel="0" collapsed="false">
      <c r="A27" s="20" t="str">
        <f aca="false">'[1]FINANCIAL PIVOT'!B18</f>
        <v>G-DAILY-EST</v>
      </c>
      <c r="B27" s="21" t="str">
        <f aca="false">'[1]FINANCIAL PIVOT'!C18</f>
        <v>EOL</v>
      </c>
      <c r="C27" s="21"/>
      <c r="D27" s="22" t="n">
        <f aca="false">'[1]FINANCIAL PIVOT'!D18</f>
        <v>8584</v>
      </c>
      <c r="E27" s="23" t="n">
        <f aca="false">(D27/D29)*100</f>
        <v>74.288186932064</v>
      </c>
      <c r="F27" s="22" t="n">
        <f aca="false">'[1]FINANCIAL PIVOT'!E18</f>
        <v>1860594882</v>
      </c>
      <c r="G27" s="23" t="n">
        <f aca="false">(F27/F29)*100</f>
        <v>64.1490879094847</v>
      </c>
      <c r="H27" s="22" t="n">
        <f aca="false">'[1]FINANCIAL PIVOT'!F18</f>
        <v>6789961135.98038</v>
      </c>
      <c r="I27" s="23" t="n">
        <f aca="false">(H27/H29)*100</f>
        <v>66.3747170053134</v>
      </c>
    </row>
    <row r="28" customFormat="false" ht="12.75" hidden="false" customHeight="false" outlineLevel="0" collapsed="false">
      <c r="A28" s="24"/>
      <c r="B28" s="25" t="str">
        <f aca="false">'[1]FINANCIAL PIVOT'!C19</f>
        <v>NON-EOL</v>
      </c>
      <c r="C28" s="25"/>
      <c r="D28" s="26" t="n">
        <f aca="false">'[1]FINANCIAL PIVOT'!D19</f>
        <v>2971</v>
      </c>
      <c r="E28" s="27" t="n">
        <f aca="false">(D28/D29)*100</f>
        <v>25.711813067936</v>
      </c>
      <c r="F28" s="26" t="n">
        <f aca="false">'[1]FINANCIAL PIVOT'!E19</f>
        <v>1039828089.914</v>
      </c>
      <c r="G28" s="27" t="n">
        <f aca="false">(F28/F29)*100</f>
        <v>35.8509120905153</v>
      </c>
      <c r="H28" s="26" t="n">
        <f aca="false">'[1]FINANCIAL PIVOT'!F19</f>
        <v>3439779105.98077</v>
      </c>
      <c r="I28" s="27" t="n">
        <f aca="false">(H28/H29)*100</f>
        <v>33.6252829946866</v>
      </c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'[1]FINANCIAL PIVOT'!D20</f>
        <v>11555</v>
      </c>
      <c r="E29" s="29"/>
      <c r="F29" s="28" t="n">
        <f aca="false">'[1]FINANCIAL PIVOT'!E20</f>
        <v>2900422971.914</v>
      </c>
      <c r="G29" s="29"/>
      <c r="H29" s="28" t="n">
        <f aca="false">'[1]FINANCIAL PIVOT'!F20</f>
        <v>10229740241.9612</v>
      </c>
      <c r="I29" s="29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</row>
    <row r="31" customFormat="false" ht="12.75" hidden="false" customHeight="false" outlineLevel="0" collapsed="false">
      <c r="A31" s="20" t="str">
        <f aca="false">'[1]FINANCIAL PIVOT'!B21</f>
        <v>NG-PRICE</v>
      </c>
      <c r="B31" s="21" t="str">
        <f aca="false">'[1]FINANCIAL PIVOT'!C21</f>
        <v>EOL</v>
      </c>
      <c r="C31" s="21"/>
      <c r="D31" s="22" t="n">
        <f aca="false">'[1]FINANCIAL PIVOT'!D21</f>
        <v>50571</v>
      </c>
      <c r="E31" s="23" t="n">
        <f aca="false">(D31/D33)*100</f>
        <v>56.5481382086548</v>
      </c>
      <c r="F31" s="22" t="n">
        <f aca="false">'[1]FINANCIAL PIVOT'!E21</f>
        <v>20193004412</v>
      </c>
      <c r="G31" s="23" t="n">
        <f aca="false">(F31/F33)*100</f>
        <v>31.72560523175</v>
      </c>
      <c r="H31" s="22" t="n">
        <f aca="false">'[1]FINANCIAL PIVOT'!F21</f>
        <v>77674799346.3</v>
      </c>
      <c r="I31" s="23" t="n">
        <f aca="false">(H31/H33)*100</f>
        <v>33.4360018343262</v>
      </c>
    </row>
    <row r="32" customFormat="false" ht="12.75" hidden="false" customHeight="false" outlineLevel="0" collapsed="false">
      <c r="A32" s="24"/>
      <c r="B32" s="25" t="str">
        <f aca="false">'[1]FINANCIAL PIVOT'!C22</f>
        <v>NON-EOL</v>
      </c>
      <c r="C32" s="25"/>
      <c r="D32" s="26" t="n">
        <f aca="false">'[1]FINANCIAL PIVOT'!D22</f>
        <v>38859</v>
      </c>
      <c r="E32" s="27" t="n">
        <f aca="false">(D32/D33)*100</f>
        <v>43.4518617913452</v>
      </c>
      <c r="F32" s="26" t="n">
        <f aca="false">'[1]FINANCIAL PIVOT'!E22</f>
        <v>43455913439.98</v>
      </c>
      <c r="G32" s="27" t="n">
        <f aca="false">(F32/F33)*100</f>
        <v>68.27439476825</v>
      </c>
      <c r="H32" s="26" t="n">
        <f aca="false">'[1]FINANCIAL PIVOT'!F22</f>
        <v>154634074577.009</v>
      </c>
      <c r="I32" s="27" t="n">
        <f aca="false">(H32/H33)*100</f>
        <v>66.5639981656739</v>
      </c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'[1]FINANCIAL PIVOT'!D23</f>
        <v>89430</v>
      </c>
      <c r="E33" s="29"/>
      <c r="F33" s="28" t="n">
        <f aca="false">'[1]FINANCIAL PIVOT'!E23</f>
        <v>63648917851.98</v>
      </c>
      <c r="G33" s="29"/>
      <c r="H33" s="28" t="n">
        <f aca="false">'[1]FINANCIAL PIVOT'!F23</f>
        <v>232308873923.309</v>
      </c>
      <c r="I33" s="29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</row>
    <row r="35" customFormat="false" ht="12.75" hidden="false" customHeight="false" outlineLevel="0" collapsed="false">
      <c r="A35" s="20" t="str">
        <f aca="false">'[1]FINANCIAL PIVOT'!B24</f>
        <v>TEXAS</v>
      </c>
      <c r="B35" s="21" t="str">
        <f aca="false">'[1]FINANCIAL PIVOT'!C24</f>
        <v>EOL</v>
      </c>
      <c r="C35" s="21"/>
      <c r="D35" s="22" t="n">
        <f aca="false">'[1]FINANCIAL PIVOT'!D24</f>
        <v>4119</v>
      </c>
      <c r="E35" s="23" t="n">
        <f aca="false">(D35/D37)*100</f>
        <v>57.1924465426271</v>
      </c>
      <c r="F35" s="22" t="n">
        <f aca="false">'[1]FINANCIAL PIVOT'!E24</f>
        <v>1447471500</v>
      </c>
      <c r="G35" s="23" t="n">
        <f aca="false">(F35/F37)*100</f>
        <v>39.465336422582</v>
      </c>
      <c r="H35" s="22" t="n">
        <f aca="false">'[1]FINANCIAL PIVOT'!F24</f>
        <v>1690430614.1405</v>
      </c>
      <c r="I35" s="23" t="n">
        <f aca="false">(H35/H37)*100</f>
        <v>55.4766404207559</v>
      </c>
    </row>
    <row r="36" customFormat="false" ht="12.75" hidden="false" customHeight="false" outlineLevel="0" collapsed="false">
      <c r="A36" s="24"/>
      <c r="B36" s="25" t="str">
        <f aca="false">'[1]FINANCIAL PIVOT'!C25</f>
        <v>NON-EOL</v>
      </c>
      <c r="C36" s="25"/>
      <c r="D36" s="26" t="n">
        <f aca="false">'[1]FINANCIAL PIVOT'!D25</f>
        <v>3083</v>
      </c>
      <c r="E36" s="27" t="n">
        <f aca="false">(D36/D37)*100</f>
        <v>42.807553457373</v>
      </c>
      <c r="F36" s="26" t="n">
        <f aca="false">'[1]FINANCIAL PIVOT'!E25</f>
        <v>2220231936</v>
      </c>
      <c r="G36" s="27" t="n">
        <f aca="false">(F36/F37)*100</f>
        <v>60.534663577418</v>
      </c>
      <c r="H36" s="26" t="n">
        <f aca="false">'[1]FINANCIAL PIVOT'!F25</f>
        <v>1356672817.71772</v>
      </c>
      <c r="I36" s="27" t="n">
        <f aca="false">(H36/H37)*100</f>
        <v>44.5233595792441</v>
      </c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'[1]FINANCIAL PIVOT'!D26</f>
        <v>7202</v>
      </c>
      <c r="E37" s="29"/>
      <c r="F37" s="28" t="n">
        <f aca="false">'[1]FINANCIAL PIVOT'!E26</f>
        <v>3667703436</v>
      </c>
      <c r="G37" s="29"/>
      <c r="H37" s="28" t="n">
        <f aca="false">'[1]FINANCIAL PIVOT'!F26</f>
        <v>3047103431.85822</v>
      </c>
      <c r="I37" s="29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</row>
    <row r="39" customFormat="false" ht="12.75" hidden="false" customHeight="false" outlineLevel="0" collapsed="false">
      <c r="A39" s="20" t="str">
        <f aca="false">'[1]FINANCIAL PIVOT'!B27</f>
        <v>WEST</v>
      </c>
      <c r="B39" s="21" t="str">
        <f aca="false">'[1]FINANCIAL PIVOT'!C27</f>
        <v>EOL</v>
      </c>
      <c r="C39" s="21"/>
      <c r="D39" s="22" t="n">
        <f aca="false">'[1]FINANCIAL PIVOT'!D27</f>
        <v>18252</v>
      </c>
      <c r="E39" s="23" t="n">
        <f aca="false">(D39/D41)*100</f>
        <v>69.2202669902913</v>
      </c>
      <c r="F39" s="22" t="n">
        <f aca="false">'[1]FINANCIAL PIVOT'!E27</f>
        <v>8555221600</v>
      </c>
      <c r="G39" s="23" t="n">
        <f aca="false">(F39/F41)*100</f>
        <v>58.9448864251353</v>
      </c>
      <c r="H39" s="22" t="n">
        <f aca="false">'[1]FINANCIAL PIVOT'!F27</f>
        <v>3717276639.4637</v>
      </c>
      <c r="I39" s="23" t="n">
        <f aca="false">(H39/H41)*100</f>
        <v>51.1265269302556</v>
      </c>
    </row>
    <row r="40" customFormat="false" ht="12.75" hidden="false" customHeight="false" outlineLevel="0" collapsed="false">
      <c r="A40" s="24"/>
      <c r="B40" s="25" t="str">
        <f aca="false">'[1]FINANCIAL PIVOT'!C28</f>
        <v>NON-EOL</v>
      </c>
      <c r="C40" s="25"/>
      <c r="D40" s="26" t="n">
        <f aca="false">'[1]FINANCIAL PIVOT'!D28</f>
        <v>8116</v>
      </c>
      <c r="E40" s="27" t="n">
        <f aca="false">(D40/D41)*100</f>
        <v>30.7797330097087</v>
      </c>
      <c r="F40" s="26" t="n">
        <f aca="false">'[1]FINANCIAL PIVOT'!E28</f>
        <v>5958711870.48996</v>
      </c>
      <c r="G40" s="27" t="n">
        <f aca="false">(F40/F41)*100</f>
        <v>41.0551135748647</v>
      </c>
      <c r="H40" s="26" t="n">
        <f aca="false">'[1]FINANCIAL PIVOT'!F28</f>
        <v>3553462960.2252</v>
      </c>
      <c r="I40" s="27" t="n">
        <f aca="false">(H40/H41)*100</f>
        <v>48.8734730697444</v>
      </c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'[1]FINANCIAL PIVOT'!D29</f>
        <v>26368</v>
      </c>
      <c r="E41" s="29"/>
      <c r="F41" s="28" t="n">
        <f aca="false">'[1]FINANCIAL PIVOT'!E29</f>
        <v>14513933470.49</v>
      </c>
      <c r="G41" s="29"/>
      <c r="H41" s="28" t="n">
        <f aca="false">'[1]FINANCIAL PIVOT'!F29</f>
        <v>7270739599.6889</v>
      </c>
      <c r="I41" s="29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100145</v>
      </c>
      <c r="E43" s="23" t="n">
        <f aca="false">(D43/D45)*100</f>
        <v>61.857230214272</v>
      </c>
      <c r="F43" s="22" t="n">
        <f aca="false">SUM(F39,F35,F31,F27,F23,F19,F15,F11)</f>
        <v>44993894479.8207</v>
      </c>
      <c r="G43" s="23" t="n">
        <f aca="false">(F43/F45)*100</f>
        <v>42.5171447910322</v>
      </c>
      <c r="H43" s="22" t="n">
        <f aca="false">SUM(H39,H35,H31,H27,H23,H19,H15,H11)</f>
        <v>101709492188.713</v>
      </c>
      <c r="I43" s="23" t="n">
        <f aca="false">(H43/H45)*100</f>
        <v>37.3665493630989</v>
      </c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61752</v>
      </c>
      <c r="E44" s="27" t="n">
        <f aca="false">(D44/D45)*100</f>
        <v>38.142769785728</v>
      </c>
      <c r="F44" s="26" t="n">
        <f aca="false">SUM(F40,F36,F32,F28,F24,F20,F16,F12)</f>
        <v>60831401882.2973</v>
      </c>
      <c r="G44" s="27" t="n">
        <f aca="false">(F44/F45)*100</f>
        <v>57.4828552089678</v>
      </c>
      <c r="H44" s="26" t="n">
        <f aca="false">SUM(H40,H36,H32,H28,H24,H20,H16,H12)</f>
        <v>170484472526.571</v>
      </c>
      <c r="I44" s="27" t="n">
        <f aca="false">(H44/H45)*100</f>
        <v>62.6334506369011</v>
      </c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161897</v>
      </c>
      <c r="E45" s="29"/>
      <c r="F45" s="28" t="n">
        <f aca="false">SUM(F43:F44)</f>
        <v>105825296362.118</v>
      </c>
      <c r="G45" s="29"/>
      <c r="H45" s="28" t="n">
        <f aca="false">SUM(H43:H44)</f>
        <v>272193964715.284</v>
      </c>
      <c r="I45" s="29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39" activeCellId="0" sqref="E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5.85"/>
    <col collapsed="false" customWidth="true" hidden="false" outlineLevel="0" max="5" min="4" style="0" width="15.85"/>
    <col collapsed="false" customWidth="true" hidden="false" outlineLevel="0" max="7" min="6" style="0" width="15.41"/>
    <col collapsed="false" customWidth="true" hidden="false" outlineLevel="0" max="8" min="8" style="0" width="19.56"/>
    <col collapsed="false" customWidth="true" hidden="false" outlineLevel="0" max="9" min="9" style="0" width="19.99"/>
    <col collapsed="false" customWidth="true" hidden="false" outlineLevel="0" max="10" min="10" style="0" width="18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12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September 13,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 PIVOT'!B5</f>
        <v>REGION</v>
      </c>
      <c r="C9" s="11"/>
      <c r="D9" s="12" t="str">
        <f aca="false">'[1]PHYSICAL PIVOT'!D5</f>
        <v>DEAL COUNT</v>
      </c>
      <c r="E9" s="12" t="s">
        <v>5</v>
      </c>
      <c r="F9" s="12" t="str">
        <f aca="false">'[1]PHYSICAL PIVOT'!E5</f>
        <v>VOLUME</v>
      </c>
      <c r="G9" s="12" t="s">
        <v>6</v>
      </c>
      <c r="H9" s="13" t="str">
        <f aca="false">'[1]PHYSICAL PIVOT'!F5</f>
        <v>NOTIONAL VALUE</v>
      </c>
      <c r="I9" s="13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 PIVOT'!B6</f>
        <v>CENTRAL</v>
      </c>
      <c r="B11" s="21" t="str">
        <f aca="false">'[1]PHYSICAL PIVOT'!C6</f>
        <v>EOL</v>
      </c>
      <c r="C11" s="21"/>
      <c r="D11" s="22" t="n">
        <f aca="false">'[1]PHYSICAL PIVOT'!D6</f>
        <v>49915</v>
      </c>
      <c r="E11" s="23" t="n">
        <f aca="false">(D11/D13)*100</f>
        <v>79.9971151996923</v>
      </c>
      <c r="F11" s="22" t="n">
        <f aca="false">'[1]PHYSICAL PIVOT'!E6</f>
        <v>797879099</v>
      </c>
      <c r="G11" s="23" t="n">
        <f aca="false">(F11/F13)*100</f>
        <v>38.2448095655922</v>
      </c>
      <c r="H11" s="22" t="n">
        <f aca="false">'[1]PHYSICAL PIVOT'!F6</f>
        <v>2822853396.12077</v>
      </c>
      <c r="I11" s="23" t="n">
        <f aca="false">(H11/H13)*100</f>
        <v>39.4906853349245</v>
      </c>
      <c r="J11" s="7"/>
    </row>
    <row r="12" customFormat="false" ht="12.75" hidden="false" customHeight="false" outlineLevel="0" collapsed="false">
      <c r="A12" s="24"/>
      <c r="B12" s="25" t="str">
        <f aca="false">'[1]PHYSICAL PIVOT'!C7</f>
        <v>NON-EOL</v>
      </c>
      <c r="C12" s="25"/>
      <c r="D12" s="26" t="n">
        <f aca="false">'[1]PHYSICAL PIVOT'!D7</f>
        <v>12481</v>
      </c>
      <c r="E12" s="27" t="n">
        <f aca="false">(D12/D13)*100</f>
        <v>20.0028848003077</v>
      </c>
      <c r="F12" s="26" t="n">
        <f aca="false">'[1]PHYSICAL PIVOT'!E7</f>
        <v>1288362427.79225</v>
      </c>
      <c r="G12" s="27" t="n">
        <f aca="false">(F12/F13)*100</f>
        <v>61.7551904344078</v>
      </c>
      <c r="H12" s="26" t="n">
        <f aca="false">'[1]PHYSICAL PIVOT'!F7</f>
        <v>4325296533.8687</v>
      </c>
      <c r="I12" s="27" t="n">
        <f aca="false">(H12/H13)*100</f>
        <v>60.5093146650755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 PIVOT'!D8</f>
        <v>62396</v>
      </c>
      <c r="E13" s="29"/>
      <c r="F13" s="28" t="n">
        <f aca="false">'[1]PHYSICAL PIVOT'!E8</f>
        <v>2086241526.79225</v>
      </c>
      <c r="G13" s="29"/>
      <c r="H13" s="28" t="n">
        <f aca="false">'[1]PHYSICAL PIVOT'!F8</f>
        <v>7148149929.98947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 PIVOT'!B9</f>
        <v>EAST</v>
      </c>
      <c r="B15" s="21" t="str">
        <f aca="false">'[1]PHYSICAL PIVOT'!C9</f>
        <v>EOL</v>
      </c>
      <c r="C15" s="21"/>
      <c r="D15" s="22" t="n">
        <f aca="false">'[1]PHYSICAL PIVOT'!D9</f>
        <v>34097</v>
      </c>
      <c r="E15" s="23" t="n">
        <f aca="false">(D15/D17)*100</f>
        <v>59.9360157499692</v>
      </c>
      <c r="F15" s="22" t="n">
        <f aca="false">'[1]PHYSICAL PIVOT'!E9</f>
        <v>996629167</v>
      </c>
      <c r="G15" s="23" t="n">
        <f aca="false">(F15/F17)*100</f>
        <v>19.3403164651661</v>
      </c>
      <c r="H15" s="22" t="n">
        <f aca="false">'[1]PHYSICAL PIVOT'!F9</f>
        <v>4020231444.4756</v>
      </c>
      <c r="I15" s="23" t="n">
        <f aca="false">(H15/H17)*100</f>
        <v>22.1046451024723</v>
      </c>
      <c r="J15" s="5"/>
    </row>
    <row r="16" customFormat="false" ht="12.75" hidden="false" customHeight="false" outlineLevel="0" collapsed="false">
      <c r="A16" s="24"/>
      <c r="B16" s="25" t="str">
        <f aca="false">'[1]PHYSICAL PIVOT'!C10</f>
        <v>NON-EOL</v>
      </c>
      <c r="C16" s="25"/>
      <c r="D16" s="26" t="n">
        <f aca="false">'[1]PHYSICAL PIVOT'!D10</f>
        <v>22792</v>
      </c>
      <c r="E16" s="27" t="n">
        <f aca="false">(D16/D17)*100</f>
        <v>40.0639842500308</v>
      </c>
      <c r="F16" s="26" t="n">
        <f aca="false">'[1]PHYSICAL PIVOT'!E10</f>
        <v>4156487995.25033</v>
      </c>
      <c r="G16" s="27" t="n">
        <f aca="false">(F16/F17)*100</f>
        <v>80.6596835348339</v>
      </c>
      <c r="H16" s="26" t="n">
        <f aca="false">'[1]PHYSICAL PIVOT'!F10</f>
        <v>14167038361.661</v>
      </c>
      <c r="I16" s="27" t="n">
        <f aca="false">(H16/H17)*100</f>
        <v>77.8953548975277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 PIVOT'!D11</f>
        <v>56889</v>
      </c>
      <c r="E17" s="29"/>
      <c r="F17" s="28" t="n">
        <f aca="false">'[1]PHYSICAL PIVOT'!E11</f>
        <v>5153117162.25033</v>
      </c>
      <c r="G17" s="29"/>
      <c r="H17" s="28" t="n">
        <f aca="false">'[1]PHYSICAL PIVOT'!F11</f>
        <v>18187269806.1366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 PIVOT'!B12</f>
        <v>ECC-CANADA WEST</v>
      </c>
      <c r="B19" s="21" t="str">
        <f aca="false">'[1]PHYSICAL PIVOT'!C12</f>
        <v>EOL</v>
      </c>
      <c r="C19" s="21"/>
      <c r="D19" s="22" t="n">
        <f aca="false">'[1]PHYSICAL PIVOT'!D12</f>
        <v>32006</v>
      </c>
      <c r="E19" s="23" t="n">
        <f aca="false">(D19/D21)*100</f>
        <v>71.4786609196686</v>
      </c>
      <c r="F19" s="22" t="n">
        <f aca="false">'[1]PHYSICAL PIVOT'!E12</f>
        <v>2470779228.75977</v>
      </c>
      <c r="G19" s="23" t="n">
        <f aca="false">(F19/F21)*100</f>
        <v>59.5602788738426</v>
      </c>
      <c r="H19" s="22" t="n">
        <f aca="false">'[1]PHYSICAL PIVOT'!F12</f>
        <v>7944519046.42961</v>
      </c>
      <c r="I19" s="23" t="n">
        <f aca="false">(H19/H21)*100</f>
        <v>59.5893012732821</v>
      </c>
      <c r="J19" s="7"/>
    </row>
    <row r="20" customFormat="false" ht="12.75" hidden="false" customHeight="false" outlineLevel="0" collapsed="false">
      <c r="A20" s="24"/>
      <c r="B20" s="25" t="str">
        <f aca="false">'[1]PHYSICAL PIVOT'!C13</f>
        <v>NON-EOL</v>
      </c>
      <c r="C20" s="25"/>
      <c r="D20" s="26" t="n">
        <f aca="false">'[1]PHYSICAL PIVOT'!D13</f>
        <v>12771</v>
      </c>
      <c r="E20" s="27" t="n">
        <f aca="false">(D20/D21)*100</f>
        <v>28.5213390803314</v>
      </c>
      <c r="F20" s="26" t="n">
        <f aca="false">'[1]PHYSICAL PIVOT'!E13</f>
        <v>1677588232.70434</v>
      </c>
      <c r="G20" s="27" t="n">
        <f aca="false">(F20/F21)*100</f>
        <v>40.4397211261574</v>
      </c>
      <c r="H20" s="26" t="n">
        <f aca="false">'[1]PHYSICAL PIVOT'!F13</f>
        <v>5387604131.17791</v>
      </c>
      <c r="I20" s="27" t="n">
        <f aca="false">(H20/H21)*100</f>
        <v>40.4106987267179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 PIVOT'!D14</f>
        <v>44777</v>
      </c>
      <c r="E21" s="29"/>
      <c r="F21" s="28" t="n">
        <f aca="false">'[1]PHYSICAL PIVOT'!E14</f>
        <v>4148367461.4641</v>
      </c>
      <c r="G21" s="29"/>
      <c r="H21" s="28" t="n">
        <f aca="false">'[1]PHYSICAL PIVOT'!F14</f>
        <v>13332123177.6075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 PIVOT'!B15</f>
        <v>ENA-CANADA EAST</v>
      </c>
      <c r="B23" s="21" t="str">
        <f aca="false">'[1]PHYSICAL PIVOT'!C15</f>
        <v>EOL</v>
      </c>
      <c r="C23" s="21"/>
      <c r="D23" s="22" t="n">
        <f aca="false">'[1]PHYSICAL PIVOT'!D15</f>
        <v>2571</v>
      </c>
      <c r="E23" s="23" t="n">
        <f aca="false">(D23/D25)*100</f>
        <v>49.5471189053768</v>
      </c>
      <c r="F23" s="22" t="n">
        <f aca="false">'[1]PHYSICAL PIVOT'!E15</f>
        <v>313379342.011</v>
      </c>
      <c r="G23" s="23" t="n">
        <f aca="false">(F23/F25)*100</f>
        <v>41.3362260293244</v>
      </c>
      <c r="H23" s="22" t="n">
        <f aca="false">'[1]PHYSICAL PIVOT'!F15</f>
        <v>1160182087.77502</v>
      </c>
      <c r="I23" s="23" t="n">
        <f aca="false">(H23/H25)*100</f>
        <v>44.3814943906618</v>
      </c>
      <c r="J23" s="7"/>
    </row>
    <row r="24" customFormat="false" ht="12.75" hidden="false" customHeight="false" outlineLevel="0" collapsed="false">
      <c r="A24" s="24"/>
      <c r="B24" s="25" t="str">
        <f aca="false">'[1]PHYSICAL PIVOT'!C16</f>
        <v>NON-EOL</v>
      </c>
      <c r="C24" s="25"/>
      <c r="D24" s="26" t="n">
        <f aca="false">'[1]PHYSICAL PIVOT'!D16</f>
        <v>2618</v>
      </c>
      <c r="E24" s="27" t="n">
        <f aca="false">(D24/D25)*100</f>
        <v>50.4528810946232</v>
      </c>
      <c r="F24" s="26" t="n">
        <f aca="false">'[1]PHYSICAL PIVOT'!E16</f>
        <v>444743428.530958</v>
      </c>
      <c r="G24" s="27" t="n">
        <f aca="false">(F24/F25)*100</f>
        <v>58.6637739706756</v>
      </c>
      <c r="H24" s="26" t="n">
        <f aca="false">'[1]PHYSICAL PIVOT'!F16</f>
        <v>1453930176.13994</v>
      </c>
      <c r="I24" s="27" t="n">
        <f aca="false">(H24/H25)*100</f>
        <v>55.6185056093382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 PIVOT'!D17</f>
        <v>5189</v>
      </c>
      <c r="E25" s="29"/>
      <c r="F25" s="28" t="n">
        <f aca="false">'[1]PHYSICAL PIVOT'!E17</f>
        <v>758122770.541958</v>
      </c>
      <c r="G25" s="29"/>
      <c r="H25" s="28" t="n">
        <f aca="false">'[1]PHYSICAL PIVOT'!F17</f>
        <v>2614112263.91495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13</v>
      </c>
      <c r="B27" s="21" t="s">
        <v>9</v>
      </c>
      <c r="C27" s="21"/>
      <c r="D27" s="22"/>
      <c r="E27" s="23"/>
      <c r="F27" s="22"/>
      <c r="G27" s="23"/>
      <c r="H27" s="22"/>
      <c r="I27" s="23"/>
      <c r="J27" s="14"/>
    </row>
    <row r="28" customFormat="false" ht="12.75" hidden="false" customHeight="false" outlineLevel="0" collapsed="false">
      <c r="A28" s="24"/>
      <c r="B28" s="25" t="s">
        <v>10</v>
      </c>
      <c r="C28" s="25"/>
      <c r="D28" s="26"/>
      <c r="E28" s="27"/>
      <c r="F28" s="26"/>
      <c r="G28" s="27"/>
      <c r="H28" s="26"/>
      <c r="I28" s="27"/>
      <c r="J28" s="14"/>
    </row>
    <row r="29" customFormat="false" ht="12.75" hidden="false" customHeight="false" outlineLevel="0" collapsed="false">
      <c r="A29" s="3"/>
      <c r="B29" s="3" t="s">
        <v>8</v>
      </c>
      <c r="C29" s="3"/>
      <c r="D29" s="28"/>
      <c r="E29" s="29"/>
      <c r="F29" s="28"/>
      <c r="G29" s="29"/>
      <c r="H29" s="28"/>
      <c r="I29" s="29"/>
      <c r="J29" s="14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14"/>
    </row>
    <row r="31" customFormat="false" ht="12.75" hidden="false" customHeight="false" outlineLevel="0" collapsed="false">
      <c r="A31" s="20" t="str">
        <f aca="false">'[1]PHYSICAL PIVOT'!B18</f>
        <v>NG-PRICE</v>
      </c>
      <c r="B31" s="21" t="str">
        <f aca="false">'[1]PHYSICAL PIVOT'!C18</f>
        <v>EOL</v>
      </c>
      <c r="C31" s="21"/>
      <c r="D31" s="22" t="n">
        <f aca="false">'[1]PHYSICAL PIVOT'!D18</f>
        <v>1</v>
      </c>
      <c r="E31" s="23" t="n">
        <f aca="false">(D31/D33)*100</f>
        <v>0.520833333333333</v>
      </c>
      <c r="F31" s="22" t="n">
        <f aca="false">'[1]PHYSICAL PIVOT'!E18</f>
        <v>10000</v>
      </c>
      <c r="G31" s="23" t="n">
        <f aca="false">(F31/F33)*100</f>
        <v>0.00139020745237275</v>
      </c>
      <c r="H31" s="22" t="n">
        <f aca="false">'[1]PHYSICAL PIVOT'!F18</f>
        <v>27000</v>
      </c>
      <c r="I31" s="23" t="n">
        <f aca="false">(H31/H33)*100</f>
        <v>0.000994553167311597</v>
      </c>
      <c r="J31" s="7"/>
    </row>
    <row r="32" customFormat="false" ht="12.75" hidden="false" customHeight="false" outlineLevel="0" collapsed="false">
      <c r="A32" s="24"/>
      <c r="B32" s="25" t="str">
        <f aca="false">'[1]PHYSICAL PIVOT'!C19</f>
        <v>NON-EOL</v>
      </c>
      <c r="C32" s="25"/>
      <c r="D32" s="26" t="n">
        <f aca="false">'[1]PHYSICAL PIVOT'!D19</f>
        <v>191</v>
      </c>
      <c r="E32" s="27" t="n">
        <f aca="false">(D32/D33)*100</f>
        <v>99.4791666666667</v>
      </c>
      <c r="F32" s="26" t="n">
        <f aca="false">'[1]PHYSICAL PIVOT'!E19</f>
        <v>719307105.007055</v>
      </c>
      <c r="G32" s="27" t="n">
        <f aca="false">(F32/F33)*100</f>
        <v>99.9986097925476</v>
      </c>
      <c r="H32" s="26" t="n">
        <f aca="false">'[1]PHYSICAL PIVOT'!F19</f>
        <v>2714759990.52203</v>
      </c>
      <c r="I32" s="27" t="n">
        <f aca="false">(H32/H33)*100</f>
        <v>99.9990054468327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 PIVOT'!D20</f>
        <v>192</v>
      </c>
      <c r="E33" s="29"/>
      <c r="F33" s="28" t="n">
        <f aca="false">'[1]PHYSICAL PIVOT'!E20</f>
        <v>719317105.007055</v>
      </c>
      <c r="G33" s="29"/>
      <c r="H33" s="28" t="n">
        <f aca="false">'[1]PHYSICAL PIVOT'!F20</f>
        <v>2714786990.52203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 PIVOT'!B21</f>
        <v>TEXAS</v>
      </c>
      <c r="B35" s="21" t="str">
        <f aca="false">'[1]PHYSICAL PIVOT'!C21</f>
        <v>EOL</v>
      </c>
      <c r="C35" s="21"/>
      <c r="D35" s="22" t="n">
        <f aca="false">'[1]PHYSICAL PIVOT'!D21</f>
        <v>4908</v>
      </c>
      <c r="E35" s="23" t="n">
        <f aca="false">(D35/D37)*100</f>
        <v>44.1525728679381</v>
      </c>
      <c r="F35" s="22" t="n">
        <f aca="false">'[1]PHYSICAL PIVOT'!E21</f>
        <v>150901668</v>
      </c>
      <c r="G35" s="23" t="n">
        <f aca="false">(F35/F37)*100</f>
        <v>9.34326604919845</v>
      </c>
      <c r="H35" s="22" t="n">
        <f aca="false">'[1]PHYSICAL PIVOT'!F21</f>
        <v>577146310.3215</v>
      </c>
      <c r="I35" s="23" t="n">
        <f aca="false">(H35/H37)*100</f>
        <v>10.0414251647348</v>
      </c>
      <c r="J35" s="14"/>
    </row>
    <row r="36" customFormat="false" ht="12.75" hidden="false" customHeight="false" outlineLevel="0" collapsed="false">
      <c r="A36" s="24"/>
      <c r="B36" s="25" t="str">
        <f aca="false">'[1]PHYSICAL PIVOT'!C22</f>
        <v>NON-EOL</v>
      </c>
      <c r="C36" s="25"/>
      <c r="D36" s="26" t="n">
        <f aca="false">'[1]PHYSICAL PIVOT'!D22</f>
        <v>6208</v>
      </c>
      <c r="E36" s="27" t="n">
        <f aca="false">(D36/D37)*100</f>
        <v>55.8474271320619</v>
      </c>
      <c r="F36" s="26" t="n">
        <f aca="false">'[1]PHYSICAL PIVOT'!E22</f>
        <v>1464183112.90427</v>
      </c>
      <c r="G36" s="27" t="n">
        <f aca="false">(F36/F37)*100</f>
        <v>90.6567339508016</v>
      </c>
      <c r="H36" s="26" t="n">
        <f aca="false">'[1]PHYSICAL PIVOT'!F22</f>
        <v>5170507044.18857</v>
      </c>
      <c r="I36" s="27" t="n">
        <f aca="false">(H36/H37)*100</f>
        <v>89.9585748352652</v>
      </c>
      <c r="J36" s="7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 PIVOT'!D23</f>
        <v>11116</v>
      </c>
      <c r="E37" s="29"/>
      <c r="F37" s="28" t="n">
        <f aca="false">'[1]PHYSICAL PIVOT'!E23</f>
        <v>1615084780.90427</v>
      </c>
      <c r="G37" s="29"/>
      <c r="H37" s="28" t="n">
        <f aca="false">'[1]PHYSICAL PIVOT'!F23</f>
        <v>5747653354.51007</v>
      </c>
      <c r="I37" s="29"/>
      <c r="J37" s="7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7"/>
    </row>
    <row r="39" customFormat="false" ht="12.75" hidden="false" customHeight="false" outlineLevel="0" collapsed="false">
      <c r="A39" s="20" t="str">
        <f aca="false">'[1]PHYSICAL PIVOT'!B24</f>
        <v>WEST</v>
      </c>
      <c r="B39" s="21" t="str">
        <f aca="false">'[1]PHYSICAL PIVOT'!C24</f>
        <v>EOL</v>
      </c>
      <c r="C39" s="21"/>
      <c r="D39" s="22" t="n">
        <f aca="false">'[1]PHYSICAL PIVOT'!D24</f>
        <v>24330</v>
      </c>
      <c r="E39" s="23" t="n">
        <f aca="false">(D39/D41)*100</f>
        <v>71.6051562775914</v>
      </c>
      <c r="F39" s="22" t="n">
        <f aca="false">'[1]PHYSICAL PIVOT'!E24</f>
        <v>280324860</v>
      </c>
      <c r="G39" s="23" t="n">
        <f aca="false">(F39/F41)*100</f>
        <v>21.6029398066667</v>
      </c>
      <c r="H39" s="22" t="n">
        <f aca="false">'[1]PHYSICAL PIVOT'!F24</f>
        <v>1160740526.642</v>
      </c>
      <c r="I39" s="23" t="n">
        <f aca="false">(H39/H41)*100</f>
        <v>24.6508238215373</v>
      </c>
      <c r="J39" s="7"/>
    </row>
    <row r="40" customFormat="false" ht="12.75" hidden="false" customHeight="false" outlineLevel="0" collapsed="false">
      <c r="A40" s="24"/>
      <c r="B40" s="25" t="str">
        <f aca="false">'[1]PHYSICAL PIVOT'!C25</f>
        <v>NON-EOL</v>
      </c>
      <c r="C40" s="25"/>
      <c r="D40" s="26" t="n">
        <f aca="false">'[1]PHYSICAL PIVOT'!D25</f>
        <v>9648</v>
      </c>
      <c r="E40" s="27" t="n">
        <f aca="false">(D40/D41)*100</f>
        <v>28.3948437224086</v>
      </c>
      <c r="F40" s="26" t="n">
        <f aca="false">'[1]PHYSICAL PIVOT'!E25</f>
        <v>1017298808.393</v>
      </c>
      <c r="G40" s="27" t="n">
        <f aca="false">(F40/F41)*100</f>
        <v>78.3970601933333</v>
      </c>
      <c r="H40" s="26" t="n">
        <f aca="false">'[1]PHYSICAL PIVOT'!F25</f>
        <v>3547988621.90623</v>
      </c>
      <c r="I40" s="27" t="n">
        <f aca="false">(H40/H41)*100</f>
        <v>75.3491761784627</v>
      </c>
      <c r="J40" s="5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 PIVOT'!D26</f>
        <v>33978</v>
      </c>
      <c r="E41" s="29"/>
      <c r="F41" s="28" t="n">
        <f aca="false">'[1]PHYSICAL PIVOT'!E26</f>
        <v>1297623668.393</v>
      </c>
      <c r="G41" s="29"/>
      <c r="H41" s="28" t="n">
        <f aca="false">'[1]PHYSICAL PIVOT'!F26</f>
        <v>4708729148.54824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147828</v>
      </c>
      <c r="E43" s="23" t="n">
        <f aca="false">(D43/D45)*100</f>
        <v>68.9055967035989</v>
      </c>
      <c r="F43" s="22" t="n">
        <f aca="false">SUM(F39,F35,F31,F27,F23,F19,F15,F11)</f>
        <v>5009903364.77077</v>
      </c>
      <c r="G43" s="23" t="n">
        <f aca="false">(F43/F45)*100</f>
        <v>31.7527140464761</v>
      </c>
      <c r="H43" s="22" t="n">
        <f aca="false">SUM(H39,H35,H31,H27,H23,H19,H15,H11)</f>
        <v>17685699811.7645</v>
      </c>
      <c r="I43" s="23" t="n">
        <f aca="false">(H43/H45)*100</f>
        <v>32.4789391891897</v>
      </c>
      <c r="J43" s="7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66709</v>
      </c>
      <c r="E44" s="27" t="n">
        <f aca="false">(D44/D45)*100</f>
        <v>31.0944032964011</v>
      </c>
      <c r="F44" s="26" t="n">
        <f aca="false">SUM(F40,F36,F32,F28,F24,F20,F16,F12)</f>
        <v>10767971110.5822</v>
      </c>
      <c r="G44" s="27" t="n">
        <f aca="false">(F44/F45)*100</f>
        <v>68.2472859535239</v>
      </c>
      <c r="H44" s="26" t="n">
        <f aca="false">SUM(H40,H36,H32,H28,H24,H20,H16,H12)</f>
        <v>36767124859.4644</v>
      </c>
      <c r="I44" s="27" t="n">
        <f aca="false">(H44/H45)*100</f>
        <v>67.5210608108103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214537</v>
      </c>
      <c r="E45" s="29"/>
      <c r="F45" s="28" t="n">
        <f aca="false">SUM(F43:F44)</f>
        <v>15777874475.353</v>
      </c>
      <c r="G45" s="29"/>
      <c r="H45" s="28" t="n">
        <f aca="false">SUM(H43:H44)</f>
        <v>54452824671.2289</v>
      </c>
      <c r="I45" s="29"/>
      <c r="J45" s="5"/>
    </row>
    <row r="46" customFormat="false" ht="12.75" hidden="false" customHeight="false" outlineLevel="0" collapsed="false">
      <c r="A46" s="36"/>
      <c r="B46" s="39"/>
      <c r="C46" s="6"/>
      <c r="D46" s="7"/>
      <c r="E46" s="7"/>
      <c r="F46" s="6"/>
      <c r="G46" s="6"/>
      <c r="H46" s="41"/>
      <c r="I46" s="6"/>
      <c r="J46" s="34"/>
    </row>
    <row r="47" customFormat="false" ht="12.75" hidden="false" customHeight="false" outlineLevel="0" collapsed="false">
      <c r="A47" s="36"/>
      <c r="B47" s="39"/>
      <c r="C47" s="6"/>
      <c r="D47" s="7"/>
      <c r="E47" s="7"/>
      <c r="F47" s="6"/>
      <c r="G47" s="6"/>
      <c r="H47" s="7"/>
      <c r="I47" s="6"/>
      <c r="J47" s="7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6"/>
      <c r="B49" s="36"/>
      <c r="C49" s="37"/>
      <c r="D49" s="14"/>
      <c r="E49" s="14"/>
      <c r="F49" s="37"/>
      <c r="G49" s="37"/>
      <c r="H49" s="38"/>
      <c r="I49" s="37"/>
      <c r="J49" s="14"/>
    </row>
    <row r="50" customFormat="false" ht="12.75" hidden="false" customHeight="false" outlineLevel="0" collapsed="false">
      <c r="A50" s="36"/>
      <c r="B50" s="36"/>
      <c r="C50" s="37"/>
      <c r="D50" s="14"/>
      <c r="E50" s="14"/>
      <c r="F50" s="37"/>
      <c r="G50" s="37"/>
      <c r="H50" s="38"/>
      <c r="I50" s="37"/>
      <c r="J50" s="14"/>
    </row>
    <row r="51" customFormat="false" ht="12.75" hidden="false" customHeight="false" outlineLevel="0" collapsed="false">
      <c r="A51" s="36"/>
      <c r="B51" s="39"/>
      <c r="C51" s="6"/>
      <c r="D51" s="7"/>
      <c r="E51" s="7"/>
      <c r="F51" s="6"/>
      <c r="G51" s="6"/>
      <c r="H51" s="7"/>
      <c r="I51" s="6"/>
      <c r="J51" s="7"/>
    </row>
    <row r="52" customFormat="false" ht="12.75" hidden="false" customHeight="false" outlineLevel="0" collapsed="false">
      <c r="A52" s="39"/>
      <c r="B52" s="39"/>
      <c r="C52" s="6"/>
      <c r="D52" s="7"/>
      <c r="E52" s="7"/>
      <c r="F52" s="6"/>
      <c r="G52" s="6"/>
      <c r="H52" s="7"/>
      <c r="I52" s="6"/>
      <c r="J52" s="7"/>
    </row>
    <row r="53" customFormat="false" ht="12.75" hidden="false" customHeight="false" outlineLevel="0" collapsed="false">
      <c r="A53" s="3"/>
      <c r="B53" s="3"/>
      <c r="C53" s="37"/>
      <c r="D53" s="14"/>
      <c r="E53" s="14"/>
      <c r="F53" s="37"/>
      <c r="G53" s="37"/>
      <c r="H53" s="38"/>
      <c r="I53" s="37"/>
      <c r="J53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&amp;L&amp;8O:\EOL\SHANKMAN\&amp;F
&amp;A&amp;R&amp;8&amp;D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2000-09-14T16:38:56Z</dcterms:created>
  <dc:creator>pberzins</dc:creator>
  <dc:description/>
  <dc:language>en-US</dc:language>
  <cp:lastModifiedBy>pberzins</cp:lastModifiedBy>
  <cp:revision>0</cp:revision>
  <dc:subject/>
  <dc:title/>
</cp:coreProperties>
</file>