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heet1" sheetId="2" state="visible" r:id="rId4"/>
  </sheets>
  <definedNames>
    <definedName function="false" hidden="false" localSheetId="1" name="_xlnm.Print_Area" vbProcedure="false">Sheet1!$A$1:$T$43</definedName>
    <definedName function="false" hidden="false" localSheetId="1" name="_xlnm.Print_Titles" vbProcedure="false">Sheet1!$1:$4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" authorId="0">
      <text>
        <r>
          <rPr>
            <b val="true"/>
            <sz val="8"/>
            <color rgb="FF000000"/>
            <rFont val="Tahoma"/>
            <family val="0"/>
          </rPr>
          <t xml:space="preserve">Terrie Wheeler:
</t>
        </r>
        <r>
          <rPr>
            <sz val="8"/>
            <color rgb="FF000000"/>
            <rFont val="Tahoma"/>
            <family val="0"/>
          </rPr>
          <t xml:space="preserve">Locate receipts or get waiver from  Sr Management.
Document business purpose &amp; attendees.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97</xdr:colOff>
                <xdr:row>2</xdr:row>
                <xdr:rowOff>12</xdr:rowOff>
              </xdr:from>
              <xdr:to>
                <xdr:col>11</xdr:col>
                <xdr:colOff>20</xdr:colOff>
                <xdr:row>4</xdr:row>
                <xdr:rowOff>3</xdr:rowOff>
              </xdr:to>
            </anchor>
          </commentPr>
        </mc:Choice>
        <mc:Fallback/>
      </mc:AlternateContent>
    </comment>
    <comment ref="N4" authorId="0">
      <text>
        <r>
          <rPr>
            <b val="true"/>
            <sz val="8"/>
            <color rgb="FF000000"/>
            <rFont val="Tahoma"/>
            <family val="0"/>
          </rPr>
          <t xml:space="preserve">Terrie Wheeler:
</t>
        </r>
        <r>
          <rPr>
            <sz val="8"/>
            <color rgb="FF000000"/>
            <rFont val="Tahoma"/>
            <family val="0"/>
          </rPr>
          <t xml:space="preserve">Call TAP or Airline to obtain copy of ticket.  Verify passenger, cities &amp; timing.  Also verify ticket used.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12</xdr:colOff>
                <xdr:row>2</xdr:row>
                <xdr:rowOff>12</xdr:rowOff>
              </xdr:from>
              <xdr:to>
                <xdr:col>18</xdr:col>
                <xdr:colOff>-51</xdr:colOff>
                <xdr:row>3</xdr:row>
                <xdr:rowOff>91</xdr:rowOff>
              </xdr:to>
            </anchor>
          </commentPr>
        </mc:Choice>
        <mc:Fallback/>
      </mc:AlternateContent>
    </comment>
    <comment ref="O4" authorId="0">
      <text>
        <r>
          <rPr>
            <b val="true"/>
            <sz val="8"/>
            <color rgb="FF000000"/>
            <rFont val="Tahoma"/>
            <family val="0"/>
          </rPr>
          <t xml:space="preserve">Terrie Wheeler:
</t>
        </r>
        <r>
          <rPr>
            <sz val="8"/>
            <color rgb="FF000000"/>
            <rFont val="Tahoma"/>
            <family val="0"/>
          </rPr>
          <t xml:space="preserve">Call TAP or Airline to obtain copy of ticket.  Verify passenger, cities &amp; timing.  Also verify ticket used.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12</xdr:colOff>
                <xdr:row>2</xdr:row>
                <xdr:rowOff>12</xdr:rowOff>
              </xdr:from>
              <xdr:to>
                <xdr:col>18</xdr:col>
                <xdr:colOff>-51</xdr:colOff>
                <xdr:row>3</xdr:row>
                <xdr:rowOff>91</xdr:rowOff>
              </xdr:to>
            </anchor>
          </commentPr>
        </mc:Choice>
        <mc:Fallback/>
      </mc:AlternateContent>
    </comment>
    <comment ref="P4" authorId="0">
      <text>
        <r>
          <rPr>
            <b val="true"/>
            <sz val="8"/>
            <color rgb="FF000000"/>
            <rFont val="Tahoma"/>
            <family val="0"/>
          </rPr>
          <t xml:space="preserve">Terrie Wheeler:
</t>
        </r>
        <r>
          <rPr>
            <sz val="8"/>
            <color rgb="FF000000"/>
            <rFont val="Tahoma"/>
            <family val="0"/>
          </rPr>
          <t xml:space="preserve">Document business Purpose &amp; attendees.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23</xdr:col>
                <xdr:colOff>62</xdr:colOff>
                <xdr:row>2</xdr:row>
                <xdr:rowOff>12</xdr:rowOff>
              </xdr:from>
              <xdr:to>
                <xdr:col>24</xdr:col>
                <xdr:colOff>29</xdr:colOff>
                <xdr:row>3</xdr:row>
                <xdr:rowOff>71</xdr:rowOff>
              </xdr:to>
            </anchor>
          </commentPr>
        </mc:Choice>
        <mc:Fallback/>
      </mc:AlternateContent>
    </comment>
    <comment ref="R4" authorId="0">
      <text>
        <r>
          <rPr>
            <b val="true"/>
            <sz val="8"/>
            <color rgb="FF000000"/>
            <rFont val="Tahoma"/>
            <family val="0"/>
          </rPr>
          <t xml:space="preserve">Terrie Wheeler:
</t>
        </r>
        <r>
          <rPr>
            <sz val="8"/>
            <color rgb="FF000000"/>
            <rFont val="Tahoma"/>
            <family val="0"/>
          </rPr>
          <t xml:space="preserve">Receipts available or less than $75.  Document business purpose.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62</xdr:colOff>
                <xdr:row>2</xdr:row>
                <xdr:rowOff>12</xdr:rowOff>
              </xdr:from>
              <xdr:to>
                <xdr:col>25</xdr:col>
                <xdr:colOff>29</xdr:colOff>
                <xdr:row>3</xdr:row>
                <xdr:rowOff>71</xdr:rowOff>
              </xdr:to>
            </anchor>
          </commentPr>
        </mc:Choice>
        <mc:Fallback/>
      </mc:AlternateContent>
    </comment>
    <comment ref="S4" authorId="0">
      <text>
        <r>
          <rPr>
            <b val="true"/>
            <sz val="8"/>
            <color rgb="FF000000"/>
            <rFont val="Tahoma"/>
            <family val="0"/>
          </rPr>
          <t xml:space="preserve">Terrie Wheeler:
</t>
        </r>
        <r>
          <rPr>
            <sz val="8"/>
            <color rgb="FF000000"/>
            <rFont val="Tahoma"/>
            <family val="0"/>
          </rPr>
          <t xml:space="preserve">Receipts available or less than $75.  Document business purpose.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14</xdr:colOff>
                <xdr:row>2</xdr:row>
                <xdr:rowOff>12</xdr:rowOff>
              </xdr:from>
              <xdr:to>
                <xdr:col>20</xdr:col>
                <xdr:colOff>-12</xdr:colOff>
                <xdr:row>3</xdr:row>
                <xdr:rowOff>71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<sst xmlns="http://schemas.openxmlformats.org/spreadsheetml/2006/main" count="172" uniqueCount="138">
  <si>
    <t xml:space="preserve">DIOMEDES CHRISTODOULOU</t>
  </si>
  <si>
    <t xml:space="preserve">EXPENSE REPORT RECAP</t>
  </si>
  <si>
    <t xml:space="preserve">1998 - 2001</t>
  </si>
  <si>
    <t xml:space="preserve">Per Sheet 1</t>
  </si>
  <si>
    <t xml:space="preserve">Tie Out Amts</t>
  </si>
  <si>
    <t xml:space="preserve">Diff</t>
  </si>
  <si>
    <t xml:space="preserve">Paid Amex Amount in US $</t>
  </si>
  <si>
    <t xml:space="preserve">Paid Amex Amount in Reais</t>
  </si>
  <si>
    <t xml:space="preserve">Personal Due Company in US $</t>
  </si>
  <si>
    <t xml:space="preserve">Personal Due Company in Reais</t>
  </si>
  <si>
    <t xml:space="preserve">Missing Receipts in US $</t>
  </si>
  <si>
    <t xml:space="preserve">Missing Receipts in Reais</t>
  </si>
  <si>
    <t xml:space="preserve">Missing Airline Ticket Receipts in US $</t>
  </si>
  <si>
    <t xml:space="preserve">Missing Airline Ticket Receipts in Reais</t>
  </si>
  <si>
    <t xml:space="preserve">Personal Meals in US $</t>
  </si>
  <si>
    <t xml:space="preserve">Personal Meals in Reais</t>
  </si>
  <si>
    <t xml:space="preserve">Receipts Turned in or &lt; $75 in US $</t>
  </si>
  <si>
    <t xml:space="preserve">Receipts Turned in or &lt; $75 in Reais</t>
  </si>
  <si>
    <t xml:space="preserve"> </t>
  </si>
  <si>
    <t xml:space="preserve">Mo/Yr</t>
  </si>
  <si>
    <t xml:space="preserve">Paid Amex Amount in US$</t>
  </si>
  <si>
    <t xml:space="preserve">Personal Due Company in US$</t>
  </si>
  <si>
    <t xml:space="preserve">Description of Personal charge(s)</t>
  </si>
  <si>
    <t xml:space="preserve">Due Employee</t>
  </si>
  <si>
    <t xml:space="preserve">Missing Receipts $75 &amp; Over in Reais</t>
  </si>
  <si>
    <t xml:space="preserve">Missing Receipts $75 &amp; Over (US$)</t>
  </si>
  <si>
    <t xml:space="preserve">Description of Charges on Missing Receipts $75 &amp; Over (US$) </t>
  </si>
  <si>
    <t xml:space="preserve">Total of Personal Meals in Sao Paulo in Reais</t>
  </si>
  <si>
    <t xml:space="preserve">Total of Personal Meals in Sao Paulo in US $</t>
  </si>
  <si>
    <t xml:space="preserve">Personal Meals in Sao Paulo </t>
  </si>
  <si>
    <t xml:space="preserve">Missing Airline Ticket Receipt in Reais</t>
  </si>
  <si>
    <t xml:space="preserve">Missing Airline Ticket Receipt in US$</t>
  </si>
  <si>
    <t xml:space="preserve">Receipt, but no Business Purpose or Attendees Documented</t>
  </si>
  <si>
    <t xml:space="preserve">Decription of Missing Airline Receipts</t>
  </si>
  <si>
    <t xml:space="preserve">Receipts Turned In, or Amex Receipt Available, or Less than $75 in Reais</t>
  </si>
  <si>
    <t xml:space="preserve">Receipts Turned In, or Amex Receipt Available, or Less than $75  IN U.S. $</t>
  </si>
  <si>
    <t xml:space="preserve">Exchange Rates</t>
  </si>
  <si>
    <t xml:space="preserve">Status</t>
  </si>
  <si>
    <t xml:space="preserve">Cost Object</t>
  </si>
  <si>
    <t xml:space="preserve">Neiman-Marcus</t>
  </si>
  <si>
    <t xml:space="preserve">Le Champs Elysees RJ $257.83; Taro Rest-Hou. $110.48; Copacabana Palace Hotel RJ $511.63;Omni Hotel $1064.75</t>
  </si>
  <si>
    <t xml:space="preserve">Bar Des Arts SP $69.07;Sushi Square $71.50; Rest. Mitsouko SP $94.88; Ganesh Res.SP  $77.73; Rest. Nagayama SP $141.35; Barbacoa Grill Beer Rest. $51.33; Spaghetti Notte SP $59.68; Sushi Square $111.38; Rest. Mitsouko SP $67.83; Restaurante Sumire $122.50; Rest. Sumire $129.58; </t>
  </si>
  <si>
    <t xml:space="preserve">American Airlines $3512.00</t>
  </si>
  <si>
    <t xml:space="preserve">@1.20</t>
  </si>
  <si>
    <t xml:space="preserve">Sushi Zen Sao SP $123.55; Spaghetti Notte SP $98.00; Rest. Nagayama SP $71.82; Sushi Zen SP $80.73; House of Siam SP $93.64; Ret. Mitsouko SP $169.55; Caesar Park Hotel $122.87; Hotel Sofitel Hou $223.66; Hotel Villa Magna $2550.43; Pescatori Dover St. Lon. $153.10; Ritz Hotel Lon. $2109.88</t>
  </si>
  <si>
    <t xml:space="preserve">Rest. Mitsouko SP $40.91; Barbacoa Grill SP $45.45; Bar des Arts SP $63.69; </t>
  </si>
  <si>
    <t xml:space="preserve">@1.21</t>
  </si>
  <si>
    <t xml:space="preserve">Neiman Marcus Hou</t>
  </si>
  <si>
    <t xml:space="preserve">Omni Hotel Hou $868.24; Omni Hou $501.95; Fortyseven Hotel Lon. $1068.82;Miyako Hou $108.42;</t>
  </si>
  <si>
    <t xml:space="preserve">Gran Melia $241.39; Gran Melia $100.82 SP; Gran Melia SP $136.15; La Tambouille SP $93.55; Rest. Mitsouko $49.59; Rest. Nagayama $163.38; $Rest. Mitsouko SP $36.89; </t>
  </si>
  <si>
    <t xml:space="preserve">Varig $493.44; Varig 398.69;Am. Airlines $6397.87; </t>
  </si>
  <si>
    <t xml:space="preserve">@1.22</t>
  </si>
  <si>
    <t xml:space="preserve">1)         1/1/2000</t>
  </si>
  <si>
    <t xml:space="preserve">AT&amp;T Comm $76.97</t>
  </si>
  <si>
    <t xml:space="preserve">Sushi SP $39.65; </t>
  </si>
  <si>
    <t xml:space="preserve">Varig (1) $160.64; Varig $80.32; United Airlines $2564.40</t>
  </si>
  <si>
    <t xml:space="preserve">@1.87</t>
  </si>
  <si>
    <t xml:space="preserve">2)       2/1/2000</t>
  </si>
  <si>
    <t xml:space="preserve">Gift Shop @ Omni Hou $9.42; Health Spa @ Omni Hou $139.00; Gift Shop $33.32 @ 4 Seasons Hou; Gift Shop $4.00 @ 4 Seasons Hou: Gift Shop $1.00 @ Omni </t>
  </si>
  <si>
    <t xml:space="preserve">Copacabana Palace Hotel $369.17</t>
  </si>
  <si>
    <t xml:space="preserve">Rest. Nagayama SP $33.31; Badaro Rest. SP $18.58: Rst. Mitsouko SP $18.33;</t>
  </si>
  <si>
    <t xml:space="preserve">Contl (2) $5370.79; Contl (2) $6419.67;Contl (2) $6103.32; Varig $83.44</t>
  </si>
  <si>
    <t xml:space="preserve">@1.80</t>
  </si>
  <si>
    <t xml:space="preserve">3)       3/1/2000</t>
  </si>
  <si>
    <t xml:space="preserve">Gift Shop purchases @ Omni $38.89; Gift Shop $4.62 @ Four Seasons Lon.; </t>
  </si>
  <si>
    <t xml:space="preserve">CW Associates Ltd. London</t>
  </si>
  <si>
    <t xml:space="preserve">Contl (3) $8274.73;         Varig (3) $6628.39</t>
  </si>
  <si>
    <t xml:space="preserve">@1.79</t>
  </si>
  <si>
    <t xml:space="preserve">4)       4/1/2000</t>
  </si>
  <si>
    <t xml:space="preserve">Membership Rewards $39.33; Aeroboutique $597.60; Hotel Kamp Helsinki in Finland $189.06 personal; Alvear Palace Hotel-Argentina (For Joe Kishkill's wedding) $924.95; British Airways $9381.90 travelled to Argentina for Joe Kishkill's wedding</t>
  </si>
  <si>
    <t xml:space="preserve">Grosvenor Hotel Lon $4262.81; Omni Hotel Hou $727.46; Grosvenor Hotel Lon $7839.30; Biscayne Bay Marriot Hotel $190.13;  Grosvenor House Hotel Lon. $5,553.89; Grosvenor House $336.98</t>
  </si>
  <si>
    <t xml:space="preserve">American Airlines $6973.76;British Air (4) $10,470.88; </t>
  </si>
  <si>
    <t xml:space="preserve">@1.78</t>
  </si>
  <si>
    <t xml:space="preserve">5)       5/1/2000</t>
  </si>
  <si>
    <t xml:space="preserve">Gift shop purchases @ Omni $26.97</t>
  </si>
  <si>
    <t xml:space="preserve">Grosvenor House Hotel Lon. $9119.61; Shogun Lon. $87.63</t>
  </si>
  <si>
    <t xml:space="preserve">(5)British Airway $8,073.96 returned for credit;(5)British Airways $5,234.97; British Air (5) $11,932.73</t>
  </si>
  <si>
    <t xml:space="preserve">@1.84</t>
  </si>
  <si>
    <t xml:space="preserve">6)       6/1/2000</t>
  </si>
  <si>
    <t xml:space="preserve">Kidrun Austermuehle $885.28; Gift Shop @ Omni Hou $18.60; Gift Shop $1.59 @ 4 Seasons; Gift Shop $43.62 @ Omni Hou</t>
  </si>
  <si>
    <t xml:space="preserve">Massa's $100.00</t>
  </si>
  <si>
    <t xml:space="preserve">Varig (6) $6687.10; </t>
  </si>
  <si>
    <t xml:space="preserve">7)       7/1/2000</t>
  </si>
  <si>
    <t xml:space="preserve">Mirabelle Lon. $268.43; Gift Shop @ Four Seasons $50.80</t>
  </si>
  <si>
    <t xml:space="preserve">Grosvenor House Hotel Lon. $11,006.99;</t>
  </si>
  <si>
    <t xml:space="preserve">Varig $164.15; American $3266.25</t>
  </si>
  <si>
    <t xml:space="preserve">@1.83</t>
  </si>
  <si>
    <t xml:space="preserve">       8/1/2000</t>
  </si>
  <si>
    <t xml:space="preserve">Gift Shop $7.27 @ Dorchester Hotel Lon.; Gift Shop $20.92 @ Omni Hou.; Gift Shop $10.56 @Omni Hou; Gift Shop $33.37 @ Omni Hou.</t>
  </si>
  <si>
    <t xml:space="preserve">Dorchester Hotel Lon $1,476.32; London Hilton $4,391.24</t>
  </si>
  <si>
    <t xml:space="preserve">Rest. Nagayama SP $96.25; Sushi SP $55.43; Sea House SP $46.75; Rest. Nagayama SP $41.55; Rest. Nagayama SP $81.30; Sushi SP $66.00; Sushi Bar $65.76</t>
  </si>
  <si>
    <t xml:space="preserve">       9/1/2000</t>
  </si>
  <si>
    <t xml:space="preserve">Rest. Nagayama SP $34.30; Sushi SP $53.82; Badaro SP $38.56; Sushi SP $65.14</t>
  </si>
  <si>
    <t xml:space="preserve">Rio Sul $231.40</t>
  </si>
  <si>
    <t xml:space="preserve">@1.86</t>
  </si>
  <si>
    <t xml:space="preserve">    10/1/2000</t>
  </si>
  <si>
    <t xml:space="preserve">Eagan Enterprices Cypress TX Computer, battery, adapter, Printer &amp; misc. supplies</t>
  </si>
  <si>
    <t xml:space="preserve">Ayscough Travel-Town car driver $2897.19; Fortyseven Park Hotel Lon. $2123.02; Hotel Pavillon Courmayer $92.06; Nebresco Hotel-Nice $108.96;Four Seasons Hotel, NY $6931.66</t>
  </si>
  <si>
    <t xml:space="preserve">Abbraccio Rest. $8.73; Rest. Nagayama SP $71.91; Sushi SP $61.66; Abbraccio Rest. SP $17.46; Badaro SP $33.06; </t>
  </si>
  <si>
    <t xml:space="preserve">@1.89</t>
  </si>
  <si>
    <t xml:space="preserve">Fortyseven Park St. Hotel London $1,407.69</t>
  </si>
  <si>
    <t xml:space="preserve">Rest. Nagayama $26.34; Sushi SP $28.91; Gran Melia SP $30.95;</t>
  </si>
  <si>
    <t xml:space="preserve">@1.99</t>
  </si>
  <si>
    <t xml:space="preserve">    12/1/2000</t>
  </si>
  <si>
    <t xml:space="preserve">Gift Shop @Omni Hotel Hou $16.11; Gift Shop @ Hotel Pierre NY $13.15</t>
  </si>
  <si>
    <t xml:space="preserve">Rest. Nagayama $249.61; Shogun Rest. Lon. $90.37; </t>
  </si>
  <si>
    <t xml:space="preserve">Sushi SP $56.59; Barbacao SP $34.70; </t>
  </si>
  <si>
    <t xml:space="preserve">Contl $2089.48; Contl $1076.25</t>
  </si>
  <si>
    <t xml:space="preserve">@2.01</t>
  </si>
  <si>
    <t xml:space="preserve">Gift Shop @ Omni Hou $49.68</t>
  </si>
  <si>
    <t xml:space="preserve">BRAZIL AMEX</t>
  </si>
  <si>
    <t xml:space="preserve">US AMEX Card</t>
  </si>
  <si>
    <t xml:space="preserve">Grosvenor House Lon. $85.30</t>
  </si>
  <si>
    <t xml:space="preserve">Badaro $36.31</t>
  </si>
  <si>
    <t xml:space="preserve">British Air $8,643.03; American $3,725.40</t>
  </si>
  <si>
    <t xml:space="preserve">Kai Mayfair-Lon. $81.83; Noura Brassier Lon $83.09; The Met-Lon $158.90; Harrods-Lon $91.01</t>
  </si>
  <si>
    <t xml:space="preserve">Rio Sul #2932579466017 $112.57; BA #1252579646986 $3,702.86; BA #1255776698478 $11,209.53;</t>
  </si>
  <si>
    <t xml:space="preserve">Personal purchase @ WH Smith Ltd. London $27.68</t>
  </si>
  <si>
    <t xml:space="preserve">Cyprus Hilton Nicosia $509.99; Dakota Framing (packing &amp; ready for shipping of personal effects to London $1055.44; Fine Arts Express (moving/shipping of personal effects to London $685.00: </t>
  </si>
  <si>
    <t xml:space="preserve">Contl #0057022426587 $4,270.13</t>
  </si>
  <si>
    <t xml:space="preserve">Cyprus Hilton Nicosia 709.89 (Diomedes to mail in receipt to G G Garcia) </t>
  </si>
  <si>
    <t xml:space="preserve">Paid to ENE</t>
  </si>
  <si>
    <t xml:space="preserve">Paid for Membership Reward w/ck #1365 dated 2/1/01</t>
  </si>
  <si>
    <t xml:space="preserve">TOTAL US AMEX</t>
  </si>
  <si>
    <t xml:space="preserve">US$</t>
  </si>
  <si>
    <t xml:space="preserve">A</t>
  </si>
  <si>
    <t xml:space="preserve">B</t>
  </si>
  <si>
    <t xml:space="preserve">C</t>
  </si>
  <si>
    <t xml:space="preserve">A:  May have attendees from calendar, but not actual receipt and no business purpose.  Note:  Meal locations may not mirror Diomedes location per his calendar.</t>
  </si>
  <si>
    <t xml:space="preserve">B:  No travel ticket receipts available so destinations and business purposes unknown.</t>
  </si>
  <si>
    <t xml:space="preserve">C:  Receipts turned in and acknowledged by Sao Paulo Office</t>
  </si>
  <si>
    <t xml:space="preserve">1)  Returned Varig tkt for credit US$160.64/R$300.40</t>
  </si>
  <si>
    <t xml:space="preserve">2) Returned Contl tkt for credit USR17,893.77/R$32,208.79</t>
  </si>
  <si>
    <t xml:space="preserve">3)  Received Credit US$2269.50/R$4062.41 Returned airline tkts for credit $28,897.83</t>
  </si>
  <si>
    <t xml:space="preserve">4) &lt;Received Credit US$41614.55/R$74073.90&gt;  Airline ticket returned for credit USR10,470.88</t>
  </si>
  <si>
    <t xml:space="preserve">5) &lt;Received Credit R$569.25&gt; Returned airline tickets for credit US$41780.38/R$76,875.89</t>
  </si>
  <si>
    <t xml:space="preserve">6) &lt;Received Credit from Contl US$16293.51&gt; Returned airline tickets for credit USR20,208.42/R$37,183.49</t>
  </si>
  <si>
    <t xml:space="preserve">7) &lt;Received Credit US$12461.99/R$22805.44&gt;  Returned AA tkt US$3266.25/R$5977.24 for credit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</si>
</sst>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mm/dd/yy"/>
    <numFmt numFmtId="167" formatCode="[$-409]m/d/yyyy"/>
    <numFmt numFmtId="168" formatCode="\$#,##0.00"/>
    <numFmt numFmtId="169" formatCode="0%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0"/>
      <color rgb="FF00800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8"/>
      <color rgb="FF993366"/>
      <name val="Arial"/>
      <family val="2"/>
    </font>
    <font>
      <b val="true"/>
      <sz val="8"/>
      <color rgb="FF0000FF"/>
      <name val="Arial"/>
      <family val="2"/>
    </font>
    <font>
      <sz val="8"/>
      <color rgb="FF0000FF"/>
      <name val="Arial"/>
      <family val="2"/>
    </font>
    <font>
      <sz val="8"/>
      <color rgb="FF993366"/>
      <name val="Arial"/>
      <family val="2"/>
    </font>
    <font>
      <sz val="8"/>
      <color rgb="FF339966"/>
      <name val="Arial"/>
      <family val="2"/>
    </font>
    <font>
      <sz val="8"/>
      <color rgb="FFFF0000"/>
      <name val="Arial"/>
      <family val="2"/>
    </font>
    <font>
      <sz val="8"/>
      <color rgb="FF00FF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7" fontId="12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9" xfId="17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8" fontId="12" fillId="0" borderId="9" xfId="17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8" fontId="1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9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8" fontId="13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7" fontId="12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10" xfId="17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8" fontId="13" fillId="0" borderId="10" xfId="17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8" fontId="13" fillId="0" borderId="17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13" fillId="0" borderId="1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9" xfId="17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8" fontId="12" fillId="0" borderId="19" xfId="17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8" fontId="13" fillId="0" borderId="2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8" fontId="12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3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8" fontId="13" fillId="0" borderId="20" xfId="17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7" fontId="12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2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8" fontId="12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24" xfId="17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7" fontId="12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2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1" xfId="17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8" fontId="13" fillId="0" borderId="1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2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7" xfId="17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8" fontId="8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2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2" fillId="0" borderId="27" xfId="17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8" fontId="13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6" xfId="17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8" fontId="8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27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8" fontId="13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8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3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2" fillId="0" borderId="3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2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3" fillId="0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8" fillId="0" borderId="3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3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2" fillId="0" borderId="40" xfId="17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8" fontId="12" fillId="0" borderId="4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4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4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8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2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2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4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27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2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4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3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2.28"/>
    <col collapsed="false" customWidth="true" hidden="true" outlineLevel="0" max="6" min="6" style="0" width="12.28"/>
    <col collapsed="false" customWidth="true" hidden="true" outlineLevel="0" max="7" min="7" style="0" width="11.85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</row>
    <row r="3" customFormat="false" ht="15" hidden="false" customHeight="false" outlineLevel="0" collapsed="false">
      <c r="A3" s="1" t="s">
        <v>2</v>
      </c>
    </row>
    <row r="4" customFormat="false" ht="12.75" hidden="false" customHeight="false" outlineLevel="0" collapsed="false">
      <c r="E4" s="2" t="s">
        <v>3</v>
      </c>
      <c r="F4" s="2" t="s">
        <v>4</v>
      </c>
      <c r="G4" s="2" t="s">
        <v>5</v>
      </c>
    </row>
    <row r="5" customFormat="false" ht="12.75" hidden="false" customHeight="false" outlineLevel="0" collapsed="false">
      <c r="A5" s="0" t="s">
        <v>6</v>
      </c>
      <c r="E5" s="3" t="n">
        <f aca="false">+Sheet1!B21</f>
        <v>463494.097173884</v>
      </c>
      <c r="F5" s="3" t="n">
        <f aca="false">+E8+E11+E14+E20+E17</f>
        <v>463494.103542094</v>
      </c>
      <c r="G5" s="3" t="n">
        <f aca="false">+E5-F5</f>
        <v>-0.00636821024818346</v>
      </c>
    </row>
    <row r="6" customFormat="false" ht="12.75" hidden="false" customHeight="false" outlineLevel="0" collapsed="false">
      <c r="A6" s="0" t="s">
        <v>7</v>
      </c>
      <c r="E6" s="3" t="n">
        <f aca="false">+Sheet1!C21</f>
        <v>836337.1918</v>
      </c>
      <c r="F6" s="3" t="n">
        <f aca="false">+E9+E12+E15+E21+E18</f>
        <v>836337.1918</v>
      </c>
      <c r="G6" s="3" t="n">
        <f aca="false">+E6-F6</f>
        <v>0</v>
      </c>
    </row>
    <row r="8" customFormat="false" ht="12.75" hidden="false" customHeight="false" outlineLevel="0" collapsed="false">
      <c r="A8" s="4" t="s">
        <v>8</v>
      </c>
      <c r="B8" s="4"/>
      <c r="C8" s="4"/>
      <c r="D8" s="4"/>
      <c r="E8" s="5" t="n">
        <f aca="false">+Sheet1!E21</f>
        <v>23974.84</v>
      </c>
    </row>
    <row r="9" customFormat="false" ht="12.75" hidden="false" customHeight="false" outlineLevel="0" collapsed="false">
      <c r="A9" s="4" t="s">
        <v>9</v>
      </c>
      <c r="B9" s="4"/>
      <c r="C9" s="4"/>
      <c r="D9" s="4"/>
      <c r="E9" s="5" t="n">
        <f aca="false">+Sheet1!D21</f>
        <v>40543.3043</v>
      </c>
    </row>
    <row r="10" customFormat="false" ht="12.75" hidden="false" customHeight="false" outlineLevel="0" collapsed="false">
      <c r="A10" s="4"/>
      <c r="B10" s="4"/>
      <c r="C10" s="4"/>
      <c r="D10" s="4"/>
      <c r="E10" s="4"/>
    </row>
    <row r="11" customFormat="false" ht="12.75" hidden="false" customHeight="false" outlineLevel="0" collapsed="false">
      <c r="A11" s="4" t="s">
        <v>10</v>
      </c>
      <c r="B11" s="4"/>
      <c r="C11" s="4"/>
      <c r="D11" s="4"/>
      <c r="E11" s="5" t="n">
        <f aca="false">+Sheet1!I21</f>
        <v>70070.34</v>
      </c>
    </row>
    <row r="12" customFormat="false" ht="12.75" hidden="false" customHeight="false" outlineLevel="0" collapsed="false">
      <c r="A12" s="4" t="s">
        <v>11</v>
      </c>
      <c r="B12" s="4"/>
      <c r="C12" s="4"/>
      <c r="D12" s="4"/>
      <c r="E12" s="5" t="n">
        <f aca="false">+Sheet1!H21</f>
        <v>123202.8656</v>
      </c>
    </row>
    <row r="13" customFormat="false" ht="12.75" hidden="false" customHeight="false" outlineLevel="0" collapsed="false">
      <c r="A13" s="4"/>
      <c r="B13" s="4"/>
      <c r="C13" s="4"/>
      <c r="D13" s="4"/>
      <c r="E13" s="4"/>
    </row>
    <row r="14" customFormat="false" ht="12.75" hidden="false" customHeight="false" outlineLevel="0" collapsed="false">
      <c r="A14" s="4" t="s">
        <v>12</v>
      </c>
      <c r="B14" s="4"/>
      <c r="C14" s="4"/>
      <c r="D14" s="4"/>
      <c r="E14" s="5" t="n">
        <f aca="false">+Sheet1!O21</f>
        <v>99176.6266666667</v>
      </c>
    </row>
    <row r="15" customFormat="false" ht="12.75" hidden="false" customHeight="false" outlineLevel="0" collapsed="false">
      <c r="A15" s="4" t="s">
        <v>13</v>
      </c>
      <c r="B15" s="4"/>
      <c r="C15" s="4"/>
      <c r="D15" s="4"/>
      <c r="E15" s="5" t="n">
        <f aca="false">+Sheet1!N21</f>
        <v>176046.9289</v>
      </c>
    </row>
    <row r="16" customFormat="false" ht="12.75" hidden="false" customHeight="false" outlineLevel="0" collapsed="false">
      <c r="A16" s="4"/>
      <c r="B16" s="4"/>
      <c r="C16" s="4"/>
      <c r="D16" s="4"/>
      <c r="E16" s="4"/>
    </row>
    <row r="17" customFormat="false" ht="12.75" hidden="false" customHeight="false" outlineLevel="0" collapsed="false">
      <c r="A17" s="4" t="s">
        <v>14</v>
      </c>
      <c r="B17" s="4"/>
      <c r="C17" s="4"/>
      <c r="D17" s="4"/>
      <c r="E17" s="5" t="n">
        <f aca="false">+Sheet1!L21</f>
        <v>2096.86</v>
      </c>
    </row>
    <row r="18" customFormat="false" ht="12.75" hidden="false" customHeight="false" outlineLevel="0" collapsed="false">
      <c r="A18" s="4" t="s">
        <v>15</v>
      </c>
      <c r="B18" s="4"/>
      <c r="C18" s="4"/>
      <c r="D18" s="4"/>
      <c r="E18" s="5" t="n">
        <f aca="false">+Sheet1!K21</f>
        <v>3294.5009</v>
      </c>
    </row>
    <row r="20" customFormat="false" ht="12.75" hidden="false" customHeight="false" outlineLevel="0" collapsed="false">
      <c r="A20" s="6" t="s">
        <v>16</v>
      </c>
      <c r="B20" s="6"/>
      <c r="C20" s="6"/>
      <c r="D20" s="6"/>
      <c r="E20" s="7" t="n">
        <f aca="false">+Sheet1!S21</f>
        <v>268175.436875427</v>
      </c>
    </row>
    <row r="21" customFormat="false" ht="12.75" hidden="false" customHeight="false" outlineLevel="0" collapsed="false">
      <c r="A21" s="6" t="s">
        <v>17</v>
      </c>
      <c r="B21" s="6"/>
      <c r="C21" s="6"/>
      <c r="D21" s="6"/>
      <c r="E21" s="7" t="n">
        <f aca="false">+Sheet1!R21</f>
        <v>493249.5921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29" activePane="bottomRight" state="frozen"/>
      <selection pane="topLeft" activeCell="A1" activeCellId="0" sqref="A1"/>
      <selection pane="topRight" activeCell="B1" activeCellId="0" sqref="B1"/>
      <selection pane="bottomLeft" activeCell="A29" activeCellId="0" sqref="A29"/>
      <selection pane="bottomRight" activeCell="A45" activeCellId="0" sqref="A4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8" width="11.28"/>
    <col collapsed="false" customWidth="true" hidden="false" outlineLevel="0" max="2" min="2" style="8" width="11.42"/>
    <col collapsed="false" customWidth="true" hidden="false" outlineLevel="0" max="3" min="3" style="9" width="10.41"/>
    <col collapsed="false" customWidth="true" hidden="false" outlineLevel="0" max="5" min="4" style="9" width="11.56"/>
    <col collapsed="false" customWidth="true" hidden="false" outlineLevel="0" max="6" min="6" style="9" width="20.7"/>
    <col collapsed="false" customWidth="true" hidden="true" outlineLevel="0" max="7" min="7" style="8" width="11.28"/>
    <col collapsed="false" customWidth="true" hidden="false" outlineLevel="0" max="8" min="8" style="8" width="12.14"/>
    <col collapsed="false" customWidth="true" hidden="false" outlineLevel="0" max="9" min="9" style="8" width="10.56"/>
    <col collapsed="false" customWidth="true" hidden="false" outlineLevel="0" max="10" min="10" style="8" width="20.7"/>
    <col collapsed="false" customWidth="true" hidden="false" outlineLevel="0" max="11" min="11" style="8" width="9.99"/>
    <col collapsed="false" customWidth="true" hidden="false" outlineLevel="0" max="12" min="12" style="8" width="9.56"/>
    <col collapsed="false" customWidth="true" hidden="false" outlineLevel="0" max="13" min="13" style="8" width="20.7"/>
    <col collapsed="false" customWidth="true" hidden="false" outlineLevel="0" max="15" min="14" style="8" width="10.56"/>
    <col collapsed="false" customWidth="true" hidden="true" outlineLevel="0" max="16" min="16" style="8" width="12.7"/>
    <col collapsed="false" customWidth="true" hidden="false" outlineLevel="0" max="17" min="17" style="8" width="20.7"/>
    <col collapsed="false" customWidth="true" hidden="false" outlineLevel="0" max="18" min="18" style="8" width="12.7"/>
    <col collapsed="false" customWidth="true" hidden="false" outlineLevel="0" max="19" min="19" style="8" width="12.56"/>
    <col collapsed="false" customWidth="true" hidden="false" outlineLevel="0" max="20" min="20" style="8" width="8.14"/>
    <col collapsed="false" customWidth="true" hidden="true" outlineLevel="0" max="21" min="21" style="8" width="7.7"/>
    <col collapsed="false" customWidth="true" hidden="true" outlineLevel="0" max="22" min="22" style="8" width="8.56"/>
    <col collapsed="false" customWidth="false" hidden="false" outlineLevel="0" max="257" min="23" style="8" width="9.14"/>
  </cols>
  <sheetData>
    <row r="1" customFormat="false" ht="11.25" hidden="false" customHeight="false" outlineLevel="0" collapsed="false">
      <c r="C1" s="8"/>
      <c r="D1" s="8"/>
      <c r="E1" s="8"/>
      <c r="F1" s="8"/>
      <c r="H1" s="10"/>
      <c r="I1" s="10"/>
      <c r="J1" s="10"/>
      <c r="K1" s="10"/>
      <c r="L1" s="10"/>
      <c r="M1" s="10"/>
      <c r="N1" s="10"/>
      <c r="O1" s="10"/>
    </row>
    <row r="2" customFormat="false" ht="11.25" hidden="false" customHeight="false" outlineLevel="0" collapsed="false">
      <c r="C2" s="8"/>
      <c r="D2" s="8"/>
      <c r="E2" s="8"/>
      <c r="F2" s="8"/>
      <c r="H2" s="10"/>
      <c r="I2" s="10"/>
      <c r="J2" s="10"/>
      <c r="K2" s="10"/>
      <c r="L2" s="10"/>
      <c r="M2" s="10"/>
      <c r="N2" s="10"/>
      <c r="O2" s="10"/>
      <c r="T2" s="11" t="s">
        <v>18</v>
      </c>
    </row>
    <row r="3" customFormat="false" ht="12" hidden="false" customHeight="false" outlineLevel="0" collapsed="false">
      <c r="C3" s="8"/>
      <c r="D3" s="8"/>
      <c r="E3" s="8"/>
      <c r="F3" s="8"/>
    </row>
    <row r="4" customFormat="false" ht="68.25" hidden="false" customHeight="false" outlineLevel="0" collapsed="false">
      <c r="A4" s="12" t="s">
        <v>19</v>
      </c>
      <c r="B4" s="13" t="s">
        <v>20</v>
      </c>
      <c r="C4" s="14" t="s">
        <v>7</v>
      </c>
      <c r="D4" s="14" t="s">
        <v>9</v>
      </c>
      <c r="E4" s="15" t="s">
        <v>21</v>
      </c>
      <c r="F4" s="16" t="s">
        <v>22</v>
      </c>
      <c r="G4" s="17" t="s">
        <v>23</v>
      </c>
      <c r="H4" s="18" t="s">
        <v>24</v>
      </c>
      <c r="I4" s="19" t="s">
        <v>25</v>
      </c>
      <c r="J4" s="19" t="s">
        <v>26</v>
      </c>
      <c r="K4" s="18" t="s">
        <v>27</v>
      </c>
      <c r="L4" s="19" t="s">
        <v>28</v>
      </c>
      <c r="M4" s="19" t="s">
        <v>29</v>
      </c>
      <c r="N4" s="18" t="s">
        <v>30</v>
      </c>
      <c r="O4" s="19" t="s">
        <v>31</v>
      </c>
      <c r="P4" s="20" t="s">
        <v>32</v>
      </c>
      <c r="Q4" s="21" t="s">
        <v>33</v>
      </c>
      <c r="R4" s="18" t="s">
        <v>34</v>
      </c>
      <c r="S4" s="22" t="s">
        <v>35</v>
      </c>
      <c r="T4" s="23" t="s">
        <v>36</v>
      </c>
      <c r="U4" s="24" t="s">
        <v>37</v>
      </c>
      <c r="V4" s="25" t="s">
        <v>38</v>
      </c>
      <c r="X4" s="8" t="s">
        <v>18</v>
      </c>
    </row>
    <row r="5" customFormat="false" ht="146.25" hidden="false" customHeight="false" outlineLevel="0" collapsed="false">
      <c r="A5" s="26" t="n">
        <v>36069</v>
      </c>
      <c r="B5" s="27" t="n">
        <v>26432.05</v>
      </c>
      <c r="C5" s="28" t="n">
        <f aca="false">+B5*1.2</f>
        <v>31718.46</v>
      </c>
      <c r="D5" s="28" t="n">
        <f aca="false">+E5*1.2</f>
        <v>6850.26</v>
      </c>
      <c r="E5" s="29" t="n">
        <v>5708.55</v>
      </c>
      <c r="F5" s="28" t="s">
        <v>39</v>
      </c>
      <c r="G5" s="28" t="n">
        <v>0</v>
      </c>
      <c r="H5" s="28" t="n">
        <f aca="false">+I5*1.2</f>
        <v>2333.628</v>
      </c>
      <c r="I5" s="29" t="n">
        <v>1944.69</v>
      </c>
      <c r="J5" s="30" t="s">
        <v>40</v>
      </c>
      <c r="K5" s="31" t="n">
        <v>1196.2</v>
      </c>
      <c r="L5" s="30" t="n">
        <v>996.83</v>
      </c>
      <c r="M5" s="30" t="s">
        <v>41</v>
      </c>
      <c r="N5" s="28" t="n">
        <v>4214.4</v>
      </c>
      <c r="O5" s="29" t="n">
        <v>3512</v>
      </c>
      <c r="P5" s="32" t="n">
        <v>0</v>
      </c>
      <c r="Q5" s="30" t="s">
        <v>42</v>
      </c>
      <c r="R5" s="33" t="n">
        <f aca="false">+C5-D5-H5-K5-N5</f>
        <v>17123.972</v>
      </c>
      <c r="S5" s="34" t="n">
        <f aca="false">+R5/1.2</f>
        <v>14269.9766666667</v>
      </c>
      <c r="T5" s="35" t="s">
        <v>43</v>
      </c>
      <c r="U5" s="36" t="s">
        <v>18</v>
      </c>
      <c r="V5" s="37" t="n">
        <v>102082</v>
      </c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</row>
    <row r="6" customFormat="false" ht="135" hidden="false" customHeight="false" outlineLevel="0" collapsed="false">
      <c r="A6" s="26" t="n">
        <v>36100</v>
      </c>
      <c r="B6" s="27" t="n">
        <v>11840.54</v>
      </c>
      <c r="C6" s="28" t="n">
        <f aca="false">+B6*1.21</f>
        <v>14327.0534</v>
      </c>
      <c r="D6" s="28" t="n">
        <v>0</v>
      </c>
      <c r="E6" s="29" t="n">
        <v>0</v>
      </c>
      <c r="F6" s="28"/>
      <c r="G6" s="28" t="n">
        <v>0</v>
      </c>
      <c r="H6" s="28" t="n">
        <f aca="false">+I6*1.21</f>
        <v>7014.6483</v>
      </c>
      <c r="I6" s="29" t="n">
        <v>5797.23</v>
      </c>
      <c r="J6" s="30" t="s">
        <v>44</v>
      </c>
      <c r="K6" s="31" t="n">
        <f aca="false">+L6*1.21</f>
        <v>181.5605</v>
      </c>
      <c r="L6" s="29" t="n">
        <v>150.05</v>
      </c>
      <c r="M6" s="30" t="s">
        <v>45</v>
      </c>
      <c r="N6" s="28" t="n">
        <v>0</v>
      </c>
      <c r="O6" s="29"/>
      <c r="P6" s="28" t="n">
        <v>0</v>
      </c>
      <c r="Q6" s="28"/>
      <c r="R6" s="33" t="n">
        <f aca="false">+C6-D6-H6-K6-N6</f>
        <v>7130.8446</v>
      </c>
      <c r="S6" s="34" t="n">
        <f aca="false">+R6/1.21</f>
        <v>5893.26</v>
      </c>
      <c r="T6" s="35" t="s">
        <v>46</v>
      </c>
      <c r="U6" s="36" t="s">
        <v>18</v>
      </c>
      <c r="V6" s="37" t="n">
        <v>102082</v>
      </c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</row>
    <row r="7" customFormat="false" ht="78.75" hidden="false" customHeight="false" outlineLevel="0" collapsed="false">
      <c r="A7" s="26" t="n">
        <v>36130</v>
      </c>
      <c r="B7" s="27" t="n">
        <f aca="false">+C7/1.22</f>
        <v>23945.1065573771</v>
      </c>
      <c r="C7" s="28" t="n">
        <v>29213.03</v>
      </c>
      <c r="D7" s="28" t="n">
        <v>6286.29</v>
      </c>
      <c r="E7" s="29" t="n">
        <v>5152.7</v>
      </c>
      <c r="F7" s="31" t="s">
        <v>47</v>
      </c>
      <c r="G7" s="28" t="n">
        <v>0</v>
      </c>
      <c r="H7" s="28" t="n">
        <f aca="false">+I7*1.22</f>
        <v>3107.8524</v>
      </c>
      <c r="I7" s="29" t="n">
        <v>2547.42</v>
      </c>
      <c r="J7" s="30" t="s">
        <v>48</v>
      </c>
      <c r="K7" s="31" t="n">
        <f aca="false">+L7*1.22</f>
        <v>1002.5594</v>
      </c>
      <c r="L7" s="29" t="n">
        <v>821.77</v>
      </c>
      <c r="M7" s="30" t="s">
        <v>49</v>
      </c>
      <c r="N7" s="28" t="n">
        <f aca="false">+O7*1.22</f>
        <v>8893.8</v>
      </c>
      <c r="O7" s="29" t="n">
        <v>7290</v>
      </c>
      <c r="P7" s="28" t="n">
        <v>0</v>
      </c>
      <c r="Q7" s="31" t="s">
        <v>50</v>
      </c>
      <c r="R7" s="33" t="n">
        <f aca="false">+C7-D7-H7-K7-N7</f>
        <v>9922.5282</v>
      </c>
      <c r="S7" s="34" t="n">
        <f aca="false">+R7/1.22</f>
        <v>8133.21983606558</v>
      </c>
      <c r="T7" s="35" t="s">
        <v>51</v>
      </c>
      <c r="U7" s="36" t="s">
        <v>18</v>
      </c>
      <c r="V7" s="37" t="n">
        <v>102082</v>
      </c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  <c r="IW7" s="38"/>
    </row>
    <row r="8" customFormat="false" ht="33.75" hidden="false" customHeight="false" outlineLevel="0" collapsed="false">
      <c r="A8" s="39" t="s">
        <v>52</v>
      </c>
      <c r="B8" s="27" t="n">
        <v>10647.95</v>
      </c>
      <c r="C8" s="28" t="n">
        <f aca="false">+B8*1.87</f>
        <v>19911.6665</v>
      </c>
      <c r="D8" s="28" t="n">
        <f aca="false">+E8*1.87</f>
        <v>745.8495</v>
      </c>
      <c r="E8" s="29" t="n">
        <v>398.85</v>
      </c>
      <c r="F8" s="31" t="s">
        <v>47</v>
      </c>
      <c r="G8" s="28" t="n">
        <v>0</v>
      </c>
      <c r="H8" s="28" t="n">
        <f aca="false">+I8*1.87</f>
        <v>143.9339</v>
      </c>
      <c r="I8" s="29" t="n">
        <v>76.97</v>
      </c>
      <c r="J8" s="30" t="s">
        <v>53</v>
      </c>
      <c r="K8" s="31" t="n">
        <f aca="false">+L8*1.87</f>
        <v>74.1455</v>
      </c>
      <c r="L8" s="29" t="n">
        <v>39.65</v>
      </c>
      <c r="M8" s="30" t="s">
        <v>54</v>
      </c>
      <c r="N8" s="28" t="n">
        <f aca="false">+O8*1.87</f>
        <v>5246.0232</v>
      </c>
      <c r="O8" s="29" t="n">
        <v>2805.36</v>
      </c>
      <c r="P8" s="28" t="n">
        <v>0</v>
      </c>
      <c r="Q8" s="31" t="s">
        <v>55</v>
      </c>
      <c r="R8" s="33" t="n">
        <f aca="false">+C8-D8-H8-K8-N8</f>
        <v>13701.7144</v>
      </c>
      <c r="S8" s="34" t="n">
        <f aca="false">+R8/1.87</f>
        <v>7327.12</v>
      </c>
      <c r="T8" s="35" t="s">
        <v>56</v>
      </c>
      <c r="U8" s="40" t="s">
        <v>18</v>
      </c>
      <c r="V8" s="37" t="n">
        <v>102082</v>
      </c>
      <c r="W8" s="38"/>
      <c r="X8" s="38" t="s">
        <v>18</v>
      </c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</row>
    <row r="9" customFormat="false" ht="78.75" hidden="false" customHeight="false" outlineLevel="0" collapsed="false">
      <c r="A9" s="41" t="s">
        <v>57</v>
      </c>
      <c r="B9" s="42" t="n">
        <v>35348.01</v>
      </c>
      <c r="C9" s="43" t="n">
        <f aca="false">+B9*1.8</f>
        <v>63626.418</v>
      </c>
      <c r="D9" s="43" t="n">
        <f aca="false">+E9*1.8</f>
        <v>336.132</v>
      </c>
      <c r="E9" s="34" t="n">
        <v>186.74</v>
      </c>
      <c r="F9" s="44" t="s">
        <v>58</v>
      </c>
      <c r="G9" s="43" t="n">
        <v>0</v>
      </c>
      <c r="H9" s="43" t="n">
        <v>664.5</v>
      </c>
      <c r="I9" s="34" t="n">
        <v>369.17</v>
      </c>
      <c r="J9" s="45" t="s">
        <v>59</v>
      </c>
      <c r="K9" s="44" t="n">
        <f aca="false">+L9*1.8</f>
        <v>126.396</v>
      </c>
      <c r="L9" s="34" t="n">
        <v>70.22</v>
      </c>
      <c r="M9" s="45" t="s">
        <v>60</v>
      </c>
      <c r="N9" s="43" t="n">
        <v>32358.99</v>
      </c>
      <c r="O9" s="34" t="n">
        <f aca="false">+N9/1.8</f>
        <v>17977.2166666667</v>
      </c>
      <c r="P9" s="43" t="n">
        <v>0</v>
      </c>
      <c r="Q9" s="31" t="s">
        <v>61</v>
      </c>
      <c r="R9" s="33" t="n">
        <f aca="false">+C9-D9-H9-K9-N9</f>
        <v>30140.4</v>
      </c>
      <c r="S9" s="34" t="n">
        <f aca="false">+R9/1.8</f>
        <v>16744.6666666667</v>
      </c>
      <c r="T9" s="35" t="s">
        <v>62</v>
      </c>
      <c r="U9" s="46" t="s">
        <v>18</v>
      </c>
      <c r="V9" s="37" t="n">
        <v>102082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45" hidden="false" customHeight="false" outlineLevel="0" collapsed="false">
      <c r="A10" s="41" t="s">
        <v>63</v>
      </c>
      <c r="B10" s="42" t="n">
        <v>33668.81</v>
      </c>
      <c r="C10" s="43" t="n">
        <f aca="false">+B10*1.79</f>
        <v>60267.1699</v>
      </c>
      <c r="D10" s="43" t="n">
        <f aca="false">+E10*1.79</f>
        <v>77.8829</v>
      </c>
      <c r="E10" s="34" t="n">
        <v>43.51</v>
      </c>
      <c r="F10" s="44" t="s">
        <v>64</v>
      </c>
      <c r="G10" s="43" t="n">
        <v>0</v>
      </c>
      <c r="H10" s="43" t="n">
        <f aca="false">+I10*1.79</f>
        <v>4093.0677</v>
      </c>
      <c r="I10" s="34" t="n">
        <v>2286.63</v>
      </c>
      <c r="J10" s="45" t="s">
        <v>65</v>
      </c>
      <c r="K10" s="44" t="n">
        <v>0</v>
      </c>
      <c r="L10" s="34" t="n">
        <v>0</v>
      </c>
      <c r="M10" s="34"/>
      <c r="N10" s="43" t="n">
        <f aca="false">+O10*1.79</f>
        <v>26676.5848</v>
      </c>
      <c r="O10" s="34" t="n">
        <v>14903.12</v>
      </c>
      <c r="P10" s="43" t="n">
        <v>0</v>
      </c>
      <c r="Q10" s="31" t="s">
        <v>66</v>
      </c>
      <c r="R10" s="33" t="n">
        <f aca="false">+C10-D10-H10-K10-N10</f>
        <v>29419.6345</v>
      </c>
      <c r="S10" s="34" t="n">
        <f aca="false">+R10/1.79</f>
        <v>16435.55</v>
      </c>
      <c r="T10" s="47" t="s">
        <v>67</v>
      </c>
      <c r="U10" s="40" t="s">
        <v>18</v>
      </c>
      <c r="V10" s="37" t="n">
        <v>102082</v>
      </c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12.5" hidden="false" customHeight="false" outlineLevel="0" collapsed="false">
      <c r="A11" s="41" t="s">
        <v>68</v>
      </c>
      <c r="B11" s="42" t="n">
        <f aca="false">+C11/1.78</f>
        <v>45413.0112359551</v>
      </c>
      <c r="C11" s="43" t="n">
        <v>80835.16</v>
      </c>
      <c r="D11" s="43" t="n">
        <f aca="false">+E11*1.78</f>
        <v>19816.4552</v>
      </c>
      <c r="E11" s="34" t="n">
        <v>11132.84</v>
      </c>
      <c r="F11" s="44" t="s">
        <v>69</v>
      </c>
      <c r="G11" s="43" t="n">
        <v>0</v>
      </c>
      <c r="H11" s="43" t="n">
        <f aca="false">+I11*1.78</f>
        <v>33660.8146</v>
      </c>
      <c r="I11" s="34" t="n">
        <v>18910.57</v>
      </c>
      <c r="J11" s="45" t="s">
        <v>70</v>
      </c>
      <c r="K11" s="44" t="n">
        <v>0</v>
      </c>
      <c r="L11" s="34" t="n">
        <v>0</v>
      </c>
      <c r="M11" s="34"/>
      <c r="N11" s="43" t="n">
        <f aca="false">+O11*1.78</f>
        <v>31051.4592</v>
      </c>
      <c r="O11" s="34" t="n">
        <v>17444.64</v>
      </c>
      <c r="P11" s="43" t="n">
        <v>0</v>
      </c>
      <c r="Q11" s="31" t="s">
        <v>71</v>
      </c>
      <c r="R11" s="33" t="n">
        <f aca="false">+C11-D11-H11-K11-N11</f>
        <v>-3693.56899999999</v>
      </c>
      <c r="S11" s="34" t="n">
        <f aca="false">+R11/1.78</f>
        <v>-2075.03876404494</v>
      </c>
      <c r="T11" s="35" t="s">
        <v>72</v>
      </c>
      <c r="U11" s="48" t="s">
        <v>18</v>
      </c>
      <c r="V11" s="37" t="n">
        <v>102082</v>
      </c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  <c r="IU11" s="49"/>
      <c r="IV11" s="49"/>
      <c r="IW11" s="49"/>
    </row>
    <row r="12" customFormat="false" ht="45" hidden="false" customHeight="false" outlineLevel="0" collapsed="false">
      <c r="A12" s="41" t="s">
        <v>73</v>
      </c>
      <c r="B12" s="42" t="n">
        <v>83501.29</v>
      </c>
      <c r="C12" s="43" t="n">
        <f aca="false">+B12*1.84</f>
        <v>153642.3736</v>
      </c>
      <c r="D12" s="43" t="n">
        <f aca="false">+E12*1.84</f>
        <v>49.6248</v>
      </c>
      <c r="E12" s="34" t="n">
        <v>26.97</v>
      </c>
      <c r="F12" s="44" t="s">
        <v>74</v>
      </c>
      <c r="G12" s="43" t="n">
        <v>0</v>
      </c>
      <c r="H12" s="43" t="n">
        <f aca="false">+I12*1.84</f>
        <v>16941.3216</v>
      </c>
      <c r="I12" s="34" t="n">
        <v>9207.24</v>
      </c>
      <c r="J12" s="45" t="s">
        <v>75</v>
      </c>
      <c r="K12" s="44" t="n">
        <v>0</v>
      </c>
      <c r="L12" s="34" t="n">
        <v>0</v>
      </c>
      <c r="M12" s="34"/>
      <c r="N12" s="43" t="n">
        <f aca="false">+O12*1.84</f>
        <v>46444.6544</v>
      </c>
      <c r="O12" s="34" t="n">
        <v>25241.66</v>
      </c>
      <c r="P12" s="43" t="n">
        <v>0</v>
      </c>
      <c r="Q12" s="31" t="s">
        <v>76</v>
      </c>
      <c r="R12" s="33" t="n">
        <f aca="false">+C12-D12-H12-K12-N12</f>
        <v>90206.7728</v>
      </c>
      <c r="S12" s="34" t="n">
        <f aca="false">+R12/1.84</f>
        <v>49025.42</v>
      </c>
      <c r="T12" s="47" t="s">
        <v>77</v>
      </c>
      <c r="U12" s="50"/>
      <c r="V12" s="37" t="n">
        <v>102082</v>
      </c>
    </row>
    <row r="13" customFormat="false" ht="56.25" hidden="false" customHeight="false" outlineLevel="0" collapsed="false">
      <c r="A13" s="41" t="s">
        <v>78</v>
      </c>
      <c r="B13" s="42" t="n">
        <f aca="false">+C13/1.84</f>
        <v>36619.8423913043</v>
      </c>
      <c r="C13" s="43" t="n">
        <v>67380.51</v>
      </c>
      <c r="D13" s="43" t="n">
        <f aca="false">+E13*1.84</f>
        <v>1746.3256</v>
      </c>
      <c r="E13" s="34" t="n">
        <v>949.09</v>
      </c>
      <c r="F13" s="44" t="s">
        <v>79</v>
      </c>
      <c r="G13" s="43" t="n">
        <v>0</v>
      </c>
      <c r="H13" s="43" t="n">
        <f aca="false">+I13*1.84</f>
        <v>184</v>
      </c>
      <c r="I13" s="34" t="n">
        <v>100</v>
      </c>
      <c r="J13" s="45" t="s">
        <v>80</v>
      </c>
      <c r="K13" s="44" t="n">
        <v>0</v>
      </c>
      <c r="L13" s="34" t="n">
        <v>0</v>
      </c>
      <c r="M13" s="34"/>
      <c r="N13" s="43" t="n">
        <f aca="false">+O13*1.84</f>
        <v>12304.264</v>
      </c>
      <c r="O13" s="34" t="n">
        <v>6687.1</v>
      </c>
      <c r="P13" s="43" t="n">
        <v>0</v>
      </c>
      <c r="Q13" s="31" t="s">
        <v>81</v>
      </c>
      <c r="R13" s="33" t="n">
        <f aca="false">+C13-D13-H13-K13-N13</f>
        <v>53145.9204</v>
      </c>
      <c r="S13" s="34" t="n">
        <f aca="false">+R13/1.84</f>
        <v>28883.6523913043</v>
      </c>
      <c r="T13" s="47" t="s">
        <v>77</v>
      </c>
      <c r="U13" s="50"/>
      <c r="V13" s="37" t="n">
        <v>102082</v>
      </c>
    </row>
    <row r="14" customFormat="false" ht="33.75" hidden="false" customHeight="false" outlineLevel="0" collapsed="false">
      <c r="A14" s="26" t="s">
        <v>82</v>
      </c>
      <c r="B14" s="27" t="n">
        <v>27001.16</v>
      </c>
      <c r="C14" s="28" t="n">
        <f aca="false">+B14*1.83</f>
        <v>49412.1228</v>
      </c>
      <c r="D14" s="28" t="n">
        <f aca="false">+E14*1.83</f>
        <v>584.1909</v>
      </c>
      <c r="E14" s="29" t="n">
        <v>319.23</v>
      </c>
      <c r="F14" s="31" t="s">
        <v>83</v>
      </c>
      <c r="G14" s="28" t="n">
        <v>0</v>
      </c>
      <c r="H14" s="28" t="n">
        <f aca="false">+I14*1.83</f>
        <v>20142.7917</v>
      </c>
      <c r="I14" s="29" t="n">
        <v>11006.99</v>
      </c>
      <c r="J14" s="30" t="s">
        <v>84</v>
      </c>
      <c r="K14" s="31" t="n">
        <v>0</v>
      </c>
      <c r="L14" s="29" t="n">
        <v>0</v>
      </c>
      <c r="M14" s="29"/>
      <c r="N14" s="28" t="n">
        <f aca="false">+O14*1.83</f>
        <v>6277.632</v>
      </c>
      <c r="O14" s="29" t="n">
        <v>3430.4</v>
      </c>
      <c r="P14" s="28" t="n">
        <v>0</v>
      </c>
      <c r="Q14" s="31" t="s">
        <v>85</v>
      </c>
      <c r="R14" s="33" t="n">
        <f aca="false">+C14-D14-H14-K14-N14</f>
        <v>22407.5082</v>
      </c>
      <c r="S14" s="34" t="n">
        <f aca="false">+R14/1.83</f>
        <v>12244.54</v>
      </c>
      <c r="T14" s="35" t="s">
        <v>86</v>
      </c>
      <c r="U14" s="51"/>
      <c r="V14" s="37" t="n">
        <v>102082</v>
      </c>
    </row>
    <row r="15" customFormat="false" ht="78.75" hidden="false" customHeight="false" outlineLevel="0" collapsed="false">
      <c r="A15" s="41" t="s">
        <v>87</v>
      </c>
      <c r="B15" s="42" t="n">
        <v>30386.5</v>
      </c>
      <c r="C15" s="43" t="n">
        <f aca="false">+B15*1.84</f>
        <v>55911.16</v>
      </c>
      <c r="D15" s="43" t="n">
        <f aca="false">+E15*1.84</f>
        <v>132.7008</v>
      </c>
      <c r="E15" s="34" t="n">
        <v>72.12</v>
      </c>
      <c r="F15" s="44" t="s">
        <v>88</v>
      </c>
      <c r="G15" s="43" t="n">
        <v>0</v>
      </c>
      <c r="H15" s="43" t="n">
        <f aca="false">+I15*1.84</f>
        <v>10796.3104</v>
      </c>
      <c r="I15" s="34" t="n">
        <v>5867.56</v>
      </c>
      <c r="J15" s="45" t="s">
        <v>89</v>
      </c>
      <c r="K15" s="44" t="n">
        <f aca="false">+L15*1.84</f>
        <v>833.5936</v>
      </c>
      <c r="L15" s="34" t="n">
        <v>453.04</v>
      </c>
      <c r="M15" s="45" t="s">
        <v>90</v>
      </c>
      <c r="N15" s="43" t="n">
        <v>0</v>
      </c>
      <c r="O15" s="34" t="n">
        <v>0</v>
      </c>
      <c r="P15" s="43" t="n">
        <v>0</v>
      </c>
      <c r="Q15" s="28"/>
      <c r="R15" s="33" t="n">
        <f aca="false">+C15-D15-H15-K15-N15</f>
        <v>44148.5552</v>
      </c>
      <c r="S15" s="34" t="n">
        <f aca="false">+R15/1.84</f>
        <v>23993.78</v>
      </c>
      <c r="T15" s="47" t="s">
        <v>77</v>
      </c>
      <c r="U15" s="40" t="s">
        <v>18</v>
      </c>
      <c r="V15" s="37" t="n">
        <v>102082</v>
      </c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33.75" hidden="false" customHeight="false" outlineLevel="0" collapsed="false">
      <c r="A16" s="41" t="s">
        <v>91</v>
      </c>
      <c r="B16" s="42" t="n">
        <f aca="false">+C16/1.86</f>
        <v>37252.9569892473</v>
      </c>
      <c r="C16" s="43" t="n">
        <v>69290.5</v>
      </c>
      <c r="D16" s="43" t="n">
        <v>0</v>
      </c>
      <c r="E16" s="34" t="n">
        <v>0</v>
      </c>
      <c r="F16" s="44"/>
      <c r="G16" s="43" t="n">
        <v>0</v>
      </c>
      <c r="H16" s="43" t="n">
        <v>0</v>
      </c>
      <c r="I16" s="34" t="n">
        <v>0</v>
      </c>
      <c r="J16" s="45"/>
      <c r="K16" s="44" t="n">
        <f aca="false">+L16*1.86</f>
        <v>356.7852</v>
      </c>
      <c r="L16" s="34" t="n">
        <v>191.82</v>
      </c>
      <c r="M16" s="45" t="s">
        <v>92</v>
      </c>
      <c r="N16" s="43" t="n">
        <f aca="false">+O16*1.86</f>
        <v>430.404</v>
      </c>
      <c r="O16" s="34" t="n">
        <v>231.4</v>
      </c>
      <c r="P16" s="43" t="n">
        <v>0</v>
      </c>
      <c r="Q16" s="31" t="s">
        <v>93</v>
      </c>
      <c r="R16" s="33" t="n">
        <f aca="false">+C16-D16-H16-K16-N16</f>
        <v>68503.3108</v>
      </c>
      <c r="S16" s="34" t="n">
        <f aca="false">+R16/1.86</f>
        <v>36829.7369892473</v>
      </c>
      <c r="T16" s="47" t="s">
        <v>94</v>
      </c>
      <c r="U16" s="40" t="s">
        <v>18</v>
      </c>
      <c r="V16" s="37" t="n">
        <v>102082</v>
      </c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</row>
    <row r="17" customFormat="false" ht="90" hidden="false" customHeight="false" outlineLevel="0" collapsed="false">
      <c r="A17" s="41" t="s">
        <v>95</v>
      </c>
      <c r="B17" s="42" t="n">
        <v>29110.81</v>
      </c>
      <c r="C17" s="43" t="n">
        <f aca="false">+B17*1.89</f>
        <v>55019.4309</v>
      </c>
      <c r="D17" s="43" t="n">
        <v>10610.18</v>
      </c>
      <c r="E17" s="34" t="n">
        <v>5613.85</v>
      </c>
      <c r="F17" s="44" t="s">
        <v>96</v>
      </c>
      <c r="G17" s="43" t="n">
        <v>0</v>
      </c>
      <c r="H17" s="43" t="n">
        <f aca="false">+I17*1.89</f>
        <v>22968.9621</v>
      </c>
      <c r="I17" s="34" t="n">
        <v>12152.89</v>
      </c>
      <c r="J17" s="45" t="s">
        <v>97</v>
      </c>
      <c r="K17" s="44" t="n">
        <f aca="false">+L17*1.89</f>
        <v>364.4298</v>
      </c>
      <c r="L17" s="45" t="n">
        <v>192.82</v>
      </c>
      <c r="M17" s="45" t="s">
        <v>98</v>
      </c>
      <c r="N17" s="43" t="n">
        <v>0</v>
      </c>
      <c r="O17" s="34" t="n">
        <v>0</v>
      </c>
      <c r="P17" s="43" t="n">
        <v>0</v>
      </c>
      <c r="Q17" s="28"/>
      <c r="R17" s="33" t="n">
        <f aca="false">+C17-D17-H17-K17-N17</f>
        <v>21075.859</v>
      </c>
      <c r="S17" s="34" t="n">
        <f aca="false">+R17/1.89</f>
        <v>11151.2481481481</v>
      </c>
      <c r="T17" s="47" t="s">
        <v>99</v>
      </c>
      <c r="U17" s="52" t="s">
        <v>18</v>
      </c>
      <c r="V17" s="53" t="n">
        <v>102082</v>
      </c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  <c r="HW17" s="54"/>
      <c r="HX17" s="54"/>
      <c r="HY17" s="54"/>
      <c r="HZ17" s="54"/>
      <c r="IA17" s="54"/>
      <c r="IB17" s="54"/>
      <c r="IC17" s="54"/>
      <c r="ID17" s="54"/>
      <c r="IE17" s="54"/>
      <c r="IF17" s="54"/>
      <c r="IG17" s="54"/>
      <c r="IH17" s="54"/>
      <c r="II17" s="54"/>
      <c r="IJ17" s="54"/>
      <c r="IK17" s="54"/>
      <c r="IL17" s="54"/>
      <c r="IM17" s="54"/>
      <c r="IN17" s="54"/>
      <c r="IO17" s="54"/>
      <c r="IP17" s="54"/>
      <c r="IQ17" s="54"/>
      <c r="IR17" s="54"/>
      <c r="IS17" s="54"/>
      <c r="IT17" s="54"/>
      <c r="IU17" s="54"/>
      <c r="IV17" s="54"/>
      <c r="IW17" s="54"/>
    </row>
    <row r="18" customFormat="false" ht="33.75" hidden="false" customHeight="false" outlineLevel="0" collapsed="false">
      <c r="A18" s="41" t="n">
        <v>36831</v>
      </c>
      <c r="B18" s="55" t="n">
        <v>27397.52</v>
      </c>
      <c r="C18" s="56" t="n">
        <f aca="false">+B18*1.99</f>
        <v>54521.0648</v>
      </c>
      <c r="D18" s="57" t="n">
        <v>0</v>
      </c>
      <c r="E18" s="58" t="n">
        <v>0</v>
      </c>
      <c r="F18" s="57"/>
      <c r="G18" s="57" t="n">
        <v>0</v>
      </c>
      <c r="H18" s="57" t="n">
        <f aca="false">+I18*1.99</f>
        <v>2801.3031</v>
      </c>
      <c r="I18" s="58" t="n">
        <v>1407.69</v>
      </c>
      <c r="J18" s="59" t="s">
        <v>100</v>
      </c>
      <c r="K18" s="60" t="n">
        <f aca="false">+L18*1.99</f>
        <v>171.538</v>
      </c>
      <c r="L18" s="59" t="n">
        <v>86.2</v>
      </c>
      <c r="M18" s="59" t="s">
        <v>101</v>
      </c>
      <c r="N18" s="57" t="n">
        <v>0</v>
      </c>
      <c r="O18" s="58" t="n">
        <v>0</v>
      </c>
      <c r="P18" s="57" t="n">
        <v>0</v>
      </c>
      <c r="Q18" s="43"/>
      <c r="R18" s="33" t="n">
        <f aca="false">+C18-D18-H18-K18-N18</f>
        <v>51548.2237</v>
      </c>
      <c r="S18" s="34" t="n">
        <f aca="false">+R18/1.99</f>
        <v>25903.63</v>
      </c>
      <c r="T18" s="61" t="s">
        <v>102</v>
      </c>
      <c r="U18" s="52" t="s">
        <v>18</v>
      </c>
      <c r="V18" s="53" t="n">
        <v>102082</v>
      </c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  <c r="IJ18" s="54"/>
      <c r="IK18" s="54"/>
      <c r="IL18" s="54"/>
      <c r="IM18" s="54"/>
      <c r="IN18" s="54"/>
      <c r="IO18" s="54"/>
      <c r="IP18" s="54"/>
      <c r="IQ18" s="54"/>
      <c r="IR18" s="54"/>
      <c r="IS18" s="54"/>
      <c r="IT18" s="54"/>
      <c r="IU18" s="54"/>
      <c r="IV18" s="54"/>
      <c r="IW18" s="54"/>
    </row>
    <row r="19" customFormat="false" ht="33.75" hidden="false" customHeight="false" outlineLevel="0" collapsed="false">
      <c r="A19" s="41" t="s">
        <v>103</v>
      </c>
      <c r="B19" s="42" t="n">
        <v>28597.89</v>
      </c>
      <c r="C19" s="62" t="n">
        <f aca="false">+B19*2.01</f>
        <v>57481.7589</v>
      </c>
      <c r="D19" s="43" t="n">
        <f aca="false">+E19*2.01</f>
        <v>58.8126</v>
      </c>
      <c r="E19" s="34" t="n">
        <v>29.26</v>
      </c>
      <c r="F19" s="44" t="s">
        <v>104</v>
      </c>
      <c r="G19" s="43" t="n">
        <v>0</v>
      </c>
      <c r="H19" s="43" t="n">
        <f aca="false">+I19*2.01</f>
        <v>683.3598</v>
      </c>
      <c r="I19" s="34" t="n">
        <v>339.98</v>
      </c>
      <c r="J19" s="45" t="s">
        <v>105</v>
      </c>
      <c r="K19" s="44" t="n">
        <f aca="false">+L19*2.01</f>
        <v>183.4929</v>
      </c>
      <c r="L19" s="34" t="n">
        <v>91.29</v>
      </c>
      <c r="M19" s="45" t="s">
        <v>106</v>
      </c>
      <c r="N19" s="43" t="n">
        <f aca="false">+O19*2.01</f>
        <v>6363.1173</v>
      </c>
      <c r="O19" s="34" t="n">
        <v>3165.73</v>
      </c>
      <c r="P19" s="43" t="n">
        <v>0</v>
      </c>
      <c r="Q19" s="31" t="s">
        <v>107</v>
      </c>
      <c r="R19" s="33" t="n">
        <f aca="false">+C19-D19-H19-K19-N19</f>
        <v>50192.9763</v>
      </c>
      <c r="S19" s="34" t="n">
        <f aca="false">+R19/2.01</f>
        <v>24971.63</v>
      </c>
      <c r="T19" s="47" t="s">
        <v>108</v>
      </c>
      <c r="U19" s="63"/>
      <c r="V19" s="53" t="n">
        <v>102082</v>
      </c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  <c r="IO19" s="64"/>
      <c r="IP19" s="64"/>
      <c r="IQ19" s="64"/>
      <c r="IR19" s="64"/>
      <c r="IS19" s="64"/>
      <c r="IT19" s="64"/>
      <c r="IU19" s="64"/>
      <c r="IV19" s="64"/>
      <c r="IW19" s="64"/>
    </row>
    <row r="20" customFormat="false" ht="23.25" hidden="false" customHeight="false" outlineLevel="0" collapsed="false">
      <c r="A20" s="65" t="n">
        <v>36892</v>
      </c>
      <c r="B20" s="57" t="n">
        <v>2762.7</v>
      </c>
      <c r="C20" s="66" t="n">
        <f aca="false">+B20*1.99</f>
        <v>5497.773</v>
      </c>
      <c r="D20" s="66" t="n">
        <v>98.86</v>
      </c>
      <c r="E20" s="67" t="n">
        <v>49.68</v>
      </c>
      <c r="F20" s="68" t="s">
        <v>109</v>
      </c>
      <c r="G20" s="57"/>
      <c r="H20" s="57" t="n">
        <v>0</v>
      </c>
      <c r="I20" s="58" t="n">
        <v>0</v>
      </c>
      <c r="J20" s="58"/>
      <c r="K20" s="60" t="n">
        <v>0</v>
      </c>
      <c r="L20" s="58" t="n">
        <v>0</v>
      </c>
      <c r="M20" s="58"/>
      <c r="N20" s="57" t="n">
        <v>0</v>
      </c>
      <c r="O20" s="58" t="n">
        <v>0</v>
      </c>
      <c r="P20" s="57"/>
      <c r="Q20" s="57"/>
      <c r="R20" s="57" t="n">
        <f aca="false">+C20-D20-H20-K20-N20</f>
        <v>5398.913</v>
      </c>
      <c r="S20" s="58" t="n">
        <f aca="false">+R20/1.99</f>
        <v>2713.0216080402</v>
      </c>
      <c r="T20" s="69" t="s">
        <v>102</v>
      </c>
      <c r="U20" s="70"/>
      <c r="V20" s="71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64"/>
      <c r="IM20" s="64"/>
      <c r="IN20" s="64"/>
      <c r="IO20" s="64"/>
      <c r="IP20" s="64"/>
      <c r="IQ20" s="64"/>
      <c r="IR20" s="64"/>
      <c r="IS20" s="64"/>
      <c r="IT20" s="64"/>
      <c r="IU20" s="64"/>
      <c r="IV20" s="64"/>
      <c r="IW20" s="64"/>
    </row>
    <row r="21" customFormat="false" ht="11.25" hidden="false" customHeight="false" outlineLevel="0" collapsed="false">
      <c r="A21" s="72" t="s">
        <v>110</v>
      </c>
      <c r="B21" s="73" t="n">
        <f aca="false">SUM(B6:B20)</f>
        <v>463494.097173884</v>
      </c>
      <c r="C21" s="74" t="n">
        <f aca="false">SUM(C6:C20)</f>
        <v>836337.1918</v>
      </c>
      <c r="D21" s="74" t="n">
        <f aca="false">SUM(D6:D20)</f>
        <v>40543.3043</v>
      </c>
      <c r="E21" s="73" t="n">
        <f aca="false">SUM(E6:E20)</f>
        <v>23974.84</v>
      </c>
      <c r="F21" s="75"/>
      <c r="G21" s="76"/>
      <c r="H21" s="74" t="n">
        <f aca="false">SUM(H6:H20)</f>
        <v>123202.8656</v>
      </c>
      <c r="I21" s="73" t="n">
        <f aca="false">SUM(I6:I20)</f>
        <v>70070.34</v>
      </c>
      <c r="J21" s="77"/>
      <c r="K21" s="74" t="n">
        <f aca="false">SUM(K6:K20)</f>
        <v>3294.5009</v>
      </c>
      <c r="L21" s="73" t="n">
        <f aca="false">SUM(L6:L20)</f>
        <v>2096.86</v>
      </c>
      <c r="M21" s="77"/>
      <c r="N21" s="74" t="n">
        <f aca="false">SUM(N6:N20)</f>
        <v>176046.9289</v>
      </c>
      <c r="O21" s="73" t="n">
        <f aca="false">SUM(O6:O20)</f>
        <v>99176.6266666667</v>
      </c>
      <c r="P21" s="76"/>
      <c r="Q21" s="76"/>
      <c r="R21" s="74" t="n">
        <f aca="false">SUM(R6:R20)</f>
        <v>493249.5921</v>
      </c>
      <c r="S21" s="73" t="n">
        <f aca="false">SUM(S6:S20)</f>
        <v>268175.436875427</v>
      </c>
      <c r="T21" s="78"/>
      <c r="U21" s="79"/>
      <c r="V21" s="79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  <c r="IG21" s="64"/>
      <c r="IH21" s="64"/>
      <c r="II21" s="64"/>
      <c r="IJ21" s="64"/>
      <c r="IK21" s="64"/>
      <c r="IL21" s="64"/>
      <c r="IM21" s="64"/>
      <c r="IN21" s="64"/>
      <c r="IO21" s="64"/>
      <c r="IP21" s="64"/>
      <c r="IQ21" s="64"/>
      <c r="IR21" s="64"/>
      <c r="IS21" s="64"/>
      <c r="IT21" s="64"/>
      <c r="IU21" s="64"/>
      <c r="IV21" s="64"/>
      <c r="IW21" s="64"/>
    </row>
    <row r="22" customFormat="false" ht="12" hidden="false" customHeight="false" outlineLevel="0" collapsed="false">
      <c r="A22" s="80"/>
      <c r="B22" s="81"/>
      <c r="C22" s="81" t="n">
        <f aca="false">SUM(D22:R22)</f>
        <v>0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/>
      <c r="V22" s="82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  <c r="IQ22" s="54"/>
      <c r="IR22" s="54"/>
      <c r="IS22" s="54"/>
      <c r="IT22" s="54"/>
      <c r="IU22" s="54"/>
      <c r="IV22" s="54"/>
      <c r="IW22" s="54"/>
    </row>
    <row r="23" customFormat="false" ht="12" hidden="false" customHeight="false" outlineLevel="0" collapsed="false">
      <c r="A23" s="83" t="s">
        <v>111</v>
      </c>
      <c r="B23" s="84" t="n">
        <v>0</v>
      </c>
      <c r="C23" s="28" t="n">
        <v>0</v>
      </c>
      <c r="D23" s="28" t="n">
        <v>0</v>
      </c>
      <c r="E23" s="29" t="n">
        <v>0</v>
      </c>
      <c r="F23" s="28"/>
      <c r="G23" s="28"/>
      <c r="H23" s="28" t="n">
        <v>0</v>
      </c>
      <c r="I23" s="29" t="n">
        <v>0</v>
      </c>
      <c r="J23" s="29" t="s">
        <v>18</v>
      </c>
      <c r="K23" s="31" t="n">
        <v>0</v>
      </c>
      <c r="L23" s="29" t="n">
        <v>0</v>
      </c>
      <c r="M23" s="29" t="s">
        <v>18</v>
      </c>
      <c r="N23" s="28" t="n">
        <v>0</v>
      </c>
      <c r="O23" s="29" t="n">
        <v>0</v>
      </c>
      <c r="P23" s="28"/>
      <c r="Q23" s="28" t="s">
        <v>18</v>
      </c>
      <c r="R23" s="85" t="n">
        <f aca="false">+C23-D23-H23-K23-N23</f>
        <v>0</v>
      </c>
      <c r="S23" s="29" t="n">
        <f aca="false">+R23/1.99</f>
        <v>0</v>
      </c>
      <c r="T23" s="86"/>
      <c r="U23" s="87"/>
      <c r="V23" s="87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  <c r="IU23" s="54"/>
      <c r="IV23" s="54"/>
      <c r="IW23" s="54"/>
    </row>
    <row r="24" customFormat="false" ht="23.25" hidden="false" customHeight="false" outlineLevel="0" collapsed="false">
      <c r="A24" s="41" t="n">
        <v>36861</v>
      </c>
      <c r="B24" s="88" t="n">
        <v>16245.42</v>
      </c>
      <c r="C24" s="43" t="n">
        <v>0</v>
      </c>
      <c r="D24" s="43" t="n">
        <v>0</v>
      </c>
      <c r="E24" s="34" t="n">
        <v>75</v>
      </c>
      <c r="F24" s="43"/>
      <c r="G24" s="43"/>
      <c r="H24" s="44" t="n">
        <v>0</v>
      </c>
      <c r="I24" s="34" t="n">
        <v>85.3</v>
      </c>
      <c r="J24" s="45" t="s">
        <v>112</v>
      </c>
      <c r="K24" s="44" t="n">
        <v>0</v>
      </c>
      <c r="L24" s="34" t="n">
        <v>36.31</v>
      </c>
      <c r="M24" s="34" t="s">
        <v>113</v>
      </c>
      <c r="N24" s="43" t="n">
        <v>0</v>
      </c>
      <c r="O24" s="34" t="n">
        <v>12368.43</v>
      </c>
      <c r="P24" s="43"/>
      <c r="Q24" s="44" t="s">
        <v>114</v>
      </c>
      <c r="R24" s="89" t="n">
        <f aca="false">+C24-D24-H24-K24-N24</f>
        <v>0</v>
      </c>
      <c r="S24" s="34" t="n">
        <f aca="false">+B24-E24-I24-L24-O24</f>
        <v>3680.38</v>
      </c>
      <c r="T24" s="90"/>
      <c r="U24" s="87"/>
      <c r="V24" s="87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  <c r="IH24" s="54"/>
      <c r="II24" s="54"/>
      <c r="IJ24" s="54"/>
      <c r="IK24" s="54"/>
      <c r="IL24" s="54"/>
      <c r="IM24" s="54"/>
      <c r="IN24" s="54"/>
      <c r="IO24" s="54"/>
      <c r="IP24" s="54"/>
      <c r="IQ24" s="54"/>
      <c r="IR24" s="54"/>
      <c r="IS24" s="54"/>
      <c r="IT24" s="54"/>
      <c r="IU24" s="54"/>
      <c r="IV24" s="54"/>
      <c r="IW24" s="54"/>
    </row>
    <row r="25" customFormat="false" ht="68.25" hidden="false" customHeight="false" outlineLevel="0" collapsed="false">
      <c r="A25" s="41" t="n">
        <v>36892</v>
      </c>
      <c r="B25" s="88" t="n">
        <v>25569.41</v>
      </c>
      <c r="C25" s="43" t="n">
        <v>0</v>
      </c>
      <c r="D25" s="43" t="n">
        <v>0</v>
      </c>
      <c r="E25" s="34" t="n">
        <v>0</v>
      </c>
      <c r="F25" s="43"/>
      <c r="G25" s="43"/>
      <c r="H25" s="43" t="n">
        <v>0</v>
      </c>
      <c r="I25" s="34" t="n">
        <v>414.83</v>
      </c>
      <c r="J25" s="45" t="s">
        <v>115</v>
      </c>
      <c r="K25" s="44" t="n">
        <v>0</v>
      </c>
      <c r="L25" s="34" t="n">
        <v>0</v>
      </c>
      <c r="M25" s="34" t="s">
        <v>18</v>
      </c>
      <c r="N25" s="43" t="n">
        <v>0</v>
      </c>
      <c r="O25" s="34" t="n">
        <v>15024.96</v>
      </c>
      <c r="P25" s="43"/>
      <c r="Q25" s="44" t="s">
        <v>116</v>
      </c>
      <c r="R25" s="89" t="n">
        <f aca="false">+C25-D25-H25-K25-N25</f>
        <v>0</v>
      </c>
      <c r="S25" s="34" t="n">
        <f aca="false">+B25-E25-I25-L25-O25</f>
        <v>10129.62</v>
      </c>
      <c r="T25" s="90"/>
      <c r="U25" s="87"/>
      <c r="V25" s="87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  <c r="HW25" s="54"/>
      <c r="HX25" s="54"/>
      <c r="HY25" s="54"/>
      <c r="HZ25" s="54"/>
      <c r="IA25" s="54"/>
      <c r="IB25" s="54"/>
      <c r="IC25" s="54"/>
      <c r="ID25" s="54"/>
      <c r="IE25" s="54"/>
      <c r="IF25" s="54"/>
      <c r="IG25" s="54"/>
      <c r="IH25" s="54"/>
      <c r="II25" s="54"/>
      <c r="IJ25" s="54"/>
      <c r="IK25" s="54"/>
      <c r="IL25" s="54"/>
      <c r="IM25" s="54"/>
      <c r="IN25" s="54"/>
      <c r="IO25" s="54"/>
      <c r="IP25" s="54"/>
      <c r="IQ25" s="54"/>
      <c r="IR25" s="54"/>
      <c r="IS25" s="54"/>
      <c r="IT25" s="54"/>
      <c r="IU25" s="54"/>
      <c r="IV25" s="54"/>
      <c r="IW25" s="54"/>
    </row>
    <row r="26" customFormat="false" ht="102" hidden="false" customHeight="false" outlineLevel="0" collapsed="false">
      <c r="A26" s="41" t="n">
        <v>36923</v>
      </c>
      <c r="B26" s="88" t="n">
        <v>21466.46</v>
      </c>
      <c r="C26" s="43" t="n">
        <v>0</v>
      </c>
      <c r="D26" s="43" t="n">
        <v>0</v>
      </c>
      <c r="E26" s="34" t="n">
        <v>27.68</v>
      </c>
      <c r="F26" s="44" t="s">
        <v>117</v>
      </c>
      <c r="G26" s="43"/>
      <c r="H26" s="43" t="n">
        <v>0</v>
      </c>
      <c r="I26" s="34" t="n">
        <v>2250.43</v>
      </c>
      <c r="J26" s="45" t="s">
        <v>118</v>
      </c>
      <c r="K26" s="44" t="n">
        <v>0</v>
      </c>
      <c r="L26" s="34" t="n">
        <v>0</v>
      </c>
      <c r="M26" s="34"/>
      <c r="N26" s="43" t="n">
        <v>0</v>
      </c>
      <c r="O26" s="34" t="n">
        <v>4270.13</v>
      </c>
      <c r="P26" s="43"/>
      <c r="Q26" s="44" t="s">
        <v>119</v>
      </c>
      <c r="R26" s="89" t="n">
        <f aca="false">+C26-D26-H26-K26-N26</f>
        <v>0</v>
      </c>
      <c r="S26" s="34" t="n">
        <f aca="false">+B26-E26-I26-L26-O26</f>
        <v>14918.22</v>
      </c>
      <c r="T26" s="47"/>
      <c r="U26" s="87"/>
      <c r="V26" s="87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  <c r="IJ26" s="54"/>
      <c r="IK26" s="54"/>
      <c r="IL26" s="54"/>
      <c r="IM26" s="54"/>
      <c r="IN26" s="54"/>
      <c r="IO26" s="54"/>
      <c r="IP26" s="54"/>
      <c r="IQ26" s="54"/>
      <c r="IR26" s="54"/>
      <c r="IS26" s="54"/>
      <c r="IT26" s="54"/>
      <c r="IU26" s="54"/>
      <c r="IV26" s="54"/>
      <c r="IW26" s="54"/>
    </row>
    <row r="27" customFormat="false" ht="33.75" hidden="false" customHeight="false" outlineLevel="0" collapsed="false">
      <c r="A27" s="41" t="n">
        <v>36951</v>
      </c>
      <c r="B27" s="88" t="n">
        <v>2028.21</v>
      </c>
      <c r="C27" s="43" t="n">
        <v>0</v>
      </c>
      <c r="D27" s="43" t="n">
        <v>0</v>
      </c>
      <c r="E27" s="34" t="n">
        <v>0</v>
      </c>
      <c r="F27" s="43"/>
      <c r="G27" s="43"/>
      <c r="H27" s="43" t="n">
        <v>0</v>
      </c>
      <c r="I27" s="34" t="n">
        <v>709.8</v>
      </c>
      <c r="J27" s="45" t="s">
        <v>120</v>
      </c>
      <c r="K27" s="44" t="n">
        <v>0</v>
      </c>
      <c r="L27" s="34" t="n">
        <v>0</v>
      </c>
      <c r="M27" s="34"/>
      <c r="N27" s="43" t="n">
        <v>0</v>
      </c>
      <c r="O27" s="34" t="n">
        <v>0</v>
      </c>
      <c r="P27" s="43"/>
      <c r="Q27" s="43"/>
      <c r="R27" s="33" t="n">
        <f aca="false">+C27-D27-H27-K27-N27</f>
        <v>0</v>
      </c>
      <c r="S27" s="34" t="n">
        <f aca="false">+B27-E27-I27-L27-O27</f>
        <v>1318.41</v>
      </c>
      <c r="T27" s="47"/>
      <c r="U27" s="87"/>
      <c r="V27" s="87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  <c r="HW27" s="54"/>
      <c r="HX27" s="54"/>
      <c r="HY27" s="54"/>
      <c r="HZ27" s="54"/>
      <c r="IA27" s="54"/>
      <c r="IB27" s="54"/>
      <c r="IC27" s="54"/>
      <c r="ID27" s="54"/>
      <c r="IE27" s="54"/>
      <c r="IF27" s="54"/>
      <c r="IG27" s="54"/>
      <c r="IH27" s="54"/>
      <c r="II27" s="54"/>
      <c r="IJ27" s="54"/>
      <c r="IK27" s="54"/>
      <c r="IL27" s="54"/>
      <c r="IM27" s="54"/>
      <c r="IN27" s="54"/>
      <c r="IO27" s="54"/>
      <c r="IP27" s="54"/>
      <c r="IQ27" s="54"/>
      <c r="IR27" s="54"/>
      <c r="IS27" s="54"/>
      <c r="IT27" s="54"/>
      <c r="IU27" s="54"/>
      <c r="IV27" s="54"/>
      <c r="IW27" s="54"/>
    </row>
    <row r="28" customFormat="false" ht="34.5" hidden="false" customHeight="false" outlineLevel="0" collapsed="false">
      <c r="A28" s="91" t="s">
        <v>121</v>
      </c>
      <c r="B28" s="92" t="n">
        <v>-75</v>
      </c>
      <c r="C28" s="93" t="n">
        <v>0</v>
      </c>
      <c r="D28" s="89" t="n">
        <v>0</v>
      </c>
      <c r="E28" s="94" t="n">
        <v>-75</v>
      </c>
      <c r="F28" s="95" t="s">
        <v>122</v>
      </c>
      <c r="G28" s="96"/>
      <c r="H28" s="85" t="n">
        <v>0</v>
      </c>
      <c r="I28" s="97" t="n">
        <v>0</v>
      </c>
      <c r="J28" s="97"/>
      <c r="K28" s="93" t="n">
        <v>0</v>
      </c>
      <c r="L28" s="97" t="n">
        <v>0</v>
      </c>
      <c r="M28" s="97"/>
      <c r="N28" s="85" t="n">
        <v>0</v>
      </c>
      <c r="O28" s="97" t="n">
        <v>0</v>
      </c>
      <c r="P28" s="98"/>
      <c r="Q28" s="99"/>
      <c r="R28" s="100" t="n">
        <f aca="false">+C28-D28-H28-K28-N28</f>
        <v>0</v>
      </c>
      <c r="S28" s="97" t="n">
        <f aca="false">+B28-E28-I28-L28-O28</f>
        <v>0</v>
      </c>
      <c r="T28" s="101"/>
      <c r="U28" s="102"/>
      <c r="V28" s="102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  <c r="IF28" s="103"/>
      <c r="IG28" s="103"/>
      <c r="IH28" s="103"/>
      <c r="II28" s="103"/>
      <c r="IJ28" s="103"/>
      <c r="IK28" s="103"/>
      <c r="IL28" s="103"/>
      <c r="IM28" s="103"/>
      <c r="IN28" s="103"/>
      <c r="IO28" s="103"/>
      <c r="IP28" s="103"/>
      <c r="IQ28" s="103"/>
      <c r="IR28" s="103"/>
      <c r="IS28" s="103"/>
      <c r="IT28" s="103"/>
      <c r="IU28" s="103"/>
      <c r="IV28" s="103"/>
      <c r="IW28" s="103"/>
    </row>
    <row r="29" customFormat="false" ht="11.25" hidden="false" customHeight="false" outlineLevel="0" collapsed="false">
      <c r="A29" s="104" t="s">
        <v>123</v>
      </c>
      <c r="B29" s="105" t="n">
        <f aca="false">SUM(B23:B28)</f>
        <v>65234.5</v>
      </c>
      <c r="C29" s="106" t="n">
        <f aca="false">SUM(C23:C28)</f>
        <v>0</v>
      </c>
      <c r="D29" s="106" t="n">
        <f aca="false">SUM(D23:D28)</f>
        <v>0</v>
      </c>
      <c r="E29" s="105" t="n">
        <f aca="false">SUM(E23:E28)</f>
        <v>27.68</v>
      </c>
      <c r="F29" s="107"/>
      <c r="G29" s="108"/>
      <c r="H29" s="106" t="n">
        <f aca="false">SUM(H23:H28)</f>
        <v>0</v>
      </c>
      <c r="I29" s="105" t="n">
        <f aca="false">SUM(I23:I28)</f>
        <v>3460.36</v>
      </c>
      <c r="J29" s="109"/>
      <c r="K29" s="106" t="n">
        <f aca="false">SUM(K23:K28)</f>
        <v>0</v>
      </c>
      <c r="L29" s="105" t="n">
        <f aca="false">SUM(L23:L28)</f>
        <v>36.31</v>
      </c>
      <c r="M29" s="109"/>
      <c r="N29" s="106" t="n">
        <f aca="false">SUM(N23:N28)</f>
        <v>0</v>
      </c>
      <c r="O29" s="105" t="n">
        <f aca="false">SUM(O23:O28)</f>
        <v>31663.52</v>
      </c>
      <c r="P29" s="110"/>
      <c r="Q29" s="111"/>
      <c r="R29" s="106" t="n">
        <f aca="false">SUM(R23:R28)</f>
        <v>0</v>
      </c>
      <c r="S29" s="105" t="n">
        <f aca="false">SUM(S23:S28)</f>
        <v>30046.63</v>
      </c>
      <c r="T29" s="112"/>
      <c r="U29" s="113"/>
      <c r="V29" s="11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  <c r="IA29" s="103"/>
      <c r="IB29" s="103"/>
      <c r="IC29" s="103"/>
      <c r="ID29" s="103"/>
      <c r="IE29" s="103"/>
      <c r="IF29" s="103"/>
      <c r="IG29" s="103"/>
      <c r="IH29" s="103"/>
      <c r="II29" s="103"/>
      <c r="IJ29" s="103"/>
      <c r="IK29" s="103"/>
      <c r="IL29" s="103"/>
      <c r="IM29" s="103"/>
      <c r="IN29" s="103"/>
      <c r="IO29" s="103"/>
      <c r="IP29" s="103"/>
      <c r="IQ29" s="103"/>
      <c r="IR29" s="103"/>
      <c r="IS29" s="103"/>
      <c r="IT29" s="103"/>
      <c r="IU29" s="103"/>
      <c r="IV29" s="103"/>
      <c r="IW29" s="103"/>
    </row>
    <row r="30" customFormat="false" ht="12" hidden="false" customHeight="false" outlineLevel="0" collapsed="false">
      <c r="A30" s="114"/>
      <c r="B30" s="115"/>
      <c r="C30" s="116"/>
      <c r="D30" s="117"/>
      <c r="E30" s="118"/>
      <c r="F30" s="117"/>
      <c r="G30" s="119"/>
      <c r="H30" s="117"/>
      <c r="I30" s="118"/>
      <c r="J30" s="118"/>
      <c r="K30" s="116"/>
      <c r="L30" s="118"/>
      <c r="M30" s="118"/>
      <c r="N30" s="117"/>
      <c r="O30" s="118"/>
      <c r="P30" s="120"/>
      <c r="Q30" s="121"/>
      <c r="R30" s="122"/>
      <c r="S30" s="118"/>
      <c r="T30" s="123"/>
      <c r="U30" s="113"/>
      <c r="V30" s="11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/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/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/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03"/>
      <c r="ID30" s="103"/>
      <c r="IE30" s="103"/>
      <c r="IF30" s="103"/>
      <c r="IG30" s="103"/>
      <c r="IH30" s="103"/>
      <c r="II30" s="103"/>
      <c r="IJ30" s="103"/>
      <c r="IK30" s="103"/>
      <c r="IL30" s="103"/>
      <c r="IM30" s="103"/>
      <c r="IN30" s="103"/>
      <c r="IO30" s="103"/>
      <c r="IP30" s="103"/>
      <c r="IQ30" s="103"/>
      <c r="IR30" s="103"/>
      <c r="IS30" s="103"/>
      <c r="IT30" s="103"/>
      <c r="IU30" s="103"/>
      <c r="IV30" s="103"/>
      <c r="IW30" s="103"/>
    </row>
    <row r="31" customFormat="false" ht="12" hidden="false" customHeight="false" outlineLevel="0" collapsed="false">
      <c r="A31" s="124"/>
      <c r="B31" s="109" t="n">
        <f aca="false">+B21+B24+B25+B26+B27+B28</f>
        <v>528728.597173884</v>
      </c>
      <c r="C31" s="107" t="n">
        <f aca="false">+C21+C24+C25+C26+C27+C28</f>
        <v>836337.1918</v>
      </c>
      <c r="D31" s="107" t="n">
        <f aca="false">+D21+D24+D25+D26+D27+D28</f>
        <v>40543.3043</v>
      </c>
      <c r="E31" s="109" t="n">
        <f aca="false">+E21+E24+E25+E26+E27+E28</f>
        <v>24002.52</v>
      </c>
      <c r="F31" s="107"/>
      <c r="G31" s="107" t="n">
        <f aca="false">SUM(G5:G27)</f>
        <v>0</v>
      </c>
      <c r="H31" s="107" t="n">
        <f aca="false">+H21+H24+H25+H26+H27+H28</f>
        <v>123202.8656</v>
      </c>
      <c r="I31" s="109" t="n">
        <f aca="false">+I21+I24+I25+I26+I27+I28</f>
        <v>73530.7</v>
      </c>
      <c r="J31" s="109"/>
      <c r="K31" s="107" t="n">
        <f aca="false">+K21+K24+K25+K26+K27+K28</f>
        <v>3294.5009</v>
      </c>
      <c r="L31" s="109" t="n">
        <f aca="false">+L21+L24+L25+L26+L27+L28</f>
        <v>2133.17</v>
      </c>
      <c r="M31" s="109"/>
      <c r="N31" s="107" t="n">
        <f aca="false">+N21+N24+N25+N26+N27+N28</f>
        <v>176046.9289</v>
      </c>
      <c r="O31" s="109" t="n">
        <f aca="false">+O21+O24+O25+O26+O27+O28</f>
        <v>130840.146666667</v>
      </c>
      <c r="P31" s="125" t="n">
        <f aca="false">SUM(P5:P27)</f>
        <v>0</v>
      </c>
      <c r="Q31" s="126"/>
      <c r="R31" s="107" t="n">
        <f aca="false">+R21+R24+R25+R26+R27+R28</f>
        <v>493249.5921</v>
      </c>
      <c r="S31" s="109" t="n">
        <f aca="false">+S21+S24+S25+S26+S27+S28</f>
        <v>298222.066875427</v>
      </c>
      <c r="T31" s="112" t="n">
        <v>0</v>
      </c>
      <c r="U31" s="113"/>
      <c r="V31" s="113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4"/>
      <c r="HE31" s="64"/>
      <c r="HF31" s="64"/>
      <c r="HG31" s="64"/>
      <c r="HH31" s="64"/>
      <c r="HI31" s="64"/>
      <c r="HJ31" s="64"/>
      <c r="HK31" s="64"/>
      <c r="HL31" s="64"/>
      <c r="HM31" s="64"/>
      <c r="HN31" s="64"/>
      <c r="HO31" s="64"/>
      <c r="HP31" s="64"/>
      <c r="HQ31" s="64"/>
      <c r="HR31" s="64"/>
      <c r="HS31" s="64"/>
      <c r="HT31" s="64"/>
      <c r="HU31" s="64"/>
      <c r="HV31" s="64"/>
      <c r="HW31" s="64"/>
      <c r="HX31" s="64"/>
      <c r="HY31" s="64"/>
      <c r="HZ31" s="64"/>
      <c r="IA31" s="64"/>
      <c r="IB31" s="64"/>
      <c r="IC31" s="64"/>
      <c r="ID31" s="64"/>
      <c r="IE31" s="64"/>
      <c r="IF31" s="64"/>
      <c r="IG31" s="64"/>
      <c r="IH31" s="64"/>
      <c r="II31" s="64"/>
      <c r="IJ31" s="64"/>
      <c r="IK31" s="64"/>
      <c r="IL31" s="64"/>
      <c r="IM31" s="64"/>
      <c r="IN31" s="64"/>
      <c r="IO31" s="64"/>
      <c r="IP31" s="64"/>
      <c r="IQ31" s="64"/>
      <c r="IR31" s="64"/>
      <c r="IS31" s="64"/>
      <c r="IT31" s="64"/>
      <c r="IU31" s="64"/>
      <c r="IV31" s="64"/>
      <c r="IW31" s="64"/>
    </row>
    <row r="32" customFormat="false" ht="12" hidden="false" customHeight="false" outlineLevel="0" collapsed="false">
      <c r="A32" s="127"/>
      <c r="B32" s="128" t="s">
        <v>124</v>
      </c>
      <c r="C32" s="129" t="n">
        <f aca="false">SUM(D32:R32)</f>
        <v>0.996060798285307</v>
      </c>
      <c r="D32" s="130" t="n">
        <f aca="false">+D31/C31</f>
        <v>0.048477222700979</v>
      </c>
      <c r="E32" s="131" t="s">
        <v>124</v>
      </c>
      <c r="F32" s="130"/>
      <c r="G32" s="130" t="n">
        <f aca="false">+G31/C31</f>
        <v>0</v>
      </c>
      <c r="H32" s="130" t="n">
        <f aca="false">+H31/C31</f>
        <v>0.147312431885084</v>
      </c>
      <c r="I32" s="131" t="s">
        <v>124</v>
      </c>
      <c r="J32" s="131"/>
      <c r="K32" s="130" t="s">
        <v>18</v>
      </c>
      <c r="L32" s="131" t="s">
        <v>18</v>
      </c>
      <c r="M32" s="131"/>
      <c r="N32" s="130" t="n">
        <f aca="false">+N31/C31</f>
        <v>0.210497548866749</v>
      </c>
      <c r="O32" s="131" t="s">
        <v>124</v>
      </c>
      <c r="P32" s="130" t="n">
        <f aca="false">+P31/C31</f>
        <v>0</v>
      </c>
      <c r="Q32" s="130"/>
      <c r="R32" s="130" t="n">
        <f aca="false">+R31/C31</f>
        <v>0.589773594832495</v>
      </c>
      <c r="S32" s="131" t="s">
        <v>124</v>
      </c>
      <c r="T32" s="132"/>
      <c r="U32" s="102"/>
      <c r="V32" s="102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64"/>
      <c r="HV32" s="64"/>
      <c r="HW32" s="64"/>
      <c r="HX32" s="64"/>
      <c r="HY32" s="64"/>
      <c r="HZ32" s="64"/>
      <c r="IA32" s="64"/>
      <c r="IB32" s="64"/>
      <c r="IC32" s="64"/>
      <c r="ID32" s="64"/>
      <c r="IE32" s="64"/>
      <c r="IF32" s="64"/>
      <c r="IG32" s="64"/>
      <c r="IH32" s="64"/>
      <c r="II32" s="64"/>
      <c r="IJ32" s="64"/>
      <c r="IK32" s="64"/>
      <c r="IL32" s="64"/>
      <c r="IM32" s="64"/>
      <c r="IN32" s="64"/>
      <c r="IO32" s="64"/>
      <c r="IP32" s="64"/>
      <c r="IQ32" s="64"/>
      <c r="IR32" s="64"/>
      <c r="IS32" s="64"/>
      <c r="IT32" s="64"/>
      <c r="IU32" s="64"/>
      <c r="IV32" s="64"/>
      <c r="IW32" s="64"/>
    </row>
    <row r="33" customFormat="false" ht="12" hidden="false" customHeight="false" outlineLevel="0" collapsed="false">
      <c r="A33" s="133"/>
      <c r="B33" s="134"/>
      <c r="C33" s="135"/>
      <c r="D33" s="135"/>
      <c r="E33" s="135"/>
      <c r="F33" s="135"/>
      <c r="G33" s="136"/>
      <c r="H33" s="137" t="s">
        <v>125</v>
      </c>
      <c r="I33" s="138" t="s">
        <v>125</v>
      </c>
      <c r="J33" s="138"/>
      <c r="K33" s="138"/>
      <c r="L33" s="138"/>
      <c r="M33" s="138"/>
      <c r="N33" s="137" t="s">
        <v>126</v>
      </c>
      <c r="O33" s="138" t="s">
        <v>126</v>
      </c>
      <c r="P33" s="139"/>
      <c r="Q33" s="139"/>
      <c r="R33" s="137" t="s">
        <v>127</v>
      </c>
      <c r="S33" s="138" t="s">
        <v>127</v>
      </c>
      <c r="T33" s="140"/>
      <c r="U33" s="141"/>
      <c r="V33" s="141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64"/>
      <c r="HV33" s="64"/>
      <c r="HW33" s="64"/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  <c r="II33" s="64"/>
      <c r="IJ33" s="64"/>
      <c r="IK33" s="64"/>
      <c r="IL33" s="64"/>
      <c r="IM33" s="64"/>
      <c r="IN33" s="64"/>
      <c r="IO33" s="64"/>
      <c r="IP33" s="64"/>
      <c r="IQ33" s="64"/>
      <c r="IR33" s="64"/>
      <c r="IS33" s="64"/>
      <c r="IT33" s="64"/>
      <c r="IU33" s="64"/>
      <c r="IV33" s="64"/>
      <c r="IW33" s="64"/>
    </row>
    <row r="34" customFormat="false" ht="11.25" hidden="false" customHeight="false" outlineLevel="0" collapsed="false">
      <c r="A34" s="142" t="s">
        <v>128</v>
      </c>
      <c r="B34" s="142"/>
      <c r="C34" s="143"/>
      <c r="D34" s="143"/>
      <c r="E34" s="143"/>
      <c r="F34" s="143"/>
      <c r="G34" s="64"/>
      <c r="H34" s="64"/>
      <c r="I34" s="64"/>
      <c r="J34" s="64"/>
      <c r="K34" s="64"/>
      <c r="L34" s="64"/>
      <c r="M34" s="64"/>
      <c r="N34" s="64"/>
      <c r="O34" s="144"/>
      <c r="P34" s="64"/>
      <c r="Q34" s="64"/>
      <c r="R34" s="64"/>
      <c r="S34" s="145" t="n">
        <f aca="false">+B31-E31-I31-L31-O31</f>
        <v>298222.060507217</v>
      </c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  <c r="HH34" s="64"/>
      <c r="HI34" s="64"/>
      <c r="HJ34" s="64"/>
      <c r="HK34" s="64"/>
      <c r="HL34" s="64"/>
      <c r="HM34" s="64"/>
      <c r="HN34" s="64"/>
      <c r="HO34" s="64"/>
      <c r="HP34" s="64"/>
      <c r="HQ34" s="64"/>
      <c r="HR34" s="64"/>
      <c r="HS34" s="64"/>
      <c r="HT34" s="64"/>
      <c r="HU34" s="64"/>
      <c r="HV34" s="64"/>
      <c r="HW34" s="64"/>
      <c r="HX34" s="64"/>
      <c r="HY34" s="64"/>
      <c r="HZ34" s="64"/>
      <c r="IA34" s="64"/>
      <c r="IB34" s="64"/>
      <c r="IC34" s="64"/>
      <c r="ID34" s="64"/>
      <c r="IE34" s="64"/>
      <c r="IF34" s="64"/>
      <c r="IG34" s="64"/>
      <c r="IH34" s="64"/>
      <c r="II34" s="64"/>
      <c r="IJ34" s="64"/>
      <c r="IK34" s="64"/>
      <c r="IL34" s="64"/>
      <c r="IM34" s="64"/>
      <c r="IN34" s="64"/>
      <c r="IO34" s="64"/>
      <c r="IP34" s="64"/>
      <c r="IQ34" s="64"/>
      <c r="IR34" s="64"/>
      <c r="IS34" s="64"/>
      <c r="IT34" s="64"/>
      <c r="IU34" s="64"/>
      <c r="IV34" s="64"/>
      <c r="IW34" s="64"/>
    </row>
    <row r="35" customFormat="false" ht="11.25" hidden="false" customHeight="false" outlineLevel="0" collapsed="false">
      <c r="A35" s="142" t="s">
        <v>129</v>
      </c>
      <c r="B35" s="142"/>
      <c r="C35" s="143"/>
      <c r="D35" s="143"/>
      <c r="E35" s="143"/>
      <c r="F35" s="143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  <c r="GW35" s="64"/>
      <c r="GX35" s="64"/>
      <c r="GY35" s="64"/>
      <c r="GZ35" s="64"/>
      <c r="HA35" s="64"/>
      <c r="HB35" s="64"/>
      <c r="HC35" s="64"/>
      <c r="HD35" s="64"/>
      <c r="HE35" s="64"/>
      <c r="HF35" s="64"/>
      <c r="HG35" s="64"/>
      <c r="HH35" s="64"/>
      <c r="HI35" s="64"/>
      <c r="HJ35" s="64"/>
      <c r="HK35" s="64"/>
      <c r="HL35" s="64"/>
      <c r="HM35" s="64"/>
      <c r="HN35" s="64"/>
      <c r="HO35" s="64"/>
      <c r="HP35" s="64"/>
      <c r="HQ35" s="64"/>
      <c r="HR35" s="64"/>
      <c r="HS35" s="64"/>
      <c r="HT35" s="64"/>
      <c r="HU35" s="64"/>
      <c r="HV35" s="64"/>
      <c r="HW35" s="64"/>
      <c r="HX35" s="64"/>
      <c r="HY35" s="64"/>
      <c r="HZ35" s="64"/>
      <c r="IA35" s="64"/>
      <c r="IB35" s="64"/>
      <c r="IC35" s="64"/>
      <c r="ID35" s="64"/>
      <c r="IE35" s="64"/>
      <c r="IF35" s="64"/>
      <c r="IG35" s="64"/>
      <c r="IH35" s="64"/>
      <c r="II35" s="64"/>
      <c r="IJ35" s="64"/>
      <c r="IK35" s="64"/>
      <c r="IL35" s="64"/>
      <c r="IM35" s="64"/>
      <c r="IN35" s="64"/>
      <c r="IO35" s="64"/>
      <c r="IP35" s="64"/>
      <c r="IQ35" s="64"/>
      <c r="IR35" s="64"/>
      <c r="IS35" s="64"/>
      <c r="IT35" s="64"/>
      <c r="IU35" s="64"/>
      <c r="IV35" s="64"/>
      <c r="IW35" s="64"/>
    </row>
    <row r="36" customFormat="false" ht="11.25" hidden="false" customHeight="false" outlineLevel="0" collapsed="false">
      <c r="A36" s="142" t="s">
        <v>130</v>
      </c>
      <c r="B36" s="64"/>
      <c r="C36" s="143"/>
      <c r="D36" s="143"/>
      <c r="E36" s="143"/>
      <c r="F36" s="143" t="s">
        <v>18</v>
      </c>
      <c r="G36" s="64"/>
      <c r="H36" s="145" t="s">
        <v>18</v>
      </c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  <c r="GW36" s="64"/>
      <c r="GX36" s="64"/>
      <c r="GY36" s="64"/>
      <c r="GZ36" s="64"/>
      <c r="HA36" s="64"/>
      <c r="HB36" s="64"/>
      <c r="HC36" s="64"/>
      <c r="HD36" s="64"/>
      <c r="HE36" s="64"/>
      <c r="HF36" s="64"/>
      <c r="HG36" s="64"/>
      <c r="HH36" s="64"/>
      <c r="HI36" s="64"/>
      <c r="HJ36" s="64"/>
      <c r="HK36" s="64"/>
      <c r="HL36" s="64"/>
      <c r="HM36" s="64"/>
      <c r="HN36" s="64"/>
      <c r="HO36" s="64"/>
      <c r="HP36" s="64"/>
      <c r="HQ36" s="64"/>
      <c r="HR36" s="64"/>
      <c r="HS36" s="64"/>
      <c r="HT36" s="64"/>
      <c r="HU36" s="64"/>
      <c r="HV36" s="64"/>
      <c r="HW36" s="64"/>
      <c r="HX36" s="64"/>
      <c r="HY36" s="64"/>
      <c r="HZ36" s="64"/>
      <c r="IA36" s="64"/>
      <c r="IB36" s="64"/>
      <c r="IC36" s="64"/>
      <c r="ID36" s="64"/>
      <c r="IE36" s="64"/>
      <c r="IF36" s="64"/>
      <c r="IG36" s="64"/>
      <c r="IH36" s="64"/>
      <c r="II36" s="64"/>
      <c r="IJ36" s="64"/>
      <c r="IK36" s="64"/>
      <c r="IL36" s="64"/>
      <c r="IM36" s="64"/>
      <c r="IN36" s="64"/>
      <c r="IO36" s="64"/>
      <c r="IP36" s="64"/>
      <c r="IQ36" s="64"/>
      <c r="IR36" s="64"/>
      <c r="IS36" s="64"/>
      <c r="IT36" s="64"/>
      <c r="IU36" s="64"/>
      <c r="IV36" s="64"/>
      <c r="IW36" s="64"/>
    </row>
    <row r="37" customFormat="false" ht="11.25" hidden="false" customHeight="false" outlineLevel="0" collapsed="false">
      <c r="A37" s="142" t="s">
        <v>131</v>
      </c>
      <c r="B37" s="64"/>
      <c r="C37" s="143"/>
      <c r="D37" s="143"/>
      <c r="E37" s="143"/>
      <c r="F37" s="143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  <c r="HY37" s="64"/>
      <c r="HZ37" s="64"/>
      <c r="IA37" s="64"/>
      <c r="IB37" s="64"/>
      <c r="IC37" s="64"/>
      <c r="ID37" s="64"/>
      <c r="IE37" s="64"/>
      <c r="IF37" s="64"/>
      <c r="IG37" s="64"/>
      <c r="IH37" s="64"/>
      <c r="II37" s="64"/>
      <c r="IJ37" s="64"/>
      <c r="IK37" s="64"/>
      <c r="IL37" s="64"/>
      <c r="IM37" s="64"/>
      <c r="IN37" s="64"/>
      <c r="IO37" s="64"/>
      <c r="IP37" s="64"/>
      <c r="IQ37" s="64"/>
      <c r="IR37" s="64"/>
      <c r="IS37" s="64"/>
      <c r="IT37" s="64"/>
      <c r="IU37" s="64"/>
      <c r="IV37" s="64"/>
      <c r="IW37" s="64"/>
    </row>
    <row r="38" customFormat="false" ht="11.25" hidden="false" customHeight="false" outlineLevel="0" collapsed="false">
      <c r="A38" s="142" t="s">
        <v>132</v>
      </c>
      <c r="B38" s="64"/>
      <c r="C38" s="143"/>
      <c r="D38" s="143"/>
      <c r="E38" s="143"/>
      <c r="F38" s="143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GZ38" s="64"/>
      <c r="HA38" s="64"/>
      <c r="HB38" s="64"/>
      <c r="HC38" s="64"/>
      <c r="HD38" s="64"/>
      <c r="HE38" s="64"/>
      <c r="HF38" s="64"/>
      <c r="HG38" s="64"/>
      <c r="HH38" s="64"/>
      <c r="HI38" s="64"/>
      <c r="HJ38" s="64"/>
      <c r="HK38" s="64"/>
      <c r="HL38" s="64"/>
      <c r="HM38" s="64"/>
      <c r="HN38" s="64"/>
      <c r="HO38" s="64"/>
      <c r="HP38" s="64"/>
      <c r="HQ38" s="64"/>
      <c r="HR38" s="64"/>
      <c r="HS38" s="64"/>
      <c r="HT38" s="64"/>
      <c r="HU38" s="64"/>
      <c r="HV38" s="64"/>
      <c r="HW38" s="64"/>
      <c r="HX38" s="64"/>
      <c r="HY38" s="64"/>
      <c r="HZ38" s="64"/>
      <c r="IA38" s="64"/>
      <c r="IB38" s="64"/>
      <c r="IC38" s="64"/>
      <c r="ID38" s="64"/>
      <c r="IE38" s="64"/>
      <c r="IF38" s="64"/>
      <c r="IG38" s="64"/>
      <c r="IH38" s="64"/>
      <c r="II38" s="64"/>
      <c r="IJ38" s="64"/>
      <c r="IK38" s="64"/>
      <c r="IL38" s="64"/>
      <c r="IM38" s="64"/>
      <c r="IN38" s="64"/>
      <c r="IO38" s="64"/>
      <c r="IP38" s="64"/>
      <c r="IQ38" s="64"/>
      <c r="IR38" s="64"/>
      <c r="IS38" s="64"/>
      <c r="IT38" s="64"/>
      <c r="IU38" s="64"/>
      <c r="IV38" s="64"/>
      <c r="IW38" s="64"/>
    </row>
    <row r="39" customFormat="false" ht="11.25" hidden="false" customHeight="false" outlineLevel="0" collapsed="false">
      <c r="A39" s="146" t="s">
        <v>133</v>
      </c>
      <c r="B39" s="64"/>
      <c r="C39" s="143"/>
      <c r="D39" s="143"/>
      <c r="E39" s="143"/>
      <c r="F39" s="143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64"/>
      <c r="FM39" s="64"/>
      <c r="FN39" s="64"/>
      <c r="FO39" s="64"/>
      <c r="FP39" s="64"/>
      <c r="FQ39" s="64"/>
      <c r="FR39" s="64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GZ39" s="64"/>
      <c r="HA39" s="64"/>
      <c r="HB39" s="64"/>
      <c r="HC39" s="64"/>
      <c r="HD39" s="64"/>
      <c r="HE39" s="64"/>
      <c r="HF39" s="64"/>
      <c r="HG39" s="64"/>
      <c r="HH39" s="64"/>
      <c r="HI39" s="64"/>
      <c r="HJ39" s="64"/>
      <c r="HK39" s="64"/>
      <c r="HL39" s="64"/>
      <c r="HM39" s="64"/>
      <c r="HN39" s="64"/>
      <c r="HO39" s="64"/>
      <c r="HP39" s="64"/>
      <c r="HQ39" s="64"/>
      <c r="HR39" s="64"/>
      <c r="HS39" s="64"/>
      <c r="HT39" s="64"/>
      <c r="HU39" s="64"/>
      <c r="HV39" s="64"/>
      <c r="HW39" s="64"/>
      <c r="HX39" s="64"/>
      <c r="HY39" s="64"/>
      <c r="HZ39" s="64"/>
      <c r="IA39" s="64"/>
      <c r="IB39" s="64"/>
      <c r="IC39" s="64"/>
      <c r="ID39" s="64"/>
      <c r="IE39" s="64"/>
      <c r="IF39" s="64"/>
      <c r="IG39" s="64"/>
      <c r="IH39" s="64"/>
      <c r="II39" s="64"/>
      <c r="IJ39" s="64"/>
      <c r="IK39" s="64"/>
      <c r="IL39" s="64"/>
      <c r="IM39" s="64"/>
      <c r="IN39" s="64"/>
      <c r="IO39" s="64"/>
      <c r="IP39" s="64"/>
      <c r="IQ39" s="64"/>
      <c r="IR39" s="64"/>
      <c r="IS39" s="64"/>
      <c r="IT39" s="64"/>
      <c r="IU39" s="64"/>
      <c r="IV39" s="64"/>
      <c r="IW39" s="64"/>
    </row>
    <row r="40" customFormat="false" ht="11.25" hidden="false" customHeight="false" outlineLevel="0" collapsed="false">
      <c r="A40" s="146" t="s">
        <v>134</v>
      </c>
      <c r="B40" s="64"/>
      <c r="C40" s="143"/>
      <c r="D40" s="143"/>
      <c r="E40" s="143"/>
      <c r="F40" s="143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  <c r="FK40" s="64"/>
      <c r="FL40" s="64"/>
      <c r="FM40" s="64"/>
      <c r="FN40" s="64"/>
      <c r="FO40" s="64"/>
      <c r="FP40" s="64"/>
      <c r="FQ40" s="64"/>
      <c r="FR40" s="64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  <c r="GW40" s="64"/>
      <c r="GX40" s="64"/>
      <c r="GY40" s="64"/>
      <c r="GZ40" s="64"/>
      <c r="HA40" s="64"/>
      <c r="HB40" s="64"/>
      <c r="HC40" s="64"/>
      <c r="HD40" s="64"/>
      <c r="HE40" s="64"/>
      <c r="HF40" s="64"/>
      <c r="HG40" s="64"/>
      <c r="HH40" s="64"/>
      <c r="HI40" s="64"/>
      <c r="HJ40" s="64"/>
      <c r="HK40" s="64"/>
      <c r="HL40" s="64"/>
      <c r="HM40" s="64"/>
      <c r="HN40" s="64"/>
      <c r="HO40" s="64"/>
      <c r="HP40" s="64"/>
      <c r="HQ40" s="64"/>
      <c r="HR40" s="64"/>
      <c r="HS40" s="64"/>
      <c r="HT40" s="64"/>
      <c r="HU40" s="64"/>
      <c r="HV40" s="64"/>
      <c r="HW40" s="64"/>
      <c r="HX40" s="64"/>
      <c r="HY40" s="64"/>
      <c r="HZ40" s="64"/>
      <c r="IA40" s="64"/>
      <c r="IB40" s="64"/>
      <c r="IC40" s="64"/>
      <c r="ID40" s="64"/>
      <c r="IE40" s="64"/>
      <c r="IF40" s="64"/>
      <c r="IG40" s="64"/>
      <c r="IH40" s="64"/>
      <c r="II40" s="64"/>
      <c r="IJ40" s="64"/>
      <c r="IK40" s="64"/>
      <c r="IL40" s="64"/>
      <c r="IM40" s="64"/>
      <c r="IN40" s="64"/>
      <c r="IO40" s="64"/>
      <c r="IP40" s="64"/>
      <c r="IQ40" s="64"/>
      <c r="IR40" s="64"/>
      <c r="IS40" s="64"/>
      <c r="IT40" s="64"/>
      <c r="IU40" s="64"/>
      <c r="IV40" s="64"/>
      <c r="IW40" s="64"/>
    </row>
    <row r="41" customFormat="false" ht="11.25" hidden="false" customHeight="false" outlineLevel="0" collapsed="false">
      <c r="A41" s="146" t="s">
        <v>135</v>
      </c>
      <c r="B41" s="64"/>
      <c r="C41" s="143"/>
      <c r="D41" s="143"/>
      <c r="E41" s="143"/>
      <c r="F41" s="143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  <c r="FK41" s="64"/>
      <c r="FL41" s="64"/>
      <c r="FM41" s="64"/>
      <c r="FN41" s="64"/>
      <c r="FO41" s="64"/>
      <c r="FP41" s="64"/>
      <c r="FQ41" s="64"/>
      <c r="FR41" s="64"/>
      <c r="FS41" s="64"/>
      <c r="FT41" s="64"/>
      <c r="FU41" s="64"/>
      <c r="FV41" s="64"/>
      <c r="FW41" s="64"/>
      <c r="FX41" s="64"/>
      <c r="FY41" s="64"/>
      <c r="FZ41" s="64"/>
      <c r="GA41" s="64"/>
      <c r="GB41" s="64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64"/>
      <c r="GW41" s="64"/>
      <c r="GX41" s="64"/>
      <c r="GY41" s="64"/>
      <c r="GZ41" s="64"/>
      <c r="HA41" s="64"/>
      <c r="HB41" s="64"/>
      <c r="HC41" s="64"/>
      <c r="HD41" s="64"/>
      <c r="HE41" s="64"/>
      <c r="HF41" s="64"/>
      <c r="HG41" s="64"/>
      <c r="HH41" s="64"/>
      <c r="HI41" s="64"/>
      <c r="HJ41" s="64"/>
      <c r="HK41" s="64"/>
      <c r="HL41" s="64"/>
      <c r="HM41" s="64"/>
      <c r="HN41" s="64"/>
      <c r="HO41" s="64"/>
      <c r="HP41" s="64"/>
      <c r="HQ41" s="64"/>
      <c r="HR41" s="64"/>
      <c r="HS41" s="64"/>
      <c r="HT41" s="64"/>
      <c r="HU41" s="64"/>
      <c r="HV41" s="64"/>
      <c r="HW41" s="64"/>
      <c r="HX41" s="64"/>
      <c r="HY41" s="64"/>
      <c r="HZ41" s="64"/>
      <c r="IA41" s="64"/>
      <c r="IB41" s="64"/>
      <c r="IC41" s="64"/>
      <c r="ID41" s="64"/>
      <c r="IE41" s="64"/>
      <c r="IF41" s="64"/>
      <c r="IG41" s="64"/>
      <c r="IH41" s="64"/>
      <c r="II41" s="64"/>
      <c r="IJ41" s="64"/>
      <c r="IK41" s="64"/>
      <c r="IL41" s="64"/>
      <c r="IM41" s="64"/>
      <c r="IN41" s="64"/>
      <c r="IO41" s="64"/>
      <c r="IP41" s="64"/>
      <c r="IQ41" s="64"/>
      <c r="IR41" s="64"/>
      <c r="IS41" s="64"/>
      <c r="IT41" s="64"/>
      <c r="IU41" s="64"/>
      <c r="IV41" s="64"/>
      <c r="IW41" s="64"/>
    </row>
    <row r="42" customFormat="false" ht="11.25" hidden="false" customHeight="false" outlineLevel="0" collapsed="false">
      <c r="A42" s="146" t="s">
        <v>136</v>
      </c>
      <c r="B42" s="64"/>
      <c r="C42" s="143"/>
      <c r="D42" s="143"/>
      <c r="E42" s="143"/>
      <c r="F42" s="143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  <c r="FK42" s="64"/>
      <c r="FL42" s="64"/>
      <c r="FM42" s="64"/>
      <c r="FN42" s="64"/>
      <c r="FO42" s="64"/>
      <c r="FP42" s="64"/>
      <c r="FQ42" s="64"/>
      <c r="FR42" s="64"/>
      <c r="FS42" s="64"/>
      <c r="FT42" s="64"/>
      <c r="FU42" s="64"/>
      <c r="FV42" s="64"/>
      <c r="FW42" s="64"/>
      <c r="FX42" s="64"/>
      <c r="FY42" s="64"/>
      <c r="FZ42" s="64"/>
      <c r="GA42" s="64"/>
      <c r="GB42" s="64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64"/>
      <c r="GW42" s="64"/>
      <c r="GX42" s="64"/>
      <c r="GY42" s="64"/>
      <c r="GZ42" s="64"/>
      <c r="HA42" s="64"/>
      <c r="HB42" s="64"/>
      <c r="HC42" s="64"/>
      <c r="HD42" s="64"/>
      <c r="HE42" s="64"/>
      <c r="HF42" s="64"/>
      <c r="HG42" s="64"/>
      <c r="HH42" s="64"/>
      <c r="HI42" s="64"/>
      <c r="HJ42" s="64"/>
      <c r="HK42" s="64"/>
      <c r="HL42" s="64"/>
      <c r="HM42" s="64"/>
      <c r="HN42" s="64"/>
      <c r="HO42" s="64"/>
      <c r="HP42" s="64"/>
      <c r="HQ42" s="64"/>
      <c r="HR42" s="64"/>
      <c r="HS42" s="64"/>
      <c r="HT42" s="64"/>
      <c r="HU42" s="64"/>
      <c r="HV42" s="64"/>
      <c r="HW42" s="64"/>
      <c r="HX42" s="64"/>
      <c r="HY42" s="64"/>
      <c r="HZ42" s="64"/>
      <c r="IA42" s="64"/>
      <c r="IB42" s="64"/>
      <c r="IC42" s="64"/>
      <c r="ID42" s="64"/>
      <c r="IE42" s="64"/>
      <c r="IF42" s="64"/>
      <c r="IG42" s="64"/>
      <c r="IH42" s="64"/>
      <c r="II42" s="64"/>
      <c r="IJ42" s="64"/>
      <c r="IK42" s="64"/>
      <c r="IL42" s="64"/>
      <c r="IM42" s="64"/>
      <c r="IN42" s="64"/>
      <c r="IO42" s="64"/>
      <c r="IP42" s="64"/>
      <c r="IQ42" s="64"/>
      <c r="IR42" s="64"/>
      <c r="IS42" s="64"/>
      <c r="IT42" s="64"/>
      <c r="IU42" s="64"/>
      <c r="IV42" s="64"/>
      <c r="IW42" s="64"/>
    </row>
    <row r="43" customFormat="false" ht="11.25" hidden="false" customHeight="false" outlineLevel="0" collapsed="false">
      <c r="A43" s="142" t="s">
        <v>137</v>
      </c>
      <c r="B43" s="64"/>
      <c r="C43" s="143"/>
      <c r="D43" s="143"/>
      <c r="E43" s="143"/>
      <c r="F43" s="143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4"/>
      <c r="EU43" s="64"/>
      <c r="EV43" s="64"/>
      <c r="EW43" s="64"/>
      <c r="EX43" s="64"/>
      <c r="EY43" s="64"/>
      <c r="EZ43" s="64"/>
      <c r="FA43" s="64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4"/>
      <c r="FM43" s="64"/>
      <c r="FN43" s="64"/>
      <c r="FO43" s="64"/>
      <c r="FP43" s="64"/>
      <c r="FQ43" s="64"/>
      <c r="FR43" s="64"/>
      <c r="FS43" s="64"/>
      <c r="FT43" s="64"/>
      <c r="FU43" s="64"/>
      <c r="FV43" s="64"/>
      <c r="FW43" s="64"/>
      <c r="FX43" s="64"/>
      <c r="FY43" s="64"/>
      <c r="FZ43" s="64"/>
      <c r="GA43" s="64"/>
      <c r="GB43" s="64"/>
      <c r="GC43" s="64"/>
      <c r="GD43" s="64"/>
      <c r="GE43" s="64"/>
      <c r="GF43" s="64"/>
      <c r="GG43" s="64"/>
      <c r="GH43" s="64"/>
      <c r="GI43" s="64"/>
      <c r="GJ43" s="64"/>
      <c r="GK43" s="64"/>
      <c r="GL43" s="64"/>
      <c r="GM43" s="64"/>
      <c r="GN43" s="64"/>
      <c r="GO43" s="64"/>
      <c r="GP43" s="64"/>
      <c r="GQ43" s="64"/>
      <c r="GR43" s="64"/>
      <c r="GS43" s="64"/>
      <c r="GT43" s="64"/>
      <c r="GU43" s="64"/>
      <c r="GV43" s="64"/>
      <c r="GW43" s="64"/>
      <c r="GX43" s="64"/>
      <c r="GY43" s="64"/>
      <c r="GZ43" s="64"/>
      <c r="HA43" s="64"/>
      <c r="HB43" s="64"/>
      <c r="HC43" s="64"/>
      <c r="HD43" s="64"/>
      <c r="HE43" s="64"/>
      <c r="HF43" s="64"/>
      <c r="HG43" s="64"/>
      <c r="HH43" s="64"/>
      <c r="HI43" s="64"/>
      <c r="HJ43" s="64"/>
      <c r="HK43" s="64"/>
      <c r="HL43" s="64"/>
      <c r="HM43" s="64"/>
      <c r="HN43" s="64"/>
      <c r="HO43" s="64"/>
      <c r="HP43" s="64"/>
      <c r="HQ43" s="64"/>
      <c r="HR43" s="64"/>
      <c r="HS43" s="64"/>
      <c r="HT43" s="64"/>
      <c r="HU43" s="64"/>
      <c r="HV43" s="64"/>
      <c r="HW43" s="64"/>
      <c r="HX43" s="64"/>
      <c r="HY43" s="64"/>
      <c r="HZ43" s="64"/>
      <c r="IA43" s="64"/>
      <c r="IB43" s="64"/>
      <c r="IC43" s="64"/>
      <c r="ID43" s="64"/>
      <c r="IE43" s="64"/>
      <c r="IF43" s="64"/>
      <c r="IG43" s="64"/>
      <c r="IH43" s="64"/>
      <c r="II43" s="64"/>
      <c r="IJ43" s="64"/>
      <c r="IK43" s="64"/>
      <c r="IL43" s="64"/>
      <c r="IM43" s="64"/>
      <c r="IN43" s="64"/>
      <c r="IO43" s="64"/>
      <c r="IP43" s="64"/>
      <c r="IQ43" s="64"/>
      <c r="IR43" s="64"/>
      <c r="IS43" s="64"/>
      <c r="IT43" s="64"/>
      <c r="IU43" s="64"/>
      <c r="IV43" s="64"/>
      <c r="IW43" s="64"/>
    </row>
  </sheetData>
  <printOptions headings="false" gridLines="false" gridLinesSet="true" horizontalCentered="false" verticalCentered="false"/>
  <pageMargins left="0.45" right="0.229861111111111" top="0.290277777777778" bottom="0.5" header="0.290277777777778" footer="0.511811023622047"/>
  <pageSetup paperSize="5" scale="72" fitToWidth="1" fitToHeight="1" pageOrder="downThenOver" orientation="landscape" blackAndWhite="false" draft="false" cellComments="none" horizontalDpi="300" verticalDpi="300" copies="1"/>
  <headerFooter differentFirst="false" differentOddEven="false">
    <oddHeader>&amp;LPage &amp;P&amp;CDiomedes Christodoulou
Expense Report Recap&amp;R&amp;D</oddHeader>
    <oddFooter/>
  </headerFooter>
  <rowBreaks count="1" manualBreakCount="1">
    <brk id="22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2001-05-02T15:25:05Z</dcterms:created>
  <dc:creator>Gricelda Garcia</dc:creator>
  <dc:description/>
  <dc:language>en-US</dc:language>
  <cp:lastModifiedBy>Terrie Wheeler</cp:lastModifiedBy>
  <cp:lastPrinted>2001-08-24T12:44:31Z</cp:lastPrinted>
  <dcterms:modified xsi:type="dcterms:W3CDTF">2001-08-24T13:33:11Z</dcterms:modified>
  <cp:revision>0</cp:revision>
  <dc:subject/>
  <dc:title/>
</cp:coreProperties>
</file>