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" sheetId="1" state="visible" r:id="rId3"/>
    <sheet name="Keystone" sheetId="2" state="visible" r:id="rId4"/>
    <sheet name="Rates" sheetId="3" state="visible" r:id="rId5"/>
    <sheet name="EOLID's" sheetId="4" state="visible" r:id="rId6"/>
    <sheet name="EOL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NEW!$A$1:$Y$37</definedName>
    <definedName function="false" hidden="false" name="aDiscount_factor" vbProcedure="false">#REF!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Bid" vbProcedure="false">#REF!</definedName>
    <definedName function="false" hidden="false" name="Bid_Volume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#REF!</definedName>
    <definedName function="false" hidden="false" name="dDate" vbProcedure="false">#REF!</definedName>
    <definedName function="false" hidden="false" name="Derived" vbProcedure="false">#REF!</definedName>
    <definedName function="false" hidden="false" name="Desc" vbProcedure="false">#REF!</definedName>
    <definedName function="false" hidden="false" name="Discount_Factor" vbProcedure="false">#REF!</definedName>
    <definedName function="false" hidden="false" name="dRiskType" vbProcedure="false">#REF!</definedName>
    <definedName function="false" hidden="false" name="Effective_Date" vbProcedure="false">#REF!</definedName>
    <definedName function="false" hidden="false" name="Environment" vbProcedure="false">#REF!</definedName>
    <definedName function="false" hidden="false" name="Gas_Basis" vbProcedure="false">#REF!</definedName>
    <definedName function="false" hidden="false" name="Gas_Daily" vbProcedure="false">#REF!</definedName>
    <definedName function="false" hidden="false" name="Gas_Swap" vbProcedure="false">#REF!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Last_Modified" vbProcedure="false">#REF!</definedName>
    <definedName function="false" hidden="false" name="Loc" vbProcedure="false">#REF!</definedName>
    <definedName function="false" hidden="false" name="Names" vbProcedure="false">[1]BASIS!$B$3:$C$30</definedName>
    <definedName function="false" hidden="false" name="network" vbProcedure="false">#REF!</definedName>
    <definedName function="false" hidden="false" name="Next_Day_Physical" vbProcedure="false">#REF!</definedName>
    <definedName function="false" hidden="false" name="Offer" vbProcedure="false">#REF!</definedName>
    <definedName function="false" hidden="false" name="Offer_Volume" vbProcedure="false">#REF!</definedName>
    <definedName function="false" hidden="false" name="Password" vbProcedure="false">#REF!</definedName>
    <definedName function="false" hidden="false" name="Period" vbProcedure="false">#REF!</definedName>
    <definedName function="false" hidden="false" name="proc_id" vbProcedure="false">#REF!</definedName>
    <definedName function="false" hidden="false" name="prod_desc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ngBlue" vbProcedure="false">#REF!</definedName>
    <definedName function="false" hidden="false" name="rngPurple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#REF!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rm" vbProcedure="false">#REF!</definedName>
    <definedName function="false" hidden="false" name="Test" vbProcedure="false">#REF!</definedName>
    <definedName function="false" hidden="false" name="User_ID" vbProcedure="false">#REF!</definedName>
    <definedName function="false" hidden="false" name="US_Gas_Daily_1" vbProcedure="false">#REF!</definedName>
    <definedName function="false" hidden="false" name="US_Gas_Daily_2" vbProcedure="false">#REF!</definedName>
    <definedName function="false" hidden="false" name="US_Gas_Swa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<sst xmlns="http://schemas.openxmlformats.org/spreadsheetml/2006/main" count="633" uniqueCount="370">
  <si>
    <t xml:space="preserve">SPREADS</t>
  </si>
  <si>
    <t xml:space="preserve">CASH</t>
  </si>
  <si>
    <t xml:space="preserve">BOM-1</t>
  </si>
  <si>
    <t xml:space="preserve">BOM-2</t>
  </si>
  <si>
    <t xml:space="preserve">Prompt Basis</t>
  </si>
  <si>
    <t xml:space="preserve">FP Phys</t>
  </si>
  <si>
    <t xml:space="preserve">Index Phys</t>
  </si>
  <si>
    <t xml:space="preserve">Spreads</t>
  </si>
  <si>
    <t xml:space="preserve">Rates</t>
  </si>
  <si>
    <t xml:space="preserve">Cash</t>
  </si>
  <si>
    <t xml:space="preserve">Prompt</t>
  </si>
  <si>
    <t xml:space="preserve">PhyFP</t>
  </si>
  <si>
    <t xml:space="preserve">Bid</t>
  </si>
  <si>
    <t xml:space="preserve">Offer</t>
  </si>
  <si>
    <t xml:space="preserve">Perm-MidC</t>
  </si>
  <si>
    <t xml:space="preserve">Demarc</t>
  </si>
  <si>
    <t xml:space="preserve">formula</t>
  </si>
  <si>
    <t xml:space="preserve">Perm-Waha</t>
  </si>
  <si>
    <t xml:space="preserve">Pepl</t>
  </si>
  <si>
    <t xml:space="preserve">SJ-Perm</t>
  </si>
  <si>
    <t xml:space="preserve">MidCon</t>
  </si>
  <si>
    <t xml:space="preserve">SJ-Rox</t>
  </si>
  <si>
    <t xml:space="preserve">Chic</t>
  </si>
  <si>
    <t xml:space="preserve">Rox-CIG</t>
  </si>
  <si>
    <t xml:space="preserve">Waha</t>
  </si>
  <si>
    <t xml:space="preserve">Socal-CG</t>
  </si>
  <si>
    <t xml:space="preserve">Perm</t>
  </si>
  <si>
    <t xml:space="preserve">Socal-Malin</t>
  </si>
  <si>
    <t xml:space="preserve">SJ</t>
  </si>
  <si>
    <t xml:space="preserve">Perm-Socal</t>
  </si>
  <si>
    <t xml:space="preserve">Opal</t>
  </si>
  <si>
    <t xml:space="preserve">MidC-Chic</t>
  </si>
  <si>
    <t xml:space="preserve">CIG</t>
  </si>
  <si>
    <t xml:space="preserve">Perm-Dmrc</t>
  </si>
  <si>
    <t xml:space="preserve">CHEY</t>
  </si>
  <si>
    <t xml:space="preserve">Dmrc-MidC</t>
  </si>
  <si>
    <t xml:space="preserve">WIC</t>
  </si>
  <si>
    <t xml:space="preserve">Waha-MidC</t>
  </si>
  <si>
    <t xml:space="preserve">Socal</t>
  </si>
  <si>
    <t xml:space="preserve">BIDWEEK</t>
  </si>
  <si>
    <t xml:space="preserve">PHY FP</t>
  </si>
  <si>
    <t xml:space="preserve">F4F</t>
  </si>
  <si>
    <t xml:space="preserve">WACOG</t>
  </si>
  <si>
    <t xml:space="preserve">INDEX</t>
  </si>
  <si>
    <t xml:space="preserve">BASIS</t>
  </si>
  <si>
    <t xml:space="preserve">ARB</t>
  </si>
  <si>
    <t xml:space="preserve">PGE CG</t>
  </si>
  <si>
    <t xml:space="preserve">PGE TPK</t>
  </si>
  <si>
    <t xml:space="preserve">Malin</t>
  </si>
  <si>
    <t xml:space="preserve">Sumas</t>
  </si>
  <si>
    <t xml:space="preserve">FIXED PRICE</t>
  </si>
  <si>
    <t xml:space="preserve">Hub</t>
  </si>
  <si>
    <t xml:space="preserve">O: ECT_TRADING/ WEST/ CUSTOMEOLTICKER-MO</t>
  </si>
  <si>
    <t xml:space="preserve">EPNG</t>
  </si>
  <si>
    <t xml:space="preserve">TO MIDCONTINENT</t>
  </si>
  <si>
    <t xml:space="preserve">SJ RECEIPTS</t>
  </si>
  <si>
    <t xml:space="preserve">OTHER REC</t>
  </si>
  <si>
    <t xml:space="preserve">NGPL</t>
  </si>
  <si>
    <t xml:space="preserve">CAP</t>
  </si>
  <si>
    <t xml:space="preserve"> </t>
  </si>
  <si>
    <t xml:space="preserve">Bondad St</t>
  </si>
  <si>
    <t xml:space="preserve">TRANSWESTERN</t>
  </si>
  <si>
    <t xml:space="preserve">MOAVG</t>
  </si>
  <si>
    <t xml:space="preserve">NNG</t>
  </si>
  <si>
    <t xml:space="preserve">TODAY</t>
  </si>
  <si>
    <t xml:space="preserve">Kutz Plant</t>
  </si>
  <si>
    <t xml:space="preserve">DELTA</t>
  </si>
  <si>
    <t xml:space="preserve">Blanco Plant</t>
  </si>
  <si>
    <t xml:space="preserve">SJ TRIANGLE</t>
  </si>
  <si>
    <t xml:space="preserve">BONDAD</t>
  </si>
  <si>
    <t xml:space="preserve">Chaco Plant</t>
  </si>
  <si>
    <t xml:space="preserve">BLANCO</t>
  </si>
  <si>
    <t xml:space="preserve">SJ WEST</t>
  </si>
  <si>
    <t xml:space="preserve">DUMAS</t>
  </si>
  <si>
    <t xml:space="preserve">HACKBERRY</t>
  </si>
  <si>
    <t xml:space="preserve">SJ EAST</t>
  </si>
  <si>
    <t xml:space="preserve">PLAINS NORTH</t>
  </si>
  <si>
    <t xml:space="preserve">Hackberry</t>
  </si>
  <si>
    <t xml:space="preserve">TOPOCK</t>
  </si>
  <si>
    <t xml:space="preserve">HAVASU</t>
  </si>
  <si>
    <t xml:space="preserve">MARICOPA</t>
  </si>
  <si>
    <t xml:space="preserve">PLAINS</t>
  </si>
  <si>
    <t xml:space="preserve">STATION</t>
  </si>
  <si>
    <t xml:space="preserve">EOC's</t>
  </si>
  <si>
    <t xml:space="preserve">PLAINS SOUTH</t>
  </si>
  <si>
    <t xml:space="preserve">PLAINS DIRECT</t>
  </si>
  <si>
    <t xml:space="preserve">EHRENBERG</t>
  </si>
  <si>
    <t xml:space="preserve">Washington Ranch</t>
  </si>
  <si>
    <t xml:space="preserve">Pecos Station</t>
  </si>
  <si>
    <t xml:space="preserve">KEYSTONE WEST</t>
  </si>
  <si>
    <t xml:space="preserve">KEYSTONE REC</t>
  </si>
  <si>
    <t xml:space="preserve">CORNUDAS WEST</t>
  </si>
  <si>
    <t xml:space="preserve">WAHA WEST</t>
  </si>
  <si>
    <t xml:space="preserve">Cornudas</t>
  </si>
  <si>
    <t xml:space="preserve">WAHA REC</t>
  </si>
  <si>
    <t xml:space="preserve">Transwestern Pipeline</t>
  </si>
  <si>
    <t xml:space="preserve">El Paso</t>
  </si>
  <si>
    <t xml:space="preserve">GDA</t>
  </si>
  <si>
    <t xml:space="preserve">Transwestern</t>
  </si>
  <si>
    <t xml:space="preserve">Reservation</t>
  </si>
  <si>
    <t xml:space="preserve">San Juan</t>
  </si>
  <si>
    <t xml:space="preserve">Permian</t>
  </si>
  <si>
    <t xml:space="preserve">East of Thoreau</t>
  </si>
  <si>
    <t xml:space="preserve">9KUB</t>
  </si>
  <si>
    <t xml:space="preserve">Monthly</t>
  </si>
  <si>
    <t xml:space="preserve">San Juan-Border</t>
  </si>
  <si>
    <t xml:space="preserve">Citizens</t>
  </si>
  <si>
    <t xml:space="preserve">9KUC</t>
  </si>
  <si>
    <t xml:space="preserve">Commodity</t>
  </si>
  <si>
    <t xml:space="preserve">Fuel (3.47%)</t>
  </si>
  <si>
    <t xml:space="preserve">Fuel (4.5%)</t>
  </si>
  <si>
    <t xml:space="preserve">Total Variable</t>
  </si>
  <si>
    <t xml:space="preserve">Permian-Border</t>
  </si>
  <si>
    <t xml:space="preserve">La Plata to EOT</t>
  </si>
  <si>
    <t xml:space="preserve">Fuel (1.56%)</t>
  </si>
  <si>
    <t xml:space="preserve">San Juan-Waha</t>
  </si>
  <si>
    <t xml:space="preserve">San Juan to EOT</t>
  </si>
  <si>
    <t xml:space="preserve">Fuel (1.31%)</t>
  </si>
  <si>
    <t xml:space="preserve">Permian-Waha</t>
  </si>
  <si>
    <t xml:space="preserve">Thoreau to EOT</t>
  </si>
  <si>
    <t xml:space="preserve">Fuel (1.55%)</t>
  </si>
  <si>
    <t xml:space="preserve">San Juan-AZ/Nev</t>
  </si>
  <si>
    <t xml:space="preserve">West Texas to EOT</t>
  </si>
  <si>
    <t xml:space="preserve">Permian-AZ/Nev</t>
  </si>
  <si>
    <t xml:space="preserve">IB Link to SJ Pool</t>
  </si>
  <si>
    <t xml:space="preserve">Fuel (3.88%)</t>
  </si>
  <si>
    <t xml:space="preserve">Fuel (.25%)</t>
  </si>
  <si>
    <t xml:space="preserve">Permian-Waha IT</t>
  </si>
  <si>
    <t xml:space="preserve">IB Link to EP I/C</t>
  </si>
  <si>
    <t xml:space="preserve">ID'S</t>
  </si>
  <si>
    <t xml:space="preserve">NYMEX</t>
  </si>
  <si>
    <t xml:space="preserve">HUB</t>
  </si>
  <si>
    <t xml:space="preserve">PERM</t>
  </si>
  <si>
    <t xml:space="preserve">WAHA</t>
  </si>
  <si>
    <t xml:space="preserve">HSC</t>
  </si>
  <si>
    <t xml:space="preserve">PEPL</t>
  </si>
  <si>
    <t xml:space="preserve">NGPL LA</t>
  </si>
  <si>
    <t xml:space="preserve">MIDCON</t>
  </si>
  <si>
    <t xml:space="preserve">DEMARC</t>
  </si>
  <si>
    <t xml:space="preserve">CHIC</t>
  </si>
  <si>
    <t xml:space="preserve">STPK</t>
  </si>
  <si>
    <t xml:space="preserve">SEHR</t>
  </si>
  <si>
    <t xml:space="preserve">SB-PTK</t>
  </si>
  <si>
    <t xml:space="preserve">SB-STK</t>
  </si>
  <si>
    <t xml:space="preserve">SB-SEHR</t>
  </si>
  <si>
    <t xml:space="preserve">MALIN</t>
  </si>
  <si>
    <t xml:space="preserve">PGE</t>
  </si>
  <si>
    <t xml:space="preserve">P-TPK</t>
  </si>
  <si>
    <t xml:space="preserve">OPAL</t>
  </si>
  <si>
    <t xml:space="preserve">SUMAS</t>
  </si>
  <si>
    <t xml:space="preserve">BOM1</t>
  </si>
  <si>
    <t xml:space="preserve">BOM2</t>
  </si>
  <si>
    <t xml:space="preserve">PHYFIX</t>
  </si>
  <si>
    <t xml:space="preserve">PHYIDX</t>
  </si>
  <si>
    <t xml:space="preserve">PROMPT</t>
  </si>
  <si>
    <t xml:space="preserve">AUG</t>
  </si>
  <si>
    <t xml:space="preserve">PROMPT+1</t>
  </si>
  <si>
    <t xml:space="preserve">SEP</t>
  </si>
  <si>
    <t xml:space="preserve">PROMPT+2</t>
  </si>
  <si>
    <t xml:space="preserve">OCT</t>
  </si>
  <si>
    <t xml:space="preserve">PROMPT+3</t>
  </si>
  <si>
    <t xml:space="preserve">NOV</t>
  </si>
  <si>
    <t xml:space="preserve">PROMPT+4</t>
  </si>
  <si>
    <t xml:space="preserve">DEC</t>
  </si>
  <si>
    <t xml:space="preserve">PROMPT+5</t>
  </si>
  <si>
    <t xml:space="preserve">JAN</t>
  </si>
  <si>
    <t xml:space="preserve">PROMPT+6</t>
  </si>
  <si>
    <t xml:space="preserve">FEB</t>
  </si>
  <si>
    <t xml:space="preserve">SEASON1</t>
  </si>
  <si>
    <t xml:space="preserve">AUG-OCT</t>
  </si>
  <si>
    <t xml:space="preserve">SEASON2</t>
  </si>
  <si>
    <t xml:space="preserve">NO-MAR 02</t>
  </si>
  <si>
    <t xml:space="preserve">SEASON3</t>
  </si>
  <si>
    <t xml:space="preserve">AP-OCT 02</t>
  </si>
  <si>
    <t xml:space="preserve">SEASON4</t>
  </si>
  <si>
    <t xml:space="preserve">NO-MAR 03</t>
  </si>
  <si>
    <t xml:space="preserve">CAL2</t>
  </si>
  <si>
    <t xml:space="preserve">CAL3</t>
  </si>
  <si>
    <t xml:space="preserve">CAL4</t>
  </si>
  <si>
    <t xml:space="preserve">Updating EOL Product Info...</t>
  </si>
  <si>
    <t xml:space="preserve">Last Message: 5:29:29 PM</t>
  </si>
  <si>
    <t xml:space="preserve">Product</t>
  </si>
  <si>
    <t xml:space="preserve">ID</t>
  </si>
  <si>
    <t xml:space="preserve">Bid Vol</t>
  </si>
  <si>
    <t xml:space="preserve">Offer Vol</t>
  </si>
  <si>
    <t xml:space="preserve">US Gas Phy       EPNG Keystone           01Aug01         USD/MM</t>
  </si>
  <si>
    <t xml:space="preserve">US Gas Phy       EPNG SoCal Topk         01Aug01         USD/MM</t>
  </si>
  <si>
    <t xml:space="preserve">US Gas Phy       HeHub                   01Aug01         USD/MM</t>
  </si>
  <si>
    <t xml:space="preserve">US Gas Phy       Mich Con                01Aug01         USD/MM</t>
  </si>
  <si>
    <t xml:space="preserve">US Gas Phy       PG&amp;E CtyGte             01Aug01         USD/MM</t>
  </si>
  <si>
    <t xml:space="preserve">US Gas Phy       NGPL LA Pool            01Aug01         USD/MM</t>
  </si>
  <si>
    <t xml:space="preserve">US Gas Phy       NNG Demarc              01Aug01         USD/MM</t>
  </si>
  <si>
    <t xml:space="preserve">US Gas Phy       Opal                    01Aug01         USD/MM</t>
  </si>
  <si>
    <t xml:space="preserve">US Gas Phy       PEPL Pool               01Aug01         USD/MM</t>
  </si>
  <si>
    <t xml:space="preserve">US Gas Phy       PGT Malin               01Aug01         USD/MM</t>
  </si>
  <si>
    <t xml:space="preserve">US Gas Daily     HSC                     Aug01           USD/MM</t>
  </si>
  <si>
    <t xml:space="preserve">US Gas Daily     EP Permian              Aug01           USD/MM</t>
  </si>
  <si>
    <t xml:space="preserve">US Gas Daily     HHub                    02-31Aug01      USD/MM</t>
  </si>
  <si>
    <t xml:space="preserve">US Gas Daily     Kern River/Opal         Aug01           USD/MM</t>
  </si>
  <si>
    <t xml:space="preserve">US Gas Daily     Malin                   Aug01           USD/MM</t>
  </si>
  <si>
    <t xml:space="preserve">US Gas Daily     NNG Demarc              Aug01           USD/MM</t>
  </si>
  <si>
    <t xml:space="preserve">US Gas Daily     NNG Demarc              02-31Aug01      USD/MM</t>
  </si>
  <si>
    <t xml:space="preserve">US Gas Daily     PEPL                    Aug01           USD/MM</t>
  </si>
  <si>
    <t xml:space="preserve">US Gas Daily     PEPL                    02-31Aug01      USD/MM</t>
  </si>
  <si>
    <t xml:space="preserve">US Gas Daily     PG&amp;E CtyGate            Aug01           USD/MM</t>
  </si>
  <si>
    <t xml:space="preserve">US Gas Daily     SoCal                   Aug01           USD/MM</t>
  </si>
  <si>
    <t xml:space="preserve">US Gas Daily     Waha                    Aug01           USD/MM</t>
  </si>
  <si>
    <t xml:space="preserve">US Gas Daily     EP Permian              02-31Aug01      USD/MM</t>
  </si>
  <si>
    <t xml:space="preserve">US Gas Daily     EP SanJuan              02-31Aug01      USD/MM</t>
  </si>
  <si>
    <t xml:space="preserve">US Gas Daily     HHub                    Aug01           USD/MM</t>
  </si>
  <si>
    <t xml:space="preserve">US Gas Daily     Kern River/Opal         02-31Aug01      USD/MM</t>
  </si>
  <si>
    <t xml:space="preserve">US Gas Daily     Malin                   02-31Aug01      USD/MM</t>
  </si>
  <si>
    <t xml:space="preserve">US Gas Daily     PG&amp;E CtyGate            02-31Aug01      USD/MM</t>
  </si>
  <si>
    <t xml:space="preserve">US Gas Daily     HSC                     02-31Aug01      USD/MM</t>
  </si>
  <si>
    <t xml:space="preserve">US Gas Daily     SoCal                   02-31Aug01      USD/MM</t>
  </si>
  <si>
    <t xml:space="preserve">US Gas Daily     Waha                    02-31Aug01      USD/MM</t>
  </si>
  <si>
    <t xml:space="preserve">US Gas Daily     EP SanJuan              Aug01           USD/MM</t>
  </si>
  <si>
    <t xml:space="preserve">CAN Gas Phy      Sumas                   01Aug01         USD/MM</t>
  </si>
  <si>
    <t xml:space="preserve">US Gas Phy       CIG Mainline            01Aug01         USD/MM</t>
  </si>
  <si>
    <t xml:space="preserve">US Gas Phy       WIC                     01Aug01         USD/MM</t>
  </si>
  <si>
    <t xml:space="preserve">US Gas Basis     EP SanJuan              Jan-Dec02       USD/MM</t>
  </si>
  <si>
    <t xml:space="preserve">US Gas Basis     NGI SoCal               Jan-Dec02       USD/MM</t>
  </si>
  <si>
    <t xml:space="preserve">US Gas Basis     NWPL RkyMtn             Jan-Dec02       USD/MM</t>
  </si>
  <si>
    <t xml:space="preserve">US Gas Basis     EP SanJuan              Jan-Dec03       USD/MM</t>
  </si>
  <si>
    <t xml:space="preserve">US Gas Basis     NGI SoCal               Jan-Dec03       USD/MM</t>
  </si>
  <si>
    <t xml:space="preserve">US Gas Basis     NWPL RkyMtn             Jan-Dec03       USD/MM</t>
  </si>
  <si>
    <t xml:space="preserve">US Gas Basis     NGI SoCal               Jan-Dec04       USD/MM</t>
  </si>
  <si>
    <t xml:space="preserve">US Gas Phy       Cheyenne Hub            01Aug01         USD/MM</t>
  </si>
  <si>
    <t xml:space="preserve">US Gas Basis     EP SanJuan              Nov01-Mar02     USD/MM</t>
  </si>
  <si>
    <t xml:space="preserve">US Gas Basis     NGI SoCal               Nov01-Mar02     USD/MM</t>
  </si>
  <si>
    <t xml:space="preserve">US Gas Swap      Nymex                   Nov01-Mar02     USD/MM</t>
  </si>
  <si>
    <t xml:space="preserve">US Gas Basis     HSC                     Aug01           USD/MM</t>
  </si>
  <si>
    <t xml:space="preserve">US Gas Basis     HSC                     Sep01           USD/MM</t>
  </si>
  <si>
    <t xml:space="preserve">US Gas Basis     NWPL RkyMtn             Aug01           USD/MM</t>
  </si>
  <si>
    <t xml:space="preserve">US Gas Basis     NWPL RkyMtn             Sep01           USD/MM</t>
  </si>
  <si>
    <t xml:space="preserve">US Gas Basis     PEPL                    Aug01           USD/MM</t>
  </si>
  <si>
    <t xml:space="preserve">US Gas Basis     EP Permian              Aug01           USD/MM</t>
  </si>
  <si>
    <t xml:space="preserve">US Gas Basis     EP Permian              Sep01           USD/MM</t>
  </si>
  <si>
    <t xml:space="preserve">US Gas Basis     EP SanJuan              Aug01           USD/MM</t>
  </si>
  <si>
    <t xml:space="preserve">US Gas Basis     EP SanJuan              Sep01           USD/MM</t>
  </si>
  <si>
    <t xml:space="preserve">US Gas Basis     NGI SoCal               Aug01           USD/MM</t>
  </si>
  <si>
    <t xml:space="preserve">US Gas Basis     NGI SoCal               Sep01           USD/MM</t>
  </si>
  <si>
    <t xml:space="preserve">US Gas Phy       PEPL Pool               Aug01           USD/MM</t>
  </si>
  <si>
    <t xml:space="preserve">US Gas Phy Index IF PEPL                 Aug01           USD/MM</t>
  </si>
  <si>
    <t xml:space="preserve">CAN Gas Basis    Sumas                   Aug01           USD/MM</t>
  </si>
  <si>
    <t xml:space="preserve">US Gas Basis     NGI Malin               Nov01-Mar02     USD/MM</t>
  </si>
  <si>
    <t xml:space="preserve">US Gas Phy       NGPL Midcont            Aug01           USD/MM</t>
  </si>
  <si>
    <t xml:space="preserve">US Gas Phy       Opal                    Aug01           USD/MM</t>
  </si>
  <si>
    <t xml:space="preserve">US Gas Phy       PG&amp;E CtyGte             Aug01           USD/MM</t>
  </si>
  <si>
    <t xml:space="preserve">US Gas Phy Index NGI SoCal Topck         Aug01           USD/MM</t>
  </si>
  <si>
    <t xml:space="preserve">US Gas Phy Index NGI PGE CtyGate         Aug01           USD/MM</t>
  </si>
  <si>
    <t xml:space="preserve">US Gas Basis     NGI Malin               Aug01           USD/MM</t>
  </si>
  <si>
    <t xml:space="preserve">US Gas Basis     NGI Malin               Sep01           USD/MM</t>
  </si>
  <si>
    <t xml:space="preserve">US Gas Basis     Waha                    Sep01           USD/MM</t>
  </si>
  <si>
    <t xml:space="preserve">US Gas Phy Index IF CIG Rky Mtn          Aug01           USD/MM</t>
  </si>
  <si>
    <t xml:space="preserve">US Gas Phy Index IF Demarc               Aug01           USD/MM</t>
  </si>
  <si>
    <t xml:space="preserve">US Gas Phy       CIG Mainline            Aug01           USD/MM</t>
  </si>
  <si>
    <t xml:space="preserve">US Gas Phy       Cheyenne Hub            Aug01           USD/MM</t>
  </si>
  <si>
    <t xml:space="preserve">US Gas Phy       EPNG Keystone           Aug01           USD/MM</t>
  </si>
  <si>
    <t xml:space="preserve">US Gas Phy Index IF NGPL Midcont         Aug01           USD/MM</t>
  </si>
  <si>
    <t xml:space="preserve">US Gas Phy       PGT Malin               Aug01           USD/MM</t>
  </si>
  <si>
    <t xml:space="preserve">US Gas Phy Index IF NGPL LA              Aug01           USD/MM</t>
  </si>
  <si>
    <t xml:space="preserve">US Gas Phy       WIC                     Aug01           USD/MM</t>
  </si>
  <si>
    <t xml:space="preserve">US Gas Phy Index NGI Malin               Aug01           USD/MM</t>
  </si>
  <si>
    <t xml:space="preserve">US Gas Phy Index NGI SoCal Ehr           Aug01           USD/MM</t>
  </si>
  <si>
    <t xml:space="preserve">US Gas Phy       NNG Demarc              Aug01           USD/MM</t>
  </si>
  <si>
    <t xml:space="preserve">US Gas Basis     NWPL RkyMtn             Nov01-Mar02     USD/MM</t>
  </si>
  <si>
    <t xml:space="preserve">US Gas Phy Index IF NWPL RkyMtn          Aug01           USD/MM</t>
  </si>
  <si>
    <t xml:space="preserve">US Gas Basis     EP Permian              Nov01-Mar02     USD/MM</t>
  </si>
  <si>
    <t xml:space="preserve">US Gas Basis     Waha                    Nov01-Mar02     USD/MM</t>
  </si>
  <si>
    <t xml:space="preserve">US Gas Basis     NGPL Midcont            Aug01           USD/MM</t>
  </si>
  <si>
    <t xml:space="preserve">US Gas Basis     NNG Demarc              Aug01           USD/MM</t>
  </si>
  <si>
    <t xml:space="preserve">US Gas Basis     EP SanJuan              Oct01           USD/MM</t>
  </si>
  <si>
    <t xml:space="preserve">US Gas Basis     NGI SoCal               Oct01           USD/MM</t>
  </si>
  <si>
    <t xml:space="preserve">US Gas Basis     NWPL RkyMtn             Oct01           USD/MM</t>
  </si>
  <si>
    <t xml:space="preserve">US Gas Basis     EP Permian              Nov01           USD/MM</t>
  </si>
  <si>
    <t xml:space="preserve">US Gas Basis     EP SanJuan              Nov01           USD/MM</t>
  </si>
  <si>
    <t xml:space="preserve">US Gas Basis     HSC                     Oct01           USD/MM</t>
  </si>
  <si>
    <t xml:space="preserve">US Gas Basis     HSC                     Nov01           USD/MM</t>
  </si>
  <si>
    <t xml:space="preserve">US Gas Basis     NGI Malin               Oct01           USD/MM</t>
  </si>
  <si>
    <t xml:space="preserve">US Gas Basis     NGI Malin               Nov01           USD/MM</t>
  </si>
  <si>
    <t xml:space="preserve">US Gas Basis     NGI PGE CtyGate         Aug01           USD/MM</t>
  </si>
  <si>
    <t xml:space="preserve">US Gas Basis     NGI PGE CtyGate         Sep01           USD/MM</t>
  </si>
  <si>
    <t xml:space="preserve">US Gas Basis     NGI PGE CtyGate         Oct01           USD/MM</t>
  </si>
  <si>
    <t xml:space="preserve">US Gas Basis     NGI PGE CtyGate         Nov01           USD/MM</t>
  </si>
  <si>
    <t xml:space="preserve">US Gas Basis     NGI SoCal               Nov01           USD/MM</t>
  </si>
  <si>
    <t xml:space="preserve">US Gas Basis     NWPL RkyMtn             Nov01           USD/MM</t>
  </si>
  <si>
    <t xml:space="preserve">US Gas Basis     Waha                    Oct01           USD/MM</t>
  </si>
  <si>
    <t xml:space="preserve">US Gas Basis     Waha                    Nov01           USD/MM</t>
  </si>
  <si>
    <t xml:space="preserve">US Gas Basis     NWPL RkyMtn             Apr-Oct02       USD/MM</t>
  </si>
  <si>
    <t xml:space="preserve">US Gas Basis     NWPL RkyMtn             Nov02-Mar03     USD/MM</t>
  </si>
  <si>
    <t xml:space="preserve">US Gas Basis     CIG Rky Mtn             Nov01-Mar02     USD/MM</t>
  </si>
  <si>
    <t xml:space="preserve">US Gas Basis     CIG Rky Mtn             Aug01           USD/MM</t>
  </si>
  <si>
    <t xml:space="preserve">US Gas Basis     CIG Rky Mtn             Sep01           USD/MM</t>
  </si>
  <si>
    <t xml:space="preserve">US Gas Phy       SoCal EHR               01Aug01         USD/MM</t>
  </si>
  <si>
    <t xml:space="preserve">US Gas Daily     NGPL Midcont            02-31Aug01      USD/MM</t>
  </si>
  <si>
    <t xml:space="preserve">US Gas Daily     NGPL Midcont            Aug01           USD/MM</t>
  </si>
  <si>
    <t xml:space="preserve">US Gas Daily     CIG(N.syst)             Aug01           USD/MM</t>
  </si>
  <si>
    <t xml:space="preserve">US Gas Daily     CIG(N.syst)             02-31Aug01      USD/MM</t>
  </si>
  <si>
    <t xml:space="preserve">US Gas Daily     Cheyenne Hub            Aug01           USD/MM</t>
  </si>
  <si>
    <t xml:space="preserve">US Gas Daily     Cheyenne Hub            02-31Aug01      USD/MM</t>
  </si>
  <si>
    <t xml:space="preserve">US Gas Phy       SoCal EHR               Aug01           USD/MM</t>
  </si>
  <si>
    <t xml:space="preserve">US Gas Basis     NGI PGE CtyGate         Nov01-Mar02     USD/MM</t>
  </si>
  <si>
    <t xml:space="preserve">US Gas Phy Index NGI SoBord PG&amp;E Top     Aug01           USD/MM</t>
  </si>
  <si>
    <t xml:space="preserve">US Gas Phy Index NGI SoBord Scal Ehr     Aug01           USD/MM</t>
  </si>
  <si>
    <t xml:space="preserve">US Gas Phy Index NGI SoBord Scal Top     Aug01           USD/MM</t>
  </si>
  <si>
    <t xml:space="preserve">US Gas Basis     NGI SoBord PG&amp;E Top     Aug01           USD/MM</t>
  </si>
  <si>
    <t xml:space="preserve">US Gas Basis     EP Permian              Jan-Dec02       USD/MM</t>
  </si>
  <si>
    <t xml:space="preserve">US Gas Basis     EP Permian              Oct01           USD/MM</t>
  </si>
  <si>
    <t xml:space="preserve">US Gas Basis     CIG Rky Mtn             Jan-Dec02       USD/MM</t>
  </si>
  <si>
    <t xml:space="preserve">US Gas Basis     CIG Rky Mtn             Jan-Dec03       USD/MM</t>
  </si>
  <si>
    <t xml:space="preserve">US Gas Basis     EP Permian              Apr-Oct02       USD/MM</t>
  </si>
  <si>
    <t xml:space="preserve">US Gas Basis     NGPL LA                 Aug01           USD/MM</t>
  </si>
  <si>
    <t xml:space="preserve">US Gas Basis     Waha                    Aug01           USD/MM</t>
  </si>
  <si>
    <t xml:space="preserve">US Gas Daily     NGI SoBord PG&amp;E Top     02-31Aug01      USD/MM</t>
  </si>
  <si>
    <t xml:space="preserve">US Gas Basis     EP SanJuan              Dec01           USD/MM</t>
  </si>
  <si>
    <t xml:space="preserve">US Gas Basis     EP SanJuan              Apr-Oct02       USD/MM</t>
  </si>
  <si>
    <t xml:space="preserve">US Gas Daily     NGI SoBord PG&amp;E Top     Aug01           USD/MM</t>
  </si>
  <si>
    <t xml:space="preserve">US Gas Basis     NGI SoCal               Apr-Oct02       USD/MM</t>
  </si>
  <si>
    <t xml:space="preserve">US Gas Basis     CIG Rky Mtn             Oct01           USD/MM</t>
  </si>
  <si>
    <t xml:space="preserve">US Gas Basis     CIG Rky Mtn             Apr-Oct02       USD/MM</t>
  </si>
  <si>
    <t xml:space="preserve">US Gas Basis     Waha                    Apr-Oct02       USD/MM</t>
  </si>
  <si>
    <t xml:space="preserve">US Gas Phy Index Cheyenne Hub            Aug01           USD/MM</t>
  </si>
  <si>
    <t xml:space="preserve">US Gas Phy Index WIC                     Aug01           USD/MM</t>
  </si>
  <si>
    <t xml:space="preserve">US Gas Phy Index NGPL LA Pool NL1        Aug01           USD/MM</t>
  </si>
  <si>
    <t xml:space="preserve">US Gas Swap      Nymex                   Jan-Dec02       USD/MM</t>
  </si>
  <si>
    <t xml:space="preserve">US Gas Basis     NGI SoBord PG&amp;E Top     Sep01           USD/MM</t>
  </si>
  <si>
    <t xml:space="preserve">US Gas Basis     NGI PGE CtyGate         Apr-Oct02       USD/MM</t>
  </si>
  <si>
    <t xml:space="preserve">US Gas Basis     NGI Malin               Apr-Oct02       USD/MM</t>
  </si>
  <si>
    <t xml:space="preserve">US Gas Swap      Nymex                   Aug01           USD/MM-L</t>
  </si>
  <si>
    <t xml:space="preserve">US Gas Swap      Nymex                   Sep01           USD/MM</t>
  </si>
  <si>
    <t xml:space="preserve">US Gas Swap      Nymex                   Oct01           USD/MM</t>
  </si>
  <si>
    <t xml:space="preserve">US Gas Phy       EP Blanco Avg           Aug01           USD/MM</t>
  </si>
  <si>
    <t xml:space="preserve">US Gas Phy       EP Blanco Avg           01Aug01         USD/MM</t>
  </si>
  <si>
    <t xml:space="preserve">US Gas Phy Index IF EPBlanco Avg         Aug01           USD/MM</t>
  </si>
  <si>
    <t xml:space="preserve">US Gas Swap      Nymex                   Jan-Dec03       USD/MM</t>
  </si>
  <si>
    <t xml:space="preserve">US Gas Phy       Waha                    Aug01           USD/MM</t>
  </si>
  <si>
    <t xml:space="preserve">US Gas Phy Index IF Waha                 Aug01           USD/MM</t>
  </si>
  <si>
    <t xml:space="preserve">US Gas Phy       PG&amp;E Topock             01Aug01         USD/MM</t>
  </si>
  <si>
    <t xml:space="preserve">US Gas Phy       PG&amp;E Topock             Aug01           USD/MM</t>
  </si>
  <si>
    <t xml:space="preserve">US Gas Basis     NGI SoBord PG&amp;E Top     Oct01           USD/MM</t>
  </si>
  <si>
    <t xml:space="preserve">US Gas Basis     NGI SoBord PG&amp;E Top     Nov01           USD/MM</t>
  </si>
  <si>
    <t xml:space="preserve">US Gas Basis     NGI SoBord PG&amp;E Top     Dec01           USD/MM</t>
  </si>
  <si>
    <t xml:space="preserve">US Gas Basis     NGI SoBord PG&amp;E Top     Nov01-Mar02     USD/MM</t>
  </si>
  <si>
    <t xml:space="preserve">US Gas Phy       Waha                    01Aug01         USD/MM</t>
  </si>
  <si>
    <t xml:space="preserve">US Gas Swap      Nymex                   Aug-Oct01       USD/MM</t>
  </si>
  <si>
    <t xml:space="preserve">US Gas Basis     EP Permian              Aug-Oct01       USD/MM</t>
  </si>
  <si>
    <t xml:space="preserve">US Gas Basis     EP SanJuan              Aug-Oct01       USD/MM</t>
  </si>
  <si>
    <t xml:space="preserve">US Gas Basis     HSC                     Aug-Oct01       USD/MM</t>
  </si>
  <si>
    <t xml:space="preserve">US Gas Basis     NGI SoCal               Aug-Oct01       USD/MM</t>
  </si>
  <si>
    <t xml:space="preserve">US Gas Basis     Waha                    Aug-Oct01       USD/MM</t>
  </si>
  <si>
    <t xml:space="preserve">US Gas Phy Index IF HSC Carthage         Aug01           USD/MM</t>
  </si>
  <si>
    <t xml:space="preserve">US Gas Basis     NGI SoCal               Jan02           USD/MM</t>
  </si>
  <si>
    <t xml:space="preserve">US Gas Basis     NGI SoCal               Dec01           USD/MM</t>
  </si>
  <si>
    <t xml:space="preserve">US Gas Swap      Nymex                   Apr-Oct02       USD/MM</t>
  </si>
  <si>
    <t xml:space="preserve">US Gas Basis     EP Permian              Dec01           USD/MM</t>
  </si>
  <si>
    <t xml:space="preserve">US Gas Basis     Waha                    Dec01           USD/MM</t>
  </si>
  <si>
    <t xml:space="preserve">US Gas Basis     EP Permian              Jan02           USD/MM</t>
  </si>
  <si>
    <t xml:space="preserve">US Gas Basis     EP Permian              Feb02           USD/MM</t>
  </si>
  <si>
    <t xml:space="preserve">US Gas Basis     Waha                    Jan02           USD/MM</t>
  </si>
  <si>
    <t xml:space="preserve">US Gas Basis     Waha                    Feb02           USD/MM</t>
  </si>
  <si>
    <t xml:space="preserve">US Gas Basis     HSC                     Dec01           USD/MM</t>
  </si>
  <si>
    <t xml:space="preserve">US Gas Basis     HSC                     Jan02           USD/MM</t>
  </si>
  <si>
    <t xml:space="preserve">US Gas Basis     HSC                     Feb02           USD/MM</t>
  </si>
  <si>
    <t xml:space="preserve">US Gas Basis     NGI SoCal               Feb02           USD/MM</t>
  </si>
  <si>
    <t xml:space="preserve">US Gas Basis     CIG Rky Mtn             Nov02-Mar03     USD/MM</t>
  </si>
  <si>
    <t xml:space="preserve">US Gas Basis     NGI Malin               Nov02-Mar03     USD/MM</t>
  </si>
  <si>
    <t xml:space="preserve">US Gas Basis     NGI PGE CtyGate         Nov02-Mar03     USD/MM</t>
  </si>
  <si>
    <t xml:space="preserve">US Gas Basis     NGI SoCal               Nov02-Mar03     USD/MM</t>
  </si>
  <si>
    <t xml:space="preserve">US Gas Phy       HeHub                   Aug01           USD/MM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</si>
</sst>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0.0000_);[RED]\(0.0000\)"/>
    <numFmt numFmtId="172" formatCode="0.000_);[RED]\(0.000\)"/>
    <numFmt numFmtId="173" formatCode="_(* #,##0.00_);_(* \(#,##0.00\);_(* \-??_);_(@_)"/>
    <numFmt numFmtId="174" formatCode="0.000"/>
    <numFmt numFmtId="175" formatCode="#,##0.000_);[RED]\(#,##0.000\)"/>
    <numFmt numFmtId="176" formatCode="[$-409]#,##0_);[RED]\(#,##0\)"/>
    <numFmt numFmtId="177" formatCode="#,##0.000"/>
    <numFmt numFmtId="178" formatCode="[$-409]h:mm:ss\ AM/PM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9"/>
      <name val="Verdana"/>
      <family val="2"/>
    </font>
    <font>
      <sz val="8"/>
      <name val="Verdana"/>
      <family val="2"/>
    </font>
    <font>
      <b val="true"/>
      <sz val="9"/>
      <name val="Verdana"/>
      <family val="2"/>
    </font>
    <font>
      <b val="true"/>
      <sz val="8"/>
      <name val="Verdana"/>
      <family val="2"/>
    </font>
    <font>
      <i val="true"/>
      <sz val="9"/>
      <name val="Verdana"/>
      <family val="2"/>
    </font>
    <font>
      <b val="true"/>
      <i val="true"/>
      <sz val="9"/>
      <name val="Verdana"/>
      <family val="2"/>
    </font>
    <font>
      <b val="true"/>
      <sz val="9"/>
      <color rgb="FFC0C0C0"/>
      <name val="Verdana"/>
      <family val="2"/>
    </font>
    <font>
      <b val="true"/>
      <sz val="8"/>
      <color rgb="FF00CCFF"/>
      <name val="Verdana"/>
      <family val="2"/>
    </font>
    <font>
      <b val="true"/>
      <sz val="8"/>
      <color rgb="FF00FF00"/>
      <name val="Verdana"/>
      <family val="2"/>
    </font>
    <font>
      <b val="true"/>
      <sz val="9"/>
      <color rgb="FF00FF00"/>
      <name val="Verdana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color rgb="FF000000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sz val="9"/>
      <name val="Arial"/>
      <family val="0"/>
    </font>
    <font>
      <b val="true"/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7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1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Total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25</xdr:col>
      <xdr:colOff>271440</xdr:colOff>
      <xdr:row>32</xdr:row>
      <xdr:rowOff>133560</xdr:rowOff>
    </xdr:from>
    <xdr:to>
      <xdr:col>25</xdr:col>
      <xdr:colOff>453240</xdr:colOff>
      <xdr:row>33</xdr:row>
      <xdr:rowOff>133200</xdr:rowOff>
    </xdr:to>
    <xdr:sp>
      <xdr:nvSpPr>
        <xdr:cNvPr id="0" name="Oval 3"/>
        <xdr:cNvSpPr/>
      </xdr:nvSpPr>
      <xdr:spPr>
        <a:xfrm>
          <a:off x="16847640" y="5391360"/>
          <a:ext cx="181800" cy="1616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372240</xdr:colOff>
      <xdr:row>33</xdr:row>
      <xdr:rowOff>123480</xdr:rowOff>
    </xdr:from>
    <xdr:to>
      <xdr:col>25</xdr:col>
      <xdr:colOff>372600</xdr:colOff>
      <xdr:row>35</xdr:row>
      <xdr:rowOff>152640</xdr:rowOff>
    </xdr:to>
    <xdr:sp>
      <xdr:nvSpPr>
        <xdr:cNvPr id="1" name="Line 7"/>
        <xdr:cNvSpPr/>
      </xdr:nvSpPr>
      <xdr:spPr>
        <a:xfrm>
          <a:off x="16948440" y="5543280"/>
          <a:ext cx="360" cy="41004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50040</xdr:colOff>
      <xdr:row>35</xdr:row>
      <xdr:rowOff>152640</xdr:rowOff>
    </xdr:from>
    <xdr:to>
      <xdr:col>25</xdr:col>
      <xdr:colOff>361800</xdr:colOff>
      <xdr:row>38</xdr:row>
      <xdr:rowOff>47160</xdr:rowOff>
    </xdr:to>
    <xdr:sp>
      <xdr:nvSpPr>
        <xdr:cNvPr id="2" name="Line 8"/>
        <xdr:cNvSpPr/>
      </xdr:nvSpPr>
      <xdr:spPr>
        <a:xfrm flipH="1">
          <a:off x="15982200" y="5953320"/>
          <a:ext cx="955800" cy="3805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191160</xdr:colOff>
      <xdr:row>45</xdr:row>
      <xdr:rowOff>123840</xdr:rowOff>
    </xdr:from>
    <xdr:to>
      <xdr:col>25</xdr:col>
      <xdr:colOff>110880</xdr:colOff>
      <xdr:row>48</xdr:row>
      <xdr:rowOff>86040</xdr:rowOff>
    </xdr:to>
    <xdr:sp>
      <xdr:nvSpPr>
        <xdr:cNvPr id="3" name="Oval 12"/>
        <xdr:cNvSpPr/>
      </xdr:nvSpPr>
      <xdr:spPr>
        <a:xfrm>
          <a:off x="15429240" y="7543800"/>
          <a:ext cx="1257840" cy="486000"/>
        </a:xfrm>
        <a:prstGeom prst="ellipse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402480</xdr:colOff>
      <xdr:row>48</xdr:row>
      <xdr:rowOff>95760</xdr:rowOff>
    </xdr:from>
    <xdr:to>
      <xdr:col>24</xdr:col>
      <xdr:colOff>403200</xdr:colOff>
      <xdr:row>56</xdr:row>
      <xdr:rowOff>28440</xdr:rowOff>
    </xdr:to>
    <xdr:sp>
      <xdr:nvSpPr>
        <xdr:cNvPr id="4" name="Line 13"/>
        <xdr:cNvSpPr/>
      </xdr:nvSpPr>
      <xdr:spPr>
        <a:xfrm flipH="1">
          <a:off x="16334640" y="8039520"/>
          <a:ext cx="720" cy="130428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502920</xdr:colOff>
      <xdr:row>56</xdr:row>
      <xdr:rowOff>142920</xdr:rowOff>
    </xdr:from>
    <xdr:to>
      <xdr:col>24</xdr:col>
      <xdr:colOff>513720</xdr:colOff>
      <xdr:row>62</xdr:row>
      <xdr:rowOff>37800</xdr:rowOff>
    </xdr:to>
    <xdr:sp>
      <xdr:nvSpPr>
        <xdr:cNvPr id="5" name="Line 15"/>
        <xdr:cNvSpPr/>
      </xdr:nvSpPr>
      <xdr:spPr>
        <a:xfrm>
          <a:off x="16435080" y="9458280"/>
          <a:ext cx="10800" cy="8665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130680</xdr:colOff>
      <xdr:row>62</xdr:row>
      <xdr:rowOff>37800</xdr:rowOff>
    </xdr:from>
    <xdr:to>
      <xdr:col>26</xdr:col>
      <xdr:colOff>131400</xdr:colOff>
      <xdr:row>65</xdr:row>
      <xdr:rowOff>75960</xdr:rowOff>
    </xdr:to>
    <xdr:sp>
      <xdr:nvSpPr>
        <xdr:cNvPr id="6" name="Oval 16"/>
        <xdr:cNvSpPr/>
      </xdr:nvSpPr>
      <xdr:spPr>
        <a:xfrm>
          <a:off x="16062840" y="10324800"/>
          <a:ext cx="1147680" cy="523800"/>
        </a:xfrm>
        <a:prstGeom prst="ellipse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230400</xdr:colOff>
      <xdr:row>55</xdr:row>
      <xdr:rowOff>47520</xdr:rowOff>
    </xdr:from>
    <xdr:to>
      <xdr:col>14</xdr:col>
      <xdr:colOff>341640</xdr:colOff>
      <xdr:row>56</xdr:row>
      <xdr:rowOff>66600</xdr:rowOff>
    </xdr:to>
    <xdr:sp>
      <xdr:nvSpPr>
        <xdr:cNvPr id="7" name="Oval 29"/>
        <xdr:cNvSpPr/>
      </xdr:nvSpPr>
      <xdr:spPr>
        <a:xfrm flipH="1">
          <a:off x="9745920" y="9200880"/>
          <a:ext cx="111240" cy="181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30240</xdr:colOff>
      <xdr:row>45</xdr:row>
      <xdr:rowOff>86040</xdr:rowOff>
    </xdr:from>
    <xdr:to>
      <xdr:col>21</xdr:col>
      <xdr:colOff>141480</xdr:colOff>
      <xdr:row>46</xdr:row>
      <xdr:rowOff>56880</xdr:rowOff>
    </xdr:to>
    <xdr:sp>
      <xdr:nvSpPr>
        <xdr:cNvPr id="8" name="Oval 30"/>
        <xdr:cNvSpPr/>
      </xdr:nvSpPr>
      <xdr:spPr>
        <a:xfrm>
          <a:off x="13950720" y="7506000"/>
          <a:ext cx="111240" cy="132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140760</xdr:colOff>
      <xdr:row>44</xdr:row>
      <xdr:rowOff>95400</xdr:rowOff>
    </xdr:from>
    <xdr:to>
      <xdr:col>24</xdr:col>
      <xdr:colOff>272160</xdr:colOff>
      <xdr:row>45</xdr:row>
      <xdr:rowOff>133200</xdr:rowOff>
    </xdr:to>
    <xdr:sp>
      <xdr:nvSpPr>
        <xdr:cNvPr id="9" name="Line 33"/>
        <xdr:cNvSpPr/>
      </xdr:nvSpPr>
      <xdr:spPr>
        <a:xfrm flipV="1">
          <a:off x="14061240" y="7353360"/>
          <a:ext cx="2143080" cy="1998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321480</xdr:colOff>
      <xdr:row>53</xdr:row>
      <xdr:rowOff>47520</xdr:rowOff>
    </xdr:from>
    <xdr:to>
      <xdr:col>17</xdr:col>
      <xdr:colOff>360</xdr:colOff>
      <xdr:row>55</xdr:row>
      <xdr:rowOff>86040</xdr:rowOff>
    </xdr:to>
    <xdr:sp>
      <xdr:nvSpPr>
        <xdr:cNvPr id="10" name="Line 35"/>
        <xdr:cNvSpPr/>
      </xdr:nvSpPr>
      <xdr:spPr>
        <a:xfrm flipV="1">
          <a:off x="9837000" y="8839080"/>
          <a:ext cx="1750320" cy="4003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502560</xdr:colOff>
      <xdr:row>46</xdr:row>
      <xdr:rowOff>9360</xdr:rowOff>
    </xdr:from>
    <xdr:to>
      <xdr:col>21</xdr:col>
      <xdr:colOff>30960</xdr:colOff>
      <xdr:row>53</xdr:row>
      <xdr:rowOff>47520</xdr:rowOff>
    </xdr:to>
    <xdr:sp>
      <xdr:nvSpPr>
        <xdr:cNvPr id="11" name="Line 36"/>
        <xdr:cNvSpPr/>
      </xdr:nvSpPr>
      <xdr:spPr>
        <a:xfrm flipV="1">
          <a:off x="11355480" y="7591320"/>
          <a:ext cx="2595960" cy="124776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40320</xdr:colOff>
      <xdr:row>38</xdr:row>
      <xdr:rowOff>66240</xdr:rowOff>
    </xdr:from>
    <xdr:to>
      <xdr:col>24</xdr:col>
      <xdr:colOff>433080</xdr:colOff>
      <xdr:row>45</xdr:row>
      <xdr:rowOff>114480</xdr:rowOff>
    </xdr:to>
    <xdr:sp>
      <xdr:nvSpPr>
        <xdr:cNvPr id="12" name="AutoShape 38"/>
        <xdr:cNvSpPr/>
      </xdr:nvSpPr>
      <xdr:spPr>
        <a:xfrm>
          <a:off x="15972480" y="6352920"/>
          <a:ext cx="392760" cy="1181520"/>
        </a:xfrm>
        <a:custGeom>
          <a:avLst/>
          <a:gdLst/>
          <a:ahLst/>
          <a:rect l="l" t="t" r="r" b="b"/>
          <a:pathLst>
            <a:path w="39" h="124">
              <a:moveTo>
                <a:pt x="2" y="0"/>
              </a:moveTo>
              <a:cubicBezTo>
                <a:pt x="2" y="1"/>
                <a:pt x="2" y="3"/>
                <a:pt x="2" y="8"/>
              </a:cubicBezTo>
              <a:cubicBezTo>
                <a:pt x="2" y="13"/>
                <a:pt x="0" y="23"/>
                <a:pt x="2" y="28"/>
              </a:cubicBezTo>
              <a:cubicBezTo>
                <a:pt x="4" y="33"/>
                <a:pt x="12" y="33"/>
                <a:pt x="15" y="38"/>
              </a:cubicBezTo>
              <a:cubicBezTo>
                <a:pt x="18" y="43"/>
                <a:pt x="16" y="53"/>
                <a:pt x="19" y="58"/>
              </a:cubicBezTo>
              <a:cubicBezTo>
                <a:pt x="22" y="63"/>
                <a:pt x="31" y="64"/>
                <a:pt x="34" y="70"/>
              </a:cubicBezTo>
              <a:cubicBezTo>
                <a:pt x="37" y="76"/>
                <a:pt x="39" y="88"/>
                <a:pt x="37" y="92"/>
              </a:cubicBezTo>
              <a:cubicBezTo>
                <a:pt x="35" y="96"/>
                <a:pt x="23" y="94"/>
                <a:pt x="21" y="97"/>
              </a:cubicBezTo>
              <a:cubicBezTo>
                <a:pt x="19" y="100"/>
                <a:pt x="23" y="108"/>
                <a:pt x="25" y="110"/>
              </a:cubicBezTo>
              <a:cubicBezTo>
                <a:pt x="27" y="112"/>
                <a:pt x="34" y="106"/>
                <a:pt x="36" y="107"/>
              </a:cubicBezTo>
              <a:cubicBezTo>
                <a:pt x="38" y="108"/>
                <a:pt x="38" y="113"/>
                <a:pt x="37" y="114"/>
              </a:cubicBezTo>
              <a:cubicBezTo>
                <a:pt x="36" y="115"/>
                <a:pt x="29" y="113"/>
                <a:pt x="28" y="115"/>
              </a:cubicBezTo>
              <a:cubicBezTo>
                <a:pt x="27" y="117"/>
                <a:pt x="32" y="123"/>
                <a:pt x="33" y="124"/>
              </a:cubicBezTo>
            </a:path>
          </a:pathLst>
        </a:custGeom>
        <a:noFill/>
        <a:ln w="3816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452520</xdr:colOff>
      <xdr:row>16</xdr:row>
      <xdr:rowOff>28440</xdr:rowOff>
    </xdr:from>
    <xdr:to>
      <xdr:col>27</xdr:col>
      <xdr:colOff>51120</xdr:colOff>
      <xdr:row>33</xdr:row>
      <xdr:rowOff>19440</xdr:rowOff>
    </xdr:to>
    <xdr:sp>
      <xdr:nvSpPr>
        <xdr:cNvPr id="13" name="Line 45"/>
        <xdr:cNvSpPr/>
      </xdr:nvSpPr>
      <xdr:spPr>
        <a:xfrm flipV="1">
          <a:off x="17028720" y="2695320"/>
          <a:ext cx="795240" cy="27439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422280</xdr:colOff>
      <xdr:row>33</xdr:row>
      <xdr:rowOff>104760</xdr:rowOff>
    </xdr:from>
    <xdr:to>
      <xdr:col>31</xdr:col>
      <xdr:colOff>191880</xdr:colOff>
      <xdr:row>61</xdr:row>
      <xdr:rowOff>152640</xdr:rowOff>
    </xdr:to>
    <xdr:sp>
      <xdr:nvSpPr>
        <xdr:cNvPr id="14" name="Line 48"/>
        <xdr:cNvSpPr/>
      </xdr:nvSpPr>
      <xdr:spPr>
        <a:xfrm>
          <a:off x="16998480" y="5524560"/>
          <a:ext cx="3562200" cy="4753080"/>
        </a:xfrm>
        <a:prstGeom prst="line">
          <a:avLst/>
        </a:prstGeom>
        <a:ln w="28440">
          <a:solidFill>
            <a:srgbClr val="ff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533160</xdr:colOff>
      <xdr:row>2</xdr:row>
      <xdr:rowOff>75960</xdr:rowOff>
    </xdr:from>
    <xdr:to>
      <xdr:col>31</xdr:col>
      <xdr:colOff>413280</xdr:colOff>
      <xdr:row>53</xdr:row>
      <xdr:rowOff>28440</xdr:rowOff>
    </xdr:to>
    <xdr:sp>
      <xdr:nvSpPr>
        <xdr:cNvPr id="15" name="Line 50"/>
        <xdr:cNvSpPr/>
      </xdr:nvSpPr>
      <xdr:spPr>
        <a:xfrm flipV="1">
          <a:off x="16465320" y="466560"/>
          <a:ext cx="4316760" cy="8353440"/>
        </a:xfrm>
        <a:prstGeom prst="line">
          <a:avLst/>
        </a:prstGeom>
        <a:ln w="28440">
          <a:solidFill>
            <a:srgbClr val="ff0000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332280</xdr:colOff>
      <xdr:row>46</xdr:row>
      <xdr:rowOff>95400</xdr:rowOff>
    </xdr:from>
    <xdr:to>
      <xdr:col>24</xdr:col>
      <xdr:colOff>554040</xdr:colOff>
      <xdr:row>47</xdr:row>
      <xdr:rowOff>105120</xdr:rowOff>
    </xdr:to>
    <xdr:sp>
      <xdr:nvSpPr>
        <xdr:cNvPr id="16" name="Text 55"/>
        <xdr:cNvSpPr/>
      </xdr:nvSpPr>
      <xdr:spPr>
        <a:xfrm>
          <a:off x="15570360" y="7677360"/>
          <a:ext cx="915840" cy="209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KEYSTONE STATION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231480</xdr:colOff>
      <xdr:row>63</xdr:row>
      <xdr:rowOff>47520</xdr:rowOff>
    </xdr:from>
    <xdr:to>
      <xdr:col>26</xdr:col>
      <xdr:colOff>50760</xdr:colOff>
      <xdr:row>64</xdr:row>
      <xdr:rowOff>56880</xdr:rowOff>
    </xdr:to>
    <xdr:sp>
      <xdr:nvSpPr>
        <xdr:cNvPr id="17" name="Text 56"/>
        <xdr:cNvSpPr/>
      </xdr:nvSpPr>
      <xdr:spPr>
        <a:xfrm>
          <a:off x="16163640" y="10496520"/>
          <a:ext cx="9662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WAHA PLANT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392400</xdr:colOff>
      <xdr:row>56</xdr:row>
      <xdr:rowOff>28440</xdr:rowOff>
    </xdr:from>
    <xdr:to>
      <xdr:col>24</xdr:col>
      <xdr:colOff>493560</xdr:colOff>
      <xdr:row>56</xdr:row>
      <xdr:rowOff>162000</xdr:rowOff>
    </xdr:to>
    <xdr:sp>
      <xdr:nvSpPr>
        <xdr:cNvPr id="18" name="Line 57"/>
        <xdr:cNvSpPr/>
      </xdr:nvSpPr>
      <xdr:spPr>
        <a:xfrm>
          <a:off x="16324560" y="9343800"/>
          <a:ext cx="101160" cy="13356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472680</xdr:colOff>
      <xdr:row>45</xdr:row>
      <xdr:rowOff>28440</xdr:rowOff>
    </xdr:from>
    <xdr:to>
      <xdr:col>19</xdr:col>
      <xdr:colOff>564120</xdr:colOff>
      <xdr:row>45</xdr:row>
      <xdr:rowOff>142920</xdr:rowOff>
    </xdr:to>
    <xdr:sp>
      <xdr:nvSpPr>
        <xdr:cNvPr id="19" name="Oval 58"/>
        <xdr:cNvSpPr/>
      </xdr:nvSpPr>
      <xdr:spPr>
        <a:xfrm>
          <a:off x="13055040" y="7448400"/>
          <a:ext cx="91440" cy="1144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19</xdr:row>
      <xdr:rowOff>104760</xdr:rowOff>
    </xdr:from>
    <xdr:to>
      <xdr:col>25</xdr:col>
      <xdr:colOff>251640</xdr:colOff>
      <xdr:row>33</xdr:row>
      <xdr:rowOff>95040</xdr:rowOff>
    </xdr:to>
    <xdr:sp>
      <xdr:nvSpPr>
        <xdr:cNvPr id="20" name="Line 80"/>
        <xdr:cNvSpPr/>
      </xdr:nvSpPr>
      <xdr:spPr>
        <a:xfrm flipH="1" flipV="1">
          <a:off x="7222320" y="3257640"/>
          <a:ext cx="9605520" cy="22572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20</xdr:row>
      <xdr:rowOff>123840</xdr:rowOff>
    </xdr:from>
    <xdr:to>
      <xdr:col>21</xdr:col>
      <xdr:colOff>111240</xdr:colOff>
      <xdr:row>30</xdr:row>
      <xdr:rowOff>66600</xdr:rowOff>
    </xdr:to>
    <xdr:sp>
      <xdr:nvSpPr>
        <xdr:cNvPr id="21" name="Line 81"/>
        <xdr:cNvSpPr/>
      </xdr:nvSpPr>
      <xdr:spPr>
        <a:xfrm>
          <a:off x="7222320" y="3438720"/>
          <a:ext cx="6809400" cy="1561680"/>
        </a:xfrm>
        <a:prstGeom prst="line">
          <a:avLst/>
        </a:prstGeom>
        <a:ln w="28440">
          <a:solidFill>
            <a:srgbClr val="00ff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80280</xdr:colOff>
      <xdr:row>30</xdr:row>
      <xdr:rowOff>38160</xdr:rowOff>
    </xdr:from>
    <xdr:to>
      <xdr:col>28</xdr:col>
      <xdr:colOff>483480</xdr:colOff>
      <xdr:row>79</xdr:row>
      <xdr:rowOff>105120</xdr:rowOff>
    </xdr:to>
    <xdr:sp>
      <xdr:nvSpPr>
        <xdr:cNvPr id="22" name="Line 82"/>
        <xdr:cNvSpPr/>
      </xdr:nvSpPr>
      <xdr:spPr>
        <a:xfrm>
          <a:off x="14000760" y="4971960"/>
          <a:ext cx="4909680" cy="8172720"/>
        </a:xfrm>
        <a:prstGeom prst="line">
          <a:avLst/>
        </a:prstGeom>
        <a:ln w="28440">
          <a:solidFill>
            <a:srgbClr val="00ff00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17</xdr:row>
      <xdr:rowOff>38160</xdr:rowOff>
    </xdr:from>
    <xdr:to>
      <xdr:col>10</xdr:col>
      <xdr:colOff>50760</xdr:colOff>
      <xdr:row>18</xdr:row>
      <xdr:rowOff>37800</xdr:rowOff>
    </xdr:to>
    <xdr:sp>
      <xdr:nvSpPr>
        <xdr:cNvPr id="23" name="Oval 88"/>
        <xdr:cNvSpPr/>
      </xdr:nvSpPr>
      <xdr:spPr>
        <a:xfrm>
          <a:off x="7222320" y="2867040"/>
          <a:ext cx="50760" cy="1616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18</xdr:row>
      <xdr:rowOff>37800</xdr:rowOff>
    </xdr:from>
    <xdr:to>
      <xdr:col>10</xdr:col>
      <xdr:colOff>720</xdr:colOff>
      <xdr:row>20</xdr:row>
      <xdr:rowOff>152280</xdr:rowOff>
    </xdr:to>
    <xdr:sp>
      <xdr:nvSpPr>
        <xdr:cNvPr id="24" name="Line 91"/>
        <xdr:cNvSpPr/>
      </xdr:nvSpPr>
      <xdr:spPr>
        <a:xfrm flipV="1">
          <a:off x="7222320" y="3028680"/>
          <a:ext cx="720" cy="43848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11</xdr:row>
      <xdr:rowOff>47520</xdr:rowOff>
    </xdr:from>
    <xdr:to>
      <xdr:col>10</xdr:col>
      <xdr:colOff>81000</xdr:colOff>
      <xdr:row>17</xdr:row>
      <xdr:rowOff>19080</xdr:rowOff>
    </xdr:to>
    <xdr:sp>
      <xdr:nvSpPr>
        <xdr:cNvPr id="25" name="Line 92"/>
        <xdr:cNvSpPr/>
      </xdr:nvSpPr>
      <xdr:spPr>
        <a:xfrm flipV="1">
          <a:off x="7222320" y="1904760"/>
          <a:ext cx="81000" cy="9432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80280</xdr:colOff>
      <xdr:row>8</xdr:row>
      <xdr:rowOff>114480</xdr:rowOff>
    </xdr:from>
    <xdr:to>
      <xdr:col>10</xdr:col>
      <xdr:colOff>433440</xdr:colOff>
      <xdr:row>11</xdr:row>
      <xdr:rowOff>75960</xdr:rowOff>
    </xdr:to>
    <xdr:sp>
      <xdr:nvSpPr>
        <xdr:cNvPr id="26" name="Line 93"/>
        <xdr:cNvSpPr/>
      </xdr:nvSpPr>
      <xdr:spPr>
        <a:xfrm flipV="1">
          <a:off x="7302600" y="1486080"/>
          <a:ext cx="353160" cy="4471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8</xdr:row>
      <xdr:rowOff>9000</xdr:rowOff>
    </xdr:from>
    <xdr:to>
      <xdr:col>11</xdr:col>
      <xdr:colOff>533880</xdr:colOff>
      <xdr:row>17</xdr:row>
      <xdr:rowOff>18720</xdr:rowOff>
    </xdr:to>
    <xdr:sp>
      <xdr:nvSpPr>
        <xdr:cNvPr id="27" name="Line 94"/>
        <xdr:cNvSpPr/>
      </xdr:nvSpPr>
      <xdr:spPr>
        <a:xfrm flipV="1">
          <a:off x="7222320" y="1380600"/>
          <a:ext cx="1217880" cy="14670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442800</xdr:colOff>
      <xdr:row>8</xdr:row>
      <xdr:rowOff>28080</xdr:rowOff>
    </xdr:from>
    <xdr:to>
      <xdr:col>11</xdr:col>
      <xdr:colOff>513360</xdr:colOff>
      <xdr:row>8</xdr:row>
      <xdr:rowOff>123480</xdr:rowOff>
    </xdr:to>
    <xdr:sp>
      <xdr:nvSpPr>
        <xdr:cNvPr id="28" name="Line 95"/>
        <xdr:cNvSpPr/>
      </xdr:nvSpPr>
      <xdr:spPr>
        <a:xfrm flipV="1">
          <a:off x="7665120" y="1399680"/>
          <a:ext cx="754560" cy="954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522720</xdr:colOff>
      <xdr:row>5</xdr:row>
      <xdr:rowOff>142560</xdr:rowOff>
    </xdr:from>
    <xdr:to>
      <xdr:col>11</xdr:col>
      <xdr:colOff>603360</xdr:colOff>
      <xdr:row>8</xdr:row>
      <xdr:rowOff>18720</xdr:rowOff>
    </xdr:to>
    <xdr:sp>
      <xdr:nvSpPr>
        <xdr:cNvPr id="29" name="Line 96"/>
        <xdr:cNvSpPr/>
      </xdr:nvSpPr>
      <xdr:spPr>
        <a:xfrm flipV="1">
          <a:off x="8429040" y="1028520"/>
          <a:ext cx="80640" cy="3618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533160</xdr:colOff>
      <xdr:row>5</xdr:row>
      <xdr:rowOff>0</xdr:rowOff>
    </xdr:from>
    <xdr:to>
      <xdr:col>12</xdr:col>
      <xdr:colOff>40680</xdr:colOff>
      <xdr:row>5</xdr:row>
      <xdr:rowOff>123840</xdr:rowOff>
    </xdr:to>
    <xdr:sp>
      <xdr:nvSpPr>
        <xdr:cNvPr id="30" name="Oval 97"/>
        <xdr:cNvSpPr/>
      </xdr:nvSpPr>
      <xdr:spPr>
        <a:xfrm>
          <a:off x="8439480" y="885960"/>
          <a:ext cx="110880" cy="123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29520</xdr:colOff>
      <xdr:row>23</xdr:row>
      <xdr:rowOff>47520</xdr:rowOff>
    </xdr:from>
    <xdr:to>
      <xdr:col>3</xdr:col>
      <xdr:colOff>362520</xdr:colOff>
      <xdr:row>25</xdr:row>
      <xdr:rowOff>105120</xdr:rowOff>
    </xdr:to>
    <xdr:sp>
      <xdr:nvSpPr>
        <xdr:cNvPr id="31" name="Line 102"/>
        <xdr:cNvSpPr/>
      </xdr:nvSpPr>
      <xdr:spPr>
        <a:xfrm flipH="1">
          <a:off x="2121840" y="3848040"/>
          <a:ext cx="333000" cy="381240"/>
        </a:xfrm>
        <a:prstGeom prst="line">
          <a:avLst/>
        </a:prstGeom>
        <a:ln w="381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442800</xdr:colOff>
      <xdr:row>25</xdr:row>
      <xdr:rowOff>105120</xdr:rowOff>
    </xdr:from>
    <xdr:to>
      <xdr:col>3</xdr:col>
      <xdr:colOff>30600</xdr:colOff>
      <xdr:row>25</xdr:row>
      <xdr:rowOff>105120</xdr:rowOff>
    </xdr:to>
    <xdr:sp>
      <xdr:nvSpPr>
        <xdr:cNvPr id="32" name="Line 103"/>
        <xdr:cNvSpPr/>
      </xdr:nvSpPr>
      <xdr:spPr>
        <a:xfrm flipH="1">
          <a:off x="1086840" y="4229280"/>
          <a:ext cx="1036080" cy="0"/>
        </a:xfrm>
        <a:prstGeom prst="line">
          <a:avLst/>
        </a:prstGeom>
        <a:ln w="38160">
          <a:solidFill>
            <a:srgbClr val="0000ff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291960</xdr:colOff>
      <xdr:row>23</xdr:row>
      <xdr:rowOff>105120</xdr:rowOff>
    </xdr:from>
    <xdr:to>
      <xdr:col>4</xdr:col>
      <xdr:colOff>352440</xdr:colOff>
      <xdr:row>41</xdr:row>
      <xdr:rowOff>9360</xdr:rowOff>
    </xdr:to>
    <xdr:sp>
      <xdr:nvSpPr>
        <xdr:cNvPr id="33" name="AutoShape 105"/>
        <xdr:cNvSpPr/>
      </xdr:nvSpPr>
      <xdr:spPr>
        <a:xfrm>
          <a:off x="2384280" y="3905640"/>
          <a:ext cx="714600" cy="2876040"/>
        </a:xfrm>
        <a:custGeom>
          <a:avLst/>
          <a:gdLst/>
          <a:ahLst/>
          <a:rect l="l" t="t" r="r" b="b"/>
          <a:pathLst>
            <a:path w="49" h="216">
              <a:moveTo>
                <a:pt x="0" y="0"/>
              </a:moveTo>
              <a:cubicBezTo>
                <a:pt x="9" y="12"/>
                <a:pt x="18" y="25"/>
                <a:pt x="22" y="42"/>
              </a:cubicBezTo>
              <a:cubicBezTo>
                <a:pt x="26" y="59"/>
                <a:pt x="19" y="89"/>
                <a:pt x="22" y="103"/>
              </a:cubicBezTo>
              <a:cubicBezTo>
                <a:pt x="25" y="117"/>
                <a:pt x="38" y="109"/>
                <a:pt x="42" y="128"/>
              </a:cubicBezTo>
              <a:cubicBezTo>
                <a:pt x="46" y="147"/>
                <a:pt x="48" y="202"/>
                <a:pt x="49" y="216"/>
              </a:cubicBezTo>
            </a:path>
          </a:pathLst>
        </a:custGeom>
        <a:noFill/>
        <a:ln w="38160">
          <a:solidFill>
            <a:srgbClr val="0000ff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402480</xdr:colOff>
      <xdr:row>22</xdr:row>
      <xdr:rowOff>28440</xdr:rowOff>
    </xdr:from>
    <xdr:to>
      <xdr:col>8</xdr:col>
      <xdr:colOff>50760</xdr:colOff>
      <xdr:row>47</xdr:row>
      <xdr:rowOff>66600</xdr:rowOff>
    </xdr:to>
    <xdr:sp>
      <xdr:nvSpPr>
        <xdr:cNvPr id="34" name="AutoShape 106"/>
        <xdr:cNvSpPr/>
      </xdr:nvSpPr>
      <xdr:spPr>
        <a:xfrm>
          <a:off x="4697640" y="3666960"/>
          <a:ext cx="956520" cy="4181400"/>
        </a:xfrm>
        <a:custGeom>
          <a:avLst/>
          <a:gdLst/>
          <a:ahLst/>
          <a:rect l="l" t="t" r="r" b="b"/>
          <a:pathLst>
            <a:path w="78" h="331">
              <a:moveTo>
                <a:pt x="0" y="0"/>
              </a:moveTo>
              <a:cubicBezTo>
                <a:pt x="26" y="73"/>
                <a:pt x="52" y="146"/>
                <a:pt x="61" y="191"/>
              </a:cubicBezTo>
              <a:cubicBezTo>
                <a:pt x="70" y="236"/>
                <a:pt x="54" y="253"/>
                <a:pt x="56" y="269"/>
              </a:cubicBezTo>
              <a:cubicBezTo>
                <a:pt x="58" y="285"/>
                <a:pt x="70" y="276"/>
                <a:pt x="74" y="286"/>
              </a:cubicBezTo>
              <a:cubicBezTo>
                <a:pt x="78" y="296"/>
                <a:pt x="77" y="325"/>
                <a:pt x="78" y="331"/>
              </a:cubicBezTo>
            </a:path>
          </a:pathLst>
        </a:custGeom>
        <a:noFill/>
        <a:ln w="38160">
          <a:solidFill>
            <a:srgbClr val="0000ff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201240</xdr:colOff>
      <xdr:row>22</xdr:row>
      <xdr:rowOff>38160</xdr:rowOff>
    </xdr:from>
    <xdr:to>
      <xdr:col>4</xdr:col>
      <xdr:colOff>412920</xdr:colOff>
      <xdr:row>23</xdr:row>
      <xdr:rowOff>37800</xdr:rowOff>
    </xdr:to>
    <xdr:sp>
      <xdr:nvSpPr>
        <xdr:cNvPr id="35" name="Oval 107"/>
        <xdr:cNvSpPr/>
      </xdr:nvSpPr>
      <xdr:spPr>
        <a:xfrm>
          <a:off x="2947680" y="3676680"/>
          <a:ext cx="211680" cy="1616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352080</xdr:colOff>
      <xdr:row>20</xdr:row>
      <xdr:rowOff>85680</xdr:rowOff>
    </xdr:from>
    <xdr:to>
      <xdr:col>10</xdr:col>
      <xdr:colOff>720</xdr:colOff>
      <xdr:row>23</xdr:row>
      <xdr:rowOff>19080</xdr:rowOff>
    </xdr:to>
    <xdr:sp>
      <xdr:nvSpPr>
        <xdr:cNvPr id="36" name="Line 108"/>
        <xdr:cNvSpPr/>
      </xdr:nvSpPr>
      <xdr:spPr>
        <a:xfrm flipH="1">
          <a:off x="2444400" y="3400560"/>
          <a:ext cx="4778640" cy="419040"/>
        </a:xfrm>
        <a:prstGeom prst="line">
          <a:avLst/>
        </a:prstGeom>
        <a:ln w="38160">
          <a:solidFill>
            <a:srgbClr val="0000ff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-360</xdr:colOff>
      <xdr:row>36</xdr:row>
      <xdr:rowOff>152280</xdr:rowOff>
    </xdr:from>
    <xdr:to>
      <xdr:col>14</xdr:col>
      <xdr:colOff>201240</xdr:colOff>
      <xdr:row>55</xdr:row>
      <xdr:rowOff>162000</xdr:rowOff>
    </xdr:to>
    <xdr:sp>
      <xdr:nvSpPr>
        <xdr:cNvPr id="37" name="Line 109"/>
        <xdr:cNvSpPr/>
      </xdr:nvSpPr>
      <xdr:spPr>
        <a:xfrm flipH="1" flipV="1">
          <a:off x="1347840" y="6114960"/>
          <a:ext cx="8368920" cy="3200400"/>
        </a:xfrm>
        <a:prstGeom prst="line">
          <a:avLst/>
        </a:prstGeom>
        <a:ln w="38160">
          <a:solidFill>
            <a:srgbClr val="0000ff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361440</xdr:colOff>
      <xdr:row>56</xdr:row>
      <xdr:rowOff>28440</xdr:rowOff>
    </xdr:from>
    <xdr:to>
      <xdr:col>24</xdr:col>
      <xdr:colOff>271800</xdr:colOff>
      <xdr:row>62</xdr:row>
      <xdr:rowOff>105120</xdr:rowOff>
    </xdr:to>
    <xdr:sp>
      <xdr:nvSpPr>
        <xdr:cNvPr id="38" name="Line 117"/>
        <xdr:cNvSpPr/>
      </xdr:nvSpPr>
      <xdr:spPr>
        <a:xfrm flipH="1" flipV="1">
          <a:off x="9876960" y="9343800"/>
          <a:ext cx="6327000" cy="104832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553320</xdr:colOff>
      <xdr:row>33</xdr:row>
      <xdr:rowOff>37800</xdr:rowOff>
    </xdr:from>
    <xdr:to>
      <xdr:col>2</xdr:col>
      <xdr:colOff>553680</xdr:colOff>
      <xdr:row>36</xdr:row>
      <xdr:rowOff>114480</xdr:rowOff>
    </xdr:to>
    <xdr:sp>
      <xdr:nvSpPr>
        <xdr:cNvPr id="39" name="Oval 128"/>
        <xdr:cNvSpPr/>
      </xdr:nvSpPr>
      <xdr:spPr>
        <a:xfrm>
          <a:off x="553320" y="5457600"/>
          <a:ext cx="1348560" cy="619560"/>
        </a:xfrm>
        <a:prstGeom prst="ellipse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633960</xdr:colOff>
      <xdr:row>34</xdr:row>
      <xdr:rowOff>75960</xdr:rowOff>
    </xdr:from>
    <xdr:to>
      <xdr:col>2</xdr:col>
      <xdr:colOff>523800</xdr:colOff>
      <xdr:row>35</xdr:row>
      <xdr:rowOff>75960</xdr:rowOff>
    </xdr:to>
    <xdr:sp>
      <xdr:nvSpPr>
        <xdr:cNvPr id="40" name="Text 129"/>
        <xdr:cNvSpPr/>
      </xdr:nvSpPr>
      <xdr:spPr>
        <a:xfrm>
          <a:off x="633960" y="5686200"/>
          <a:ext cx="1238040" cy="190440"/>
        </a:xfrm>
        <a:prstGeom prst="rect">
          <a:avLst/>
        </a:prstGeom>
        <a:solidFill>
          <a:srgbClr val="ffffff"/>
        </a:solidFill>
        <a:ln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EHRENBERG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513000</xdr:colOff>
      <xdr:row>21</xdr:row>
      <xdr:rowOff>152640</xdr:rowOff>
    </xdr:from>
    <xdr:to>
      <xdr:col>2</xdr:col>
      <xdr:colOff>81360</xdr:colOff>
      <xdr:row>25</xdr:row>
      <xdr:rowOff>66600</xdr:rowOff>
    </xdr:to>
    <xdr:sp>
      <xdr:nvSpPr>
        <xdr:cNvPr id="41" name="Oval 130"/>
        <xdr:cNvSpPr/>
      </xdr:nvSpPr>
      <xdr:spPr>
        <a:xfrm>
          <a:off x="513000" y="3629160"/>
          <a:ext cx="916560" cy="561600"/>
        </a:xfrm>
        <a:prstGeom prst="ellipse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563400</xdr:colOff>
      <xdr:row>23</xdr:row>
      <xdr:rowOff>28440</xdr:rowOff>
    </xdr:from>
    <xdr:to>
      <xdr:col>2</xdr:col>
      <xdr:colOff>50760</xdr:colOff>
      <xdr:row>24</xdr:row>
      <xdr:rowOff>47160</xdr:rowOff>
    </xdr:to>
    <xdr:sp>
      <xdr:nvSpPr>
        <xdr:cNvPr id="42" name="Text 131"/>
        <xdr:cNvSpPr/>
      </xdr:nvSpPr>
      <xdr:spPr>
        <a:xfrm flipV="1">
          <a:off x="563400" y="3828960"/>
          <a:ext cx="835560" cy="180720"/>
        </a:xfrm>
        <a:prstGeom prst="rect">
          <a:avLst/>
        </a:prstGeom>
        <a:solidFill>
          <a:srgbClr val="ffffff"/>
        </a:solidFill>
        <a:ln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TOPOCK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412200</xdr:colOff>
      <xdr:row>47</xdr:row>
      <xdr:rowOff>47520</xdr:rowOff>
    </xdr:from>
    <xdr:to>
      <xdr:col>23</xdr:col>
      <xdr:colOff>191880</xdr:colOff>
      <xdr:row>47</xdr:row>
      <xdr:rowOff>47520</xdr:rowOff>
    </xdr:to>
    <xdr:sp>
      <xdr:nvSpPr>
        <xdr:cNvPr id="43" name="Line 146"/>
        <xdr:cNvSpPr/>
      </xdr:nvSpPr>
      <xdr:spPr>
        <a:xfrm flipH="1">
          <a:off x="7634520" y="7829280"/>
          <a:ext cx="77954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9720</xdr:colOff>
      <xdr:row>11</xdr:row>
      <xdr:rowOff>104760</xdr:rowOff>
    </xdr:from>
    <xdr:to>
      <xdr:col>25</xdr:col>
      <xdr:colOff>10080</xdr:colOff>
      <xdr:row>46</xdr:row>
      <xdr:rowOff>85680</xdr:rowOff>
    </xdr:to>
    <xdr:sp>
      <xdr:nvSpPr>
        <xdr:cNvPr id="44" name="Line 147"/>
        <xdr:cNvSpPr/>
      </xdr:nvSpPr>
      <xdr:spPr>
        <a:xfrm flipV="1">
          <a:off x="16585920" y="1962000"/>
          <a:ext cx="360" cy="570564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9720</xdr:colOff>
      <xdr:row>11</xdr:row>
      <xdr:rowOff>105120</xdr:rowOff>
    </xdr:from>
    <xdr:to>
      <xdr:col>31</xdr:col>
      <xdr:colOff>10800</xdr:colOff>
      <xdr:row>11</xdr:row>
      <xdr:rowOff>105120</xdr:rowOff>
    </xdr:to>
    <xdr:sp>
      <xdr:nvSpPr>
        <xdr:cNvPr id="45" name="Line 148"/>
        <xdr:cNvSpPr/>
      </xdr:nvSpPr>
      <xdr:spPr>
        <a:xfrm>
          <a:off x="16585920" y="1962360"/>
          <a:ext cx="379368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633600</xdr:colOff>
      <xdr:row>15</xdr:row>
      <xdr:rowOff>47160</xdr:rowOff>
    </xdr:from>
    <xdr:to>
      <xdr:col>27</xdr:col>
      <xdr:colOff>151560</xdr:colOff>
      <xdr:row>16</xdr:row>
      <xdr:rowOff>47520</xdr:rowOff>
    </xdr:to>
    <xdr:sp>
      <xdr:nvSpPr>
        <xdr:cNvPr id="46" name="Oval 149"/>
        <xdr:cNvSpPr/>
      </xdr:nvSpPr>
      <xdr:spPr>
        <a:xfrm>
          <a:off x="17712720" y="2552400"/>
          <a:ext cx="211680" cy="162000"/>
        </a:xfrm>
        <a:prstGeom prst="ellipse">
          <a:avLst/>
        </a:prstGeom>
        <a:solidFill>
          <a:srgbClr val="ffffff"/>
        </a:solidFill>
        <a:ln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120600</xdr:colOff>
      <xdr:row>39</xdr:row>
      <xdr:rowOff>28440</xdr:rowOff>
    </xdr:from>
    <xdr:to>
      <xdr:col>31</xdr:col>
      <xdr:colOff>171720</xdr:colOff>
      <xdr:row>49</xdr:row>
      <xdr:rowOff>142920</xdr:rowOff>
    </xdr:to>
    <xdr:sp>
      <xdr:nvSpPr>
        <xdr:cNvPr id="47" name="AutoShape 153"/>
        <xdr:cNvSpPr/>
      </xdr:nvSpPr>
      <xdr:spPr>
        <a:xfrm>
          <a:off x="16696800" y="6476760"/>
          <a:ext cx="3843720" cy="1771920"/>
        </a:xfrm>
        <a:custGeom>
          <a:avLst/>
          <a:gdLst/>
          <a:ahLst/>
          <a:rect l="l" t="t" r="r" b="b"/>
          <a:pathLst>
            <a:path w="376" h="186">
              <a:moveTo>
                <a:pt x="0" y="137"/>
              </a:moveTo>
              <a:cubicBezTo>
                <a:pt x="15" y="135"/>
                <a:pt x="30" y="133"/>
                <a:pt x="39" y="137"/>
              </a:cubicBezTo>
              <a:cubicBezTo>
                <a:pt x="48" y="141"/>
                <a:pt x="1" y="186"/>
                <a:pt x="57" y="163"/>
              </a:cubicBezTo>
              <a:cubicBezTo>
                <a:pt x="113" y="140"/>
                <a:pt x="320" y="29"/>
                <a:pt x="376" y="0"/>
              </a:cubicBezTo>
            </a:path>
          </a:pathLst>
        </a:custGeom>
        <a:noFill/>
        <a:ln w="3816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433080</xdr:colOff>
      <xdr:row>47</xdr:row>
      <xdr:rowOff>66600</xdr:rowOff>
    </xdr:from>
    <xdr:to>
      <xdr:col>19</xdr:col>
      <xdr:colOff>111240</xdr:colOff>
      <xdr:row>73</xdr:row>
      <xdr:rowOff>142920</xdr:rowOff>
    </xdr:to>
    <xdr:sp>
      <xdr:nvSpPr>
        <xdr:cNvPr id="48" name="AutoShape 154"/>
        <xdr:cNvSpPr/>
      </xdr:nvSpPr>
      <xdr:spPr>
        <a:xfrm>
          <a:off x="7655400" y="7848360"/>
          <a:ext cx="5038200" cy="4362840"/>
        </a:xfrm>
        <a:custGeom>
          <a:avLst/>
          <a:gdLst/>
          <a:ahLst/>
          <a:rect l="l" t="t" r="r" b="b"/>
          <a:pathLst>
            <a:path w="373" h="454">
              <a:moveTo>
                <a:pt x="0" y="0"/>
              </a:moveTo>
              <a:cubicBezTo>
                <a:pt x="5" y="27"/>
                <a:pt x="11" y="54"/>
                <a:pt x="22" y="69"/>
              </a:cubicBezTo>
              <a:cubicBezTo>
                <a:pt x="33" y="84"/>
                <a:pt x="59" y="86"/>
                <a:pt x="69" y="93"/>
              </a:cubicBezTo>
              <a:cubicBezTo>
                <a:pt x="79" y="100"/>
                <a:pt x="75" y="100"/>
                <a:pt x="81" y="111"/>
              </a:cubicBezTo>
              <a:cubicBezTo>
                <a:pt x="87" y="122"/>
                <a:pt x="95" y="148"/>
                <a:pt x="103" y="161"/>
              </a:cubicBezTo>
              <a:cubicBezTo>
                <a:pt x="111" y="174"/>
                <a:pt x="118" y="177"/>
                <a:pt x="129" y="192"/>
              </a:cubicBezTo>
              <a:cubicBezTo>
                <a:pt x="140" y="207"/>
                <a:pt x="151" y="236"/>
                <a:pt x="169" y="252"/>
              </a:cubicBezTo>
              <a:cubicBezTo>
                <a:pt x="187" y="268"/>
                <a:pt x="219" y="269"/>
                <a:pt x="237" y="287"/>
              </a:cubicBezTo>
              <a:cubicBezTo>
                <a:pt x="255" y="305"/>
                <a:pt x="252" y="330"/>
                <a:pt x="275" y="358"/>
              </a:cubicBezTo>
              <a:cubicBezTo>
                <a:pt x="298" y="386"/>
                <a:pt x="355" y="438"/>
                <a:pt x="373" y="454"/>
              </a:cubicBezTo>
            </a:path>
          </a:pathLst>
        </a:custGeom>
        <a:noFill/>
        <a:ln w="381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432720</xdr:colOff>
      <xdr:row>33</xdr:row>
      <xdr:rowOff>75600</xdr:rowOff>
    </xdr:from>
    <xdr:to>
      <xdr:col>24</xdr:col>
      <xdr:colOff>191880</xdr:colOff>
      <xdr:row>45</xdr:row>
      <xdr:rowOff>123480</xdr:rowOff>
    </xdr:to>
    <xdr:sp>
      <xdr:nvSpPr>
        <xdr:cNvPr id="49" name="Line 155"/>
        <xdr:cNvSpPr/>
      </xdr:nvSpPr>
      <xdr:spPr>
        <a:xfrm flipH="1" flipV="1">
          <a:off x="15026760" y="5495400"/>
          <a:ext cx="1097280" cy="2048040"/>
        </a:xfrm>
        <a:prstGeom prst="line">
          <a:avLst/>
        </a:prstGeom>
        <a:ln w="28440">
          <a:solidFill>
            <a:srgbClr val="ff00ff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402480</xdr:colOff>
      <xdr:row>2</xdr:row>
      <xdr:rowOff>37440</xdr:rowOff>
    </xdr:from>
    <xdr:to>
      <xdr:col>30</xdr:col>
      <xdr:colOff>352800</xdr:colOff>
      <xdr:row>33</xdr:row>
      <xdr:rowOff>94680</xdr:rowOff>
    </xdr:to>
    <xdr:sp>
      <xdr:nvSpPr>
        <xdr:cNvPr id="50" name="Line 156"/>
        <xdr:cNvSpPr/>
      </xdr:nvSpPr>
      <xdr:spPr>
        <a:xfrm flipV="1">
          <a:off x="14996520" y="428040"/>
          <a:ext cx="5081400" cy="5086440"/>
        </a:xfrm>
        <a:prstGeom prst="line">
          <a:avLst/>
        </a:prstGeom>
        <a:ln w="28440">
          <a:solidFill>
            <a:srgbClr val="ff00ff"/>
          </a:solidFill>
          <a:prstDash val="dash"/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3</xdr:row>
      <xdr:rowOff>86040</xdr:rowOff>
    </xdr:from>
    <xdr:to>
      <xdr:col>25</xdr:col>
      <xdr:colOff>502920</xdr:colOff>
      <xdr:row>3</xdr:row>
      <xdr:rowOff>86040</xdr:rowOff>
    </xdr:to>
    <xdr:sp>
      <xdr:nvSpPr>
        <xdr:cNvPr id="51" name="Line 159"/>
        <xdr:cNvSpPr/>
      </xdr:nvSpPr>
      <xdr:spPr>
        <a:xfrm>
          <a:off x="16606080" y="638640"/>
          <a:ext cx="473040" cy="0"/>
        </a:xfrm>
        <a:prstGeom prst="line">
          <a:avLst/>
        </a:prstGeom>
        <a:ln w="38160">
          <a:solidFill>
            <a:srgbClr val="ff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9720</xdr:colOff>
      <xdr:row>0</xdr:row>
      <xdr:rowOff>161640</xdr:rowOff>
    </xdr:from>
    <xdr:to>
      <xdr:col>25</xdr:col>
      <xdr:colOff>502920</xdr:colOff>
      <xdr:row>0</xdr:row>
      <xdr:rowOff>161640</xdr:rowOff>
    </xdr:to>
    <xdr:sp>
      <xdr:nvSpPr>
        <xdr:cNvPr id="52" name="Line 161"/>
        <xdr:cNvSpPr/>
      </xdr:nvSpPr>
      <xdr:spPr>
        <a:xfrm>
          <a:off x="16585920" y="161640"/>
          <a:ext cx="493200" cy="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39960</xdr:colOff>
      <xdr:row>2</xdr:row>
      <xdr:rowOff>86040</xdr:rowOff>
    </xdr:from>
    <xdr:to>
      <xdr:col>25</xdr:col>
      <xdr:colOff>502920</xdr:colOff>
      <xdr:row>2</xdr:row>
      <xdr:rowOff>86040</xdr:rowOff>
    </xdr:to>
    <xdr:sp>
      <xdr:nvSpPr>
        <xdr:cNvPr id="53" name="Line 162"/>
        <xdr:cNvSpPr/>
      </xdr:nvSpPr>
      <xdr:spPr>
        <a:xfrm>
          <a:off x="16616160" y="476640"/>
          <a:ext cx="462960" cy="0"/>
        </a:xfrm>
        <a:prstGeom prst="line">
          <a:avLst/>
        </a:prstGeom>
        <a:ln w="38160">
          <a:solidFill>
            <a:srgbClr val="00ff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1</xdr:row>
      <xdr:rowOff>66240</xdr:rowOff>
    </xdr:from>
    <xdr:to>
      <xdr:col>25</xdr:col>
      <xdr:colOff>502920</xdr:colOff>
      <xdr:row>1</xdr:row>
      <xdr:rowOff>66240</xdr:rowOff>
    </xdr:to>
    <xdr:sp>
      <xdr:nvSpPr>
        <xdr:cNvPr id="54" name="Line 163"/>
        <xdr:cNvSpPr/>
      </xdr:nvSpPr>
      <xdr:spPr>
        <a:xfrm>
          <a:off x="16606080" y="294840"/>
          <a:ext cx="473040" cy="0"/>
        </a:xfrm>
        <a:prstGeom prst="line">
          <a:avLst/>
        </a:prstGeom>
        <a:ln w="38160">
          <a:solidFill>
            <a:srgbClr val="ff00ff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0</xdr:row>
      <xdr:rowOff>0</xdr:rowOff>
    </xdr:from>
    <xdr:to>
      <xdr:col>1</xdr:col>
      <xdr:colOff>281880</xdr:colOff>
      <xdr:row>1</xdr:row>
      <xdr:rowOff>114480</xdr:rowOff>
    </xdr:to>
    <xdr:pic>
      <xdr:nvPicPr>
        <xdr:cNvPr id="55" name="Rvx1" descr=""/>
        <xdr:cNvPicPr/>
      </xdr:nvPicPr>
      <xdr:blipFill>
        <a:blip r:embed="rId1"/>
        <a:stretch/>
      </xdr:blipFill>
      <xdr:spPr>
        <a:xfrm>
          <a:off x="644040" y="0"/>
          <a:ext cx="281880" cy="266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Netbacks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://fundamentals.corp.enron.com/DynamicSecure/ENA/Gas/Pipelines/Ops%20Reports/West/WestSummary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  <sheetName val="NETBACKS"/>
      <sheetName val="SUMMAR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83">
          <cell r="B183">
            <v>21495</v>
          </cell>
          <cell r="C183">
            <v>598003</v>
          </cell>
        </row>
        <row r="183">
          <cell r="N183">
            <v>587255.5</v>
          </cell>
        </row>
        <row r="192">
          <cell r="B192">
            <v>13348</v>
          </cell>
          <cell r="C192">
            <v>1513919</v>
          </cell>
        </row>
        <row r="192">
          <cell r="N192">
            <v>1507245</v>
          </cell>
        </row>
        <row r="200">
          <cell r="B200">
            <v>-9142</v>
          </cell>
          <cell r="C200">
            <v>258063</v>
          </cell>
        </row>
        <row r="200">
          <cell r="N200">
            <v>262634</v>
          </cell>
        </row>
        <row r="201">
          <cell r="B201">
            <v>13459</v>
          </cell>
          <cell r="C201">
            <v>296115</v>
          </cell>
        </row>
        <row r="201">
          <cell r="N201">
            <v>289385.5</v>
          </cell>
        </row>
        <row r="203">
          <cell r="B203">
            <v>-20920</v>
          </cell>
          <cell r="C203">
            <v>101966</v>
          </cell>
        </row>
        <row r="203">
          <cell r="N203">
            <v>112426</v>
          </cell>
        </row>
        <row r="208">
          <cell r="B208">
            <v>18240</v>
          </cell>
          <cell r="C208">
            <v>2768066</v>
          </cell>
        </row>
        <row r="208">
          <cell r="N208">
            <v>2758946</v>
          </cell>
        </row>
        <row r="209">
          <cell r="B209">
            <v>-4818</v>
          </cell>
          <cell r="C209">
            <v>2765853</v>
          </cell>
        </row>
        <row r="209">
          <cell r="N209">
            <v>2768262</v>
          </cell>
        </row>
        <row r="210">
          <cell r="B210">
            <v>2493</v>
          </cell>
          <cell r="C210">
            <v>2250009</v>
          </cell>
        </row>
        <row r="210">
          <cell r="N210">
            <v>2248762.5</v>
          </cell>
        </row>
        <row r="212">
          <cell r="B212">
            <v>-4571</v>
          </cell>
          <cell r="C212">
            <v>141497</v>
          </cell>
        </row>
        <row r="212">
          <cell r="N212">
            <v>143782.5</v>
          </cell>
        </row>
        <row r="238">
          <cell r="B238">
            <v>1342</v>
          </cell>
          <cell r="C238">
            <v>2081203</v>
          </cell>
        </row>
        <row r="238">
          <cell r="N238">
            <v>2080532</v>
          </cell>
        </row>
        <row r="239">
          <cell r="B239">
            <v>-92206</v>
          </cell>
          <cell r="C239">
            <v>505450</v>
          </cell>
        </row>
        <row r="239">
          <cell r="N239">
            <v>551553</v>
          </cell>
        </row>
        <row r="249">
          <cell r="B249">
            <v>-11920</v>
          </cell>
          <cell r="C249">
            <v>475344</v>
          </cell>
        </row>
        <row r="249">
          <cell r="N249">
            <v>481304</v>
          </cell>
        </row>
        <row r="250">
          <cell r="B250">
            <v>14391</v>
          </cell>
          <cell r="C250">
            <v>177113</v>
          </cell>
        </row>
        <row r="250">
          <cell r="N250">
            <v>169917.5</v>
          </cell>
        </row>
        <row r="251">
          <cell r="B251">
            <v>59589</v>
          </cell>
          <cell r="C251">
            <v>111374</v>
          </cell>
        </row>
        <row r="251">
          <cell r="N251">
            <v>81579.5</v>
          </cell>
        </row>
        <row r="265">
          <cell r="B265">
            <v>-84532</v>
          </cell>
          <cell r="C265">
            <v>234223</v>
          </cell>
        </row>
        <row r="265">
          <cell r="N265">
            <v>276489</v>
          </cell>
        </row>
        <row r="266">
          <cell r="B266">
            <v>-57626</v>
          </cell>
          <cell r="C266">
            <v>20962</v>
          </cell>
        </row>
        <row r="266">
          <cell r="N266">
            <v>49775</v>
          </cell>
        </row>
        <row r="275">
          <cell r="B275">
            <v>96702</v>
          </cell>
          <cell r="C275">
            <v>880683</v>
          </cell>
        </row>
        <row r="275">
          <cell r="N275">
            <v>832332</v>
          </cell>
        </row>
        <row r="442">
          <cell r="B442">
            <v>0</v>
          </cell>
          <cell r="C442">
            <v>900009</v>
          </cell>
        </row>
        <row r="442">
          <cell r="N442">
            <v>900009</v>
          </cell>
        </row>
        <row r="443">
          <cell r="B443">
            <v>123910</v>
          </cell>
          <cell r="C443">
            <v>457851</v>
          </cell>
        </row>
        <row r="443">
          <cell r="N443">
            <v>395896</v>
          </cell>
        </row>
        <row r="444">
          <cell r="B444">
            <v>102254</v>
          </cell>
          <cell r="C444">
            <v>1331641</v>
          </cell>
        </row>
        <row r="444">
          <cell r="N444">
            <v>1280514</v>
          </cell>
        </row>
        <row r="606">
          <cell r="B606">
            <v>1465</v>
          </cell>
          <cell r="C606">
            <v>461915</v>
          </cell>
        </row>
        <row r="606">
          <cell r="N606">
            <v>461182.5</v>
          </cell>
        </row>
        <row r="607">
          <cell r="B607">
            <v>47969</v>
          </cell>
          <cell r="C607">
            <v>1106700</v>
          </cell>
        </row>
        <row r="607">
          <cell r="N607">
            <v>1082715.5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4.85"/>
    <col collapsed="false" customWidth="true" hidden="true" outlineLevel="0" max="2" min="2" style="1" width="8.85"/>
    <col collapsed="false" customWidth="true" hidden="false" outlineLevel="0" max="3" min="3" style="1" width="9.28"/>
    <col collapsed="false" customWidth="true" hidden="false" outlineLevel="0" max="4" min="4" style="1" width="8.99"/>
    <col collapsed="false" customWidth="true" hidden="true" outlineLevel="0" max="5" min="5" style="2" width="9.85"/>
    <col collapsed="false" customWidth="true" hidden="false" outlineLevel="0" max="7" min="6" style="1" width="8.99"/>
    <col collapsed="false" customWidth="true" hidden="true" outlineLevel="0" max="8" min="8" style="2" width="9.85"/>
    <col collapsed="false" customWidth="true" hidden="false" outlineLevel="0" max="10" min="9" style="1" width="8.99"/>
    <col collapsed="false" customWidth="true" hidden="true" outlineLevel="0" max="11" min="11" style="2" width="9.56"/>
    <col collapsed="false" customWidth="true" hidden="false" outlineLevel="0" max="13" min="12" style="1" width="9.28"/>
    <col collapsed="false" customWidth="true" hidden="true" outlineLevel="0" max="14" min="14" style="2" width="9.85"/>
    <col collapsed="false" customWidth="true" hidden="false" outlineLevel="0" max="15" min="15" style="1" width="9.28"/>
    <col collapsed="false" customWidth="true" hidden="false" outlineLevel="0" max="16" min="16" style="3" width="9.28"/>
    <col collapsed="false" customWidth="true" hidden="true" outlineLevel="0" max="17" min="17" style="2" width="9.85"/>
    <col collapsed="false" customWidth="false" hidden="true" outlineLevel="0" max="19" min="18" style="1" width="9.14"/>
    <col collapsed="false" customWidth="true" hidden="false" outlineLevel="0" max="20" min="20" style="4" width="10.99"/>
    <col collapsed="false" customWidth="true" hidden="false" outlineLevel="0" max="21" min="21" style="4" width="7.56"/>
    <col collapsed="false" customWidth="true" hidden="false" outlineLevel="0" max="22" min="22" style="4" width="7.85"/>
    <col collapsed="false" customWidth="true" hidden="false" outlineLevel="0" max="23" min="23" style="4" width="7.99"/>
    <col collapsed="false" customWidth="true" hidden="false" outlineLevel="0" max="24" min="24" style="4" width="7.85"/>
    <col collapsed="false" customWidth="true" hidden="false" outlineLevel="0" max="25" min="25" style="4" width="9.28"/>
    <col collapsed="false" customWidth="false" hidden="false" outlineLevel="0" max="257" min="26" style="4" width="9.14"/>
  </cols>
  <sheetData>
    <row r="1" customFormat="false" ht="13.5" hidden="false" customHeight="true" outlineLevel="0" collapsed="false">
      <c r="A1" s="5" t="s">
        <v>0</v>
      </c>
      <c r="B1" s="6"/>
      <c r="C1" s="7" t="s">
        <v>1</v>
      </c>
      <c r="D1" s="7"/>
      <c r="E1" s="8"/>
      <c r="F1" s="7" t="s">
        <v>2</v>
      </c>
      <c r="G1" s="7"/>
      <c r="H1" s="8"/>
      <c r="I1" s="7" t="s">
        <v>3</v>
      </c>
      <c r="J1" s="7"/>
      <c r="K1" s="8"/>
      <c r="L1" s="7" t="s">
        <v>4</v>
      </c>
      <c r="M1" s="7"/>
      <c r="N1" s="8"/>
      <c r="O1" s="9" t="s">
        <v>5</v>
      </c>
      <c r="P1" s="9"/>
      <c r="Q1" s="8"/>
      <c r="R1" s="10" t="s">
        <v>6</v>
      </c>
      <c r="S1" s="10"/>
      <c r="T1" s="11" t="s">
        <v>7</v>
      </c>
      <c r="U1" s="12" t="s">
        <v>8</v>
      </c>
      <c r="V1" s="13" t="s">
        <v>9</v>
      </c>
      <c r="W1" s="13" t="s">
        <v>10</v>
      </c>
      <c r="X1" s="14" t="s">
        <v>11</v>
      </c>
    </row>
    <row r="2" customFormat="false" ht="11.25" hidden="false" customHeight="false" outlineLevel="0" collapsed="false">
      <c r="A2" s="15"/>
      <c r="B2" s="3"/>
      <c r="C2" s="16" t="s">
        <v>12</v>
      </c>
      <c r="D2" s="16" t="s">
        <v>13</v>
      </c>
      <c r="E2" s="17"/>
      <c r="F2" s="16" t="s">
        <v>12</v>
      </c>
      <c r="G2" s="16" t="s">
        <v>13</v>
      </c>
      <c r="H2" s="17"/>
      <c r="I2" s="16" t="s">
        <v>12</v>
      </c>
      <c r="J2" s="16" t="s">
        <v>13</v>
      </c>
      <c r="K2" s="17"/>
      <c r="L2" s="16" t="s">
        <v>12</v>
      </c>
      <c r="M2" s="16" t="s">
        <v>13</v>
      </c>
      <c r="N2" s="17"/>
      <c r="O2" s="16" t="s">
        <v>12</v>
      </c>
      <c r="P2" s="16" t="s">
        <v>13</v>
      </c>
      <c r="Q2" s="17"/>
      <c r="R2" s="16" t="s">
        <v>12</v>
      </c>
      <c r="S2" s="16" t="s">
        <v>13</v>
      </c>
      <c r="T2" s="18" t="s">
        <v>14</v>
      </c>
      <c r="V2" s="19" t="n">
        <f aca="false">((+C27+D27)/2)-((+C24+D24)/2)</f>
        <v>0</v>
      </c>
      <c r="W2" s="19" t="n">
        <f aca="false">((+L8+M8)/2)-((+L5+M5)/2)</f>
        <v>0.095</v>
      </c>
      <c r="X2" s="20" t="n">
        <f aca="false">((+O8+O8)/2)-((+P5+P5)/2)</f>
        <v>0.285</v>
      </c>
    </row>
    <row r="3" customFormat="false" ht="11.25" hidden="false" customHeight="false" outlineLevel="0" collapsed="false">
      <c r="A3" s="21" t="s">
        <v>15</v>
      </c>
      <c r="B3" s="22" t="s">
        <v>16</v>
      </c>
      <c r="C3" s="23" t="n">
        <f aca="false">IF(C22=0,0,+C22-C$21)</f>
        <v>0</v>
      </c>
      <c r="D3" s="23" t="n">
        <f aca="false">IF(D22=0,0,+D22-D$21)</f>
        <v>0</v>
      </c>
      <c r="E3" s="24" t="s">
        <v>16</v>
      </c>
      <c r="F3" s="23" t="n">
        <f aca="false">IF(F22=0,0,+F22-F$21)</f>
        <v>0</v>
      </c>
      <c r="G3" s="23" t="n">
        <f aca="false">IF(G22=0,0,+G22-G$21)</f>
        <v>0</v>
      </c>
      <c r="H3" s="24" t="s">
        <v>16</v>
      </c>
      <c r="I3" s="23" t="n">
        <f aca="false">IF(I22=0,0,+I22-I$21)</f>
        <v>0</v>
      </c>
      <c r="J3" s="23" t="n">
        <f aca="false">IF(J22=0,0,+J22-J$21)</f>
        <v>0</v>
      </c>
      <c r="K3" s="24" t="n">
        <f aca="false">+'EOLID''s'!L7</f>
        <v>38619</v>
      </c>
      <c r="L3" s="23" t="n">
        <f aca="false">VLOOKUP($K3,EOL!$E$3:$I$311,4,0)</f>
        <v>-0.0775</v>
      </c>
      <c r="M3" s="23" t="n">
        <f aca="false">VLOOKUP($K3,EOL!$E$3:$I$311,5,0)</f>
        <v>-0.0675</v>
      </c>
      <c r="N3" s="24" t="s">
        <v>16</v>
      </c>
      <c r="O3" s="23" t="n">
        <f aca="false">IF(O22=0,0,+O22-O$21)</f>
        <v>-0.235</v>
      </c>
      <c r="P3" s="23" t="n">
        <f aca="false">IF(P22=0,0,+P22-P$21)</f>
        <v>-0.195</v>
      </c>
      <c r="Q3" s="24" t="n">
        <f aca="false">+'EOLID''s'!L6</f>
        <v>37147</v>
      </c>
      <c r="R3" s="23" t="n">
        <f aca="false">VLOOKUP($Q3,EOL!$E$3:$I$311,4,0)</f>
        <v>-0.01</v>
      </c>
      <c r="S3" s="23" t="n">
        <f aca="false">VLOOKUP($Q3,EOL!$E$3:$I$311,5,0)</f>
        <v>0.01</v>
      </c>
      <c r="T3" s="25" t="s">
        <v>17</v>
      </c>
      <c r="V3" s="26" t="n">
        <f aca="false">((+C27+D27)/2)-((+C26+D26)/2)</f>
        <v>-3.31</v>
      </c>
      <c r="W3" s="26" t="n">
        <f aca="false">((+L8+M8)/2)-((+L7+M7)/2)</f>
        <v>0.015</v>
      </c>
      <c r="X3" s="27" t="n">
        <f aca="false">((+O8+P8)/2)-((+O7+P7)/2)</f>
        <v>0.1125</v>
      </c>
    </row>
    <row r="4" customFormat="false" ht="11.25" hidden="false" customHeight="false" outlineLevel="0" collapsed="false">
      <c r="A4" s="21" t="s">
        <v>18</v>
      </c>
      <c r="B4" s="22" t="s">
        <v>16</v>
      </c>
      <c r="C4" s="23" t="n">
        <f aca="false">IF(C23=0,0,+C23-C$21)</f>
        <v>0</v>
      </c>
      <c r="D4" s="23" t="n">
        <f aca="false">IF(D23=0,0,+D23-D$21)</f>
        <v>0</v>
      </c>
      <c r="E4" s="24" t="s">
        <v>16</v>
      </c>
      <c r="F4" s="23" t="n">
        <f aca="false">IF(F23=0,0,+F23-F$21)</f>
        <v>0</v>
      </c>
      <c r="G4" s="23" t="n">
        <f aca="false">IF(G23=0,0,+G23-G$21)</f>
        <v>0</v>
      </c>
      <c r="H4" s="24" t="s">
        <v>16</v>
      </c>
      <c r="I4" s="23" t="n">
        <f aca="false">IF(I23=0,0,+I23-I$21)</f>
        <v>0</v>
      </c>
      <c r="J4" s="23" t="n">
        <f aca="false">IF(J23=0,0,+J23-J$21)</f>
        <v>0</v>
      </c>
      <c r="K4" s="24" t="n">
        <f aca="false">+'EOLID''s'!I7</f>
        <v>36137</v>
      </c>
      <c r="L4" s="23" t="n">
        <f aca="false">VLOOKUP($K4,EOL!$E$3:$I$311,4,0)</f>
        <v>0</v>
      </c>
      <c r="M4" s="23" t="n">
        <f aca="false">VLOOKUP($K4,EOL!$E$3:$I$311,5,0)</f>
        <v>0</v>
      </c>
      <c r="N4" s="24" t="s">
        <v>16</v>
      </c>
      <c r="O4" s="23" t="n">
        <f aca="false">IF(O23=0,0,+O23-O$21)</f>
        <v>0.02</v>
      </c>
      <c r="P4" s="23" t="n">
        <f aca="false">IF(P23=0,0,+P23-P$21)</f>
        <v>0.0600000000000001</v>
      </c>
      <c r="Q4" s="24" t="n">
        <f aca="false">+'EOLID''s'!I6</f>
        <v>36313</v>
      </c>
      <c r="R4" s="23" t="n">
        <f aca="false">VLOOKUP($Q4,EOL!$E$3:$I$311,4,0)</f>
        <v>-0.04</v>
      </c>
      <c r="S4" s="23" t="n">
        <f aca="false">VLOOKUP($Q4,EOL!$E$3:$I$311,5,0)</f>
        <v>-0.03</v>
      </c>
      <c r="T4" s="25" t="s">
        <v>19</v>
      </c>
      <c r="V4" s="26" t="n">
        <f aca="false">((+C28+D28)/2)-((+C27+D27)/2)</f>
        <v>3.225</v>
      </c>
      <c r="W4" s="26" t="n">
        <f aca="false">((+L9+M9)/2)-((+L8+M8)/2)</f>
        <v>0</v>
      </c>
      <c r="X4" s="27" t="n">
        <f aca="false">((+O9+P9)/2)-((+O8+P8)/2)</f>
        <v>-0.6225</v>
      </c>
    </row>
    <row r="5" customFormat="false" ht="11.25" hidden="false" customHeight="false" outlineLevel="0" collapsed="false">
      <c r="A5" s="21" t="s">
        <v>20</v>
      </c>
      <c r="B5" s="22" t="s">
        <v>16</v>
      </c>
      <c r="C5" s="23" t="n">
        <f aca="false">IF(C24=0,0,+C24-C$21)</f>
        <v>0</v>
      </c>
      <c r="D5" s="23" t="n">
        <f aca="false">IF(D24=0,0,+D24-D$21)</f>
        <v>0</v>
      </c>
      <c r="E5" s="24" t="s">
        <v>16</v>
      </c>
      <c r="F5" s="23" t="n">
        <f aca="false">IF(F24=0,0,+F24-F$21)</f>
        <v>0</v>
      </c>
      <c r="G5" s="23" t="n">
        <f aca="false">IF(G24=0,0,+G24-G$21)</f>
        <v>0</v>
      </c>
      <c r="H5" s="24" t="s">
        <v>16</v>
      </c>
      <c r="I5" s="23" t="n">
        <f aca="false">IF(I24=0,0,+I24-I$21)</f>
        <v>3.15</v>
      </c>
      <c r="J5" s="23" t="n">
        <f aca="false">IF(J24=0,0,+J24-J$21)</f>
        <v>3.195</v>
      </c>
      <c r="K5" s="24" t="n">
        <f aca="false">+'EOLID''s'!K7</f>
        <v>38615</v>
      </c>
      <c r="L5" s="23" t="n">
        <f aca="false">VLOOKUP($K5,EOL!$E$3:$I$311,4,0)</f>
        <v>-0.1</v>
      </c>
      <c r="M5" s="23" t="n">
        <f aca="false">VLOOKUP($K5,EOL!$E$3:$I$311,5,0)</f>
        <v>-0.09</v>
      </c>
      <c r="N5" s="24" t="s">
        <v>16</v>
      </c>
      <c r="O5" s="23" t="n">
        <f aca="false">IF(O24=0,0,+O24-O$21)</f>
        <v>-0.245</v>
      </c>
      <c r="P5" s="23" t="n">
        <f aca="false">IF(P24=0,0,+P24-P$21)</f>
        <v>-0.215</v>
      </c>
      <c r="Q5" s="24" t="n">
        <f aca="false">+'EOLID''s'!K6</f>
        <v>37166</v>
      </c>
      <c r="R5" s="23" t="n">
        <f aca="false">VLOOKUP($Q5,EOL!$E$3:$I$311,4,0)</f>
        <v>-0.035</v>
      </c>
      <c r="S5" s="23" t="n">
        <f aca="false">VLOOKUP($Q5,EOL!$E$3:$I$311,5,0)</f>
        <v>-0.025</v>
      </c>
      <c r="T5" s="25" t="s">
        <v>21</v>
      </c>
      <c r="V5" s="26" t="n">
        <f aca="false">((+C28+D28)/2)-((+C29+D29)/2)</f>
        <v>3.225</v>
      </c>
      <c r="W5" s="26" t="n">
        <f aca="false">((+L9+M9)/2)-((+L10+M10)/2)</f>
        <v>0</v>
      </c>
      <c r="X5" s="27" t="n">
        <f aca="false">((+O9+P9)/2)-((+O10+P10)/2)</f>
        <v>0.335</v>
      </c>
    </row>
    <row r="6" customFormat="false" ht="11.25" hidden="false" customHeight="false" outlineLevel="0" collapsed="false">
      <c r="A6" s="21" t="s">
        <v>22</v>
      </c>
      <c r="B6" s="22" t="s">
        <v>16</v>
      </c>
      <c r="C6" s="23" t="e">
        <f aca="false">IF(C25=0,0,+C25-C$21)</f>
        <v>#N/A</v>
      </c>
      <c r="D6" s="23" t="e">
        <f aca="false">IF(D25=0,0,+D25-D$21)</f>
        <v>#N/A</v>
      </c>
      <c r="E6" s="24" t="s">
        <v>16</v>
      </c>
      <c r="F6" s="23" t="e">
        <f aca="false">IF(F25=0,0,+F25-F$21)</f>
        <v>#N/A</v>
      </c>
      <c r="G6" s="23" t="e">
        <f aca="false">IF(G25=0,0,+G25-G$21)</f>
        <v>#N/A</v>
      </c>
      <c r="H6" s="24" t="s">
        <v>16</v>
      </c>
      <c r="I6" s="23" t="e">
        <f aca="false">IF(I25=0,0,+I25-I$21)</f>
        <v>#N/A</v>
      </c>
      <c r="J6" s="23" t="e">
        <f aca="false">IF(J25=0,0,+J25-J$21)</f>
        <v>#N/A</v>
      </c>
      <c r="K6" s="24" t="n">
        <f aca="false">+'EOLID''s'!M7</f>
        <v>36100</v>
      </c>
      <c r="L6" s="23" t="e">
        <f aca="false">VLOOKUP($K6,EOL!$E$3:$I$311,4,0)</f>
        <v>#N/A</v>
      </c>
      <c r="M6" s="23" t="e">
        <f aca="false">VLOOKUP($K6,EOL!$E$3:$I$311,5,0)</f>
        <v>#N/A</v>
      </c>
      <c r="N6" s="24" t="s">
        <v>16</v>
      </c>
      <c r="O6" s="23" t="e">
        <f aca="false">IF(O25=0,0,+O25-O$21)</f>
        <v>#N/A</v>
      </c>
      <c r="P6" s="23" t="e">
        <f aca="false">IF(P25=0,0,+P25-P$21)</f>
        <v>#N/A</v>
      </c>
      <c r="Q6" s="24"/>
      <c r="R6" s="23"/>
      <c r="S6" s="23"/>
      <c r="T6" s="25" t="s">
        <v>23</v>
      </c>
      <c r="V6" s="26" t="n">
        <f aca="false">((+C29+D29)/2)-((+C30+D30)/2)</f>
        <v>0</v>
      </c>
      <c r="W6" s="26" t="n">
        <f aca="false">((+L10+M10)/2)-((+L11+M11)/2)</f>
        <v>1.135</v>
      </c>
      <c r="X6" s="27" t="n">
        <f aca="false">((+O10+P10)/2)-((+O11+P11)/2)</f>
        <v>0.235</v>
      </c>
    </row>
    <row r="7" customFormat="false" ht="11.25" hidden="false" customHeight="false" outlineLevel="0" collapsed="false">
      <c r="A7" s="28" t="s">
        <v>24</v>
      </c>
      <c r="B7" s="29" t="s">
        <v>16</v>
      </c>
      <c r="C7" s="30" t="n">
        <f aca="false">IF(C26=0,0,+C26-C$21)</f>
        <v>3.29</v>
      </c>
      <c r="D7" s="30" t="n">
        <f aca="false">IF(D26=0,0,+D26-D$21)</f>
        <v>3.33</v>
      </c>
      <c r="E7" s="31" t="s">
        <v>16</v>
      </c>
      <c r="F7" s="30" t="n">
        <f aca="false">IF(F26=0,0,+F26-F$21)</f>
        <v>0</v>
      </c>
      <c r="G7" s="30" t="n">
        <f aca="false">IF(G26=0,0,+G26-G$21)</f>
        <v>0</v>
      </c>
      <c r="H7" s="31" t="s">
        <v>16</v>
      </c>
      <c r="I7" s="30" t="n">
        <f aca="false">IF(I26=0,0,+I26-I$21)</f>
        <v>0</v>
      </c>
      <c r="J7" s="30" t="n">
        <f aca="false">IF(J26=0,0,+J26-J$21)</f>
        <v>0</v>
      </c>
      <c r="K7" s="31" t="n">
        <f aca="false">+'EOLID''s'!G7</f>
        <v>47099</v>
      </c>
      <c r="L7" s="30" t="n">
        <f aca="false">VLOOKUP($K7,EOL!$E$3:$I$311,4,0)</f>
        <v>-0.025</v>
      </c>
      <c r="M7" s="30" t="n">
        <f aca="false">VLOOKUP($K7,EOL!$E$3:$I$311,5,0)</f>
        <v>-0.005</v>
      </c>
      <c r="N7" s="31" t="s">
        <v>16</v>
      </c>
      <c r="O7" s="30" t="n">
        <f aca="false">IF(O26=0,0,+O26-O$21)</f>
        <v>-0.0350000000000001</v>
      </c>
      <c r="P7" s="30" t="n">
        <f aca="false">IF(P26=0,0,+P26-P$21)</f>
        <v>-0.0149999999999997</v>
      </c>
      <c r="Q7" s="31" t="n">
        <f aca="false">+'EOLID''s'!G6</f>
        <v>51348</v>
      </c>
      <c r="R7" s="30" t="n">
        <f aca="false">VLOOKUP($Q7,EOL!$E$3:$I$311,4,0)</f>
        <v>0.02</v>
      </c>
      <c r="S7" s="30" t="n">
        <f aca="false">VLOOKUP($Q7,EOL!$E$3:$I$311,5,0)</f>
        <v>0.04</v>
      </c>
      <c r="T7" s="25" t="s">
        <v>25</v>
      </c>
      <c r="V7" s="26" t="n">
        <f aca="false">((+C33+D33)/2)-((+C34+D34)/2)</f>
        <v>0</v>
      </c>
      <c r="W7" s="26" t="n">
        <f aca="false">((+L14+M14)/2)-((+L15+M15)/2)</f>
        <v>-0.485</v>
      </c>
      <c r="X7" s="27" t="n">
        <f aca="false">((+O14+P14)/2)-((+O15+P15)/2)</f>
        <v>0.1075</v>
      </c>
    </row>
    <row r="8" customFormat="false" ht="11.25" hidden="false" customHeight="false" outlineLevel="0" collapsed="false">
      <c r="A8" s="28" t="s">
        <v>26</v>
      </c>
      <c r="B8" s="29" t="s">
        <v>16</v>
      </c>
      <c r="C8" s="30" t="n">
        <f aca="false">IF(C27=0,0,+C27-C$21)</f>
        <v>0</v>
      </c>
      <c r="D8" s="30" t="n">
        <f aca="false">IF(D27=0,0,+D27-D$21)</f>
        <v>0</v>
      </c>
      <c r="E8" s="31" t="s">
        <v>16</v>
      </c>
      <c r="F8" s="30" t="n">
        <f aca="false">IF(F27=0,0,+F27-F$21)</f>
        <v>0</v>
      </c>
      <c r="G8" s="30" t="n">
        <f aca="false">IF(G27=0,0,+G27-G$21)</f>
        <v>0</v>
      </c>
      <c r="H8" s="31" t="s">
        <v>16</v>
      </c>
      <c r="I8" s="30" t="n">
        <f aca="false">IF(I27=0,0,+I27-I$21)</f>
        <v>0</v>
      </c>
      <c r="J8" s="30" t="n">
        <f aca="false">IF(J27=0,0,+J27-J$21)</f>
        <v>0</v>
      </c>
      <c r="K8" s="31" t="n">
        <f aca="false">+'EOLID''s'!E7</f>
        <v>36157</v>
      </c>
      <c r="L8" s="30" t="n">
        <f aca="false">VLOOKUP($K8,EOL!$E$3:$I$311,4,0)</f>
        <v>0</v>
      </c>
      <c r="M8" s="30" t="n">
        <f aca="false">VLOOKUP($K8,EOL!$E$3:$I$311,5,0)</f>
        <v>0</v>
      </c>
      <c r="N8" s="31" t="s">
        <v>16</v>
      </c>
      <c r="O8" s="30" t="n">
        <f aca="false">IF(O27=0,0,+O27-O$21)</f>
        <v>0.0699999999999998</v>
      </c>
      <c r="P8" s="30" t="n">
        <f aca="false">IF(P27=0,0,+P27-P$21)</f>
        <v>0.105</v>
      </c>
      <c r="Q8" s="31" t="n">
        <f aca="false">+'EOLID''s'!E6</f>
        <v>36319</v>
      </c>
      <c r="R8" s="30" t="n">
        <f aca="false">VLOOKUP($Q8,EOL!$E$3:$I$311,4,0)</f>
        <v>-0.045</v>
      </c>
      <c r="S8" s="30" t="n">
        <f aca="false">VLOOKUP($Q8,EOL!$E$3:$I$311,5,0)</f>
        <v>-0.025</v>
      </c>
      <c r="T8" s="25" t="s">
        <v>27</v>
      </c>
      <c r="V8" s="26" t="n">
        <f aca="false">((+C33+D33)/2)-((+C36+D36)/2)</f>
        <v>0</v>
      </c>
      <c r="W8" s="26" t="n">
        <f aca="false">((+L14+M14)/2)-((+L17+M17)/2)</f>
        <v>0.0275</v>
      </c>
      <c r="X8" s="27" t="n">
        <f aca="false">((+O14+P14)/2)-((+O17+P17)/2)</f>
        <v>0.5825</v>
      </c>
    </row>
    <row r="9" customFormat="false" ht="10.5" hidden="false" customHeight="true" outlineLevel="0" collapsed="false">
      <c r="A9" s="28" t="s">
        <v>28</v>
      </c>
      <c r="B9" s="29" t="s">
        <v>16</v>
      </c>
      <c r="C9" s="30" t="n">
        <f aca="false">IF(C28=0,0,+C28-C$21)</f>
        <v>3.2</v>
      </c>
      <c r="D9" s="30" t="n">
        <f aca="false">IF(D28=0,0,+D28-D$21)</f>
        <v>3.25</v>
      </c>
      <c r="E9" s="31" t="s">
        <v>16</v>
      </c>
      <c r="F9" s="30" t="n">
        <f aca="false">IF(F28=0,0,+F28-F$21)</f>
        <v>0</v>
      </c>
      <c r="G9" s="30" t="n">
        <f aca="false">IF(G28=0,0,+G28-G$21)</f>
        <v>0</v>
      </c>
      <c r="H9" s="31" t="s">
        <v>16</v>
      </c>
      <c r="I9" s="30" t="n">
        <f aca="false">IF(I28=0,0,+I28-I$21)</f>
        <v>0</v>
      </c>
      <c r="J9" s="30" t="n">
        <f aca="false">IF(J28=0,0,+J28-J$21)</f>
        <v>0</v>
      </c>
      <c r="K9" s="31" t="n">
        <f aca="false">+'EOLID''s'!F7</f>
        <v>36159</v>
      </c>
      <c r="L9" s="30" t="n">
        <f aca="false">VLOOKUP($K9,EOL!$E$3:$I$311,4,0)</f>
        <v>0</v>
      </c>
      <c r="M9" s="30" t="n">
        <f aca="false">VLOOKUP($K9,EOL!$E$3:$I$311,5,0)</f>
        <v>0</v>
      </c>
      <c r="N9" s="31" t="s">
        <v>16</v>
      </c>
      <c r="O9" s="30" t="n">
        <f aca="false">IF(O28=0,0,+O28-O$21)</f>
        <v>-0.545</v>
      </c>
      <c r="P9" s="30" t="n">
        <f aca="false">IF(P28=0,0,+P28-P$21)</f>
        <v>-0.525</v>
      </c>
      <c r="Q9" s="31" t="n">
        <f aca="false">+'EOLID''s'!F6</f>
        <v>49647</v>
      </c>
      <c r="R9" s="30" t="n">
        <f aca="false">VLOOKUP($Q9,EOL!$E$3:$I$311,4,0)</f>
        <v>-0.05</v>
      </c>
      <c r="S9" s="30" t="n">
        <f aca="false">VLOOKUP($Q9,EOL!$E$3:$I$311,5,0)</f>
        <v>-0.03</v>
      </c>
      <c r="T9" s="32" t="s">
        <v>29</v>
      </c>
      <c r="U9" s="33"/>
      <c r="V9" s="34" t="n">
        <f aca="false">((+C8+D8)/2)-((+C14+D14)/2)</f>
        <v>0</v>
      </c>
      <c r="W9" s="34" t="n">
        <f aca="false">((+L8+M8)/2)-((+L14+M14)/2)</f>
        <v>0</v>
      </c>
      <c r="X9" s="35" t="n">
        <f aca="false">((+O8+P8)/2)-((+O14+P14)/2)</f>
        <v>-0.55</v>
      </c>
    </row>
    <row r="10" customFormat="false" ht="11.25" hidden="false" customHeight="false" outlineLevel="0" collapsed="false">
      <c r="A10" s="28" t="s">
        <v>30</v>
      </c>
      <c r="B10" s="29" t="s">
        <v>16</v>
      </c>
      <c r="C10" s="30" t="n">
        <f aca="false">IF(C29=0,0,+C29-C$21)</f>
        <v>0</v>
      </c>
      <c r="D10" s="30" t="n">
        <f aca="false">IF(D29=0,0,+D29-D$21)</f>
        <v>0</v>
      </c>
      <c r="E10" s="31" t="s">
        <v>16</v>
      </c>
      <c r="F10" s="30" t="n">
        <f aca="false">IF(F29=0,0,+F29-F$21)</f>
        <v>0</v>
      </c>
      <c r="G10" s="30" t="n">
        <f aca="false">IF(G29=0,0,+G29-G$21)</f>
        <v>0</v>
      </c>
      <c r="H10" s="31" t="s">
        <v>16</v>
      </c>
      <c r="I10" s="30" t="n">
        <f aca="false">IF(I29=0,0,+I29-I$21)</f>
        <v>0</v>
      </c>
      <c r="J10" s="30" t="n">
        <f aca="false">IF(J29=0,0,+J29-J$21)</f>
        <v>0</v>
      </c>
      <c r="K10" s="31" t="n">
        <f aca="false">+'EOLID''s'!V7</f>
        <v>36135</v>
      </c>
      <c r="L10" s="30" t="n">
        <f aca="false">VLOOKUP($K10,EOL!$E$3:$I$311,4,0)</f>
        <v>0</v>
      </c>
      <c r="M10" s="30" t="n">
        <f aca="false">VLOOKUP($K10,EOL!$E$3:$I$311,5,0)</f>
        <v>0</v>
      </c>
      <c r="N10" s="31" t="s">
        <v>16</v>
      </c>
      <c r="O10" s="30" t="n">
        <f aca="false">IF(O29=0,0,+O29-O$21)</f>
        <v>-0.895</v>
      </c>
      <c r="P10" s="30" t="n">
        <f aca="false">IF(P29=0,0,+P29-P$21)</f>
        <v>-0.845</v>
      </c>
      <c r="Q10" s="31" t="n">
        <f aca="false">+'EOLID''s'!V6</f>
        <v>37305</v>
      </c>
      <c r="R10" s="30" t="n">
        <f aca="false">VLOOKUP($Q10,EOL!$E$3:$I$311,4,0)</f>
        <v>-0.055</v>
      </c>
      <c r="S10" s="30" t="n">
        <f aca="false">VLOOKUP($Q10,EOL!$E$3:$I$311,5,0)</f>
        <v>-0.035</v>
      </c>
      <c r="T10" s="25" t="s">
        <v>31</v>
      </c>
      <c r="V10" s="26" t="e">
        <f aca="false">((+C5+D5)/2)-((+C6+D6)/2)</f>
        <v>#N/A</v>
      </c>
      <c r="W10" s="26" t="e">
        <f aca="false">((+L5+M5)/2)-((+L6+M6)/2)</f>
        <v>#N/A</v>
      </c>
      <c r="X10" s="27" t="e">
        <f aca="false">((+O5+P5)/2)-((+O6+P6)/2)</f>
        <v>#N/A</v>
      </c>
    </row>
    <row r="11" customFormat="false" ht="11.25" hidden="false" customHeight="false" outlineLevel="0" collapsed="false">
      <c r="A11" s="21" t="s">
        <v>32</v>
      </c>
      <c r="B11" s="22" t="s">
        <v>16</v>
      </c>
      <c r="C11" s="23" t="n">
        <f aca="false">IF(C30=0,0,+C30-C$21)</f>
        <v>0</v>
      </c>
      <c r="D11" s="23" t="n">
        <f aca="false">IF(D30=0,0,+D30-D$21)</f>
        <v>0</v>
      </c>
      <c r="E11" s="24" t="s">
        <v>16</v>
      </c>
      <c r="F11" s="23" t="n">
        <f aca="false">IF(F30=0,0,+F30-F$21)</f>
        <v>2.25</v>
      </c>
      <c r="G11" s="23" t="n">
        <f aca="false">IF(G30=0,0,+G30-G$21)</f>
        <v>2.4</v>
      </c>
      <c r="H11" s="24" t="s">
        <v>16</v>
      </c>
      <c r="I11" s="23" t="n">
        <f aca="false">IF(I30=0,0,+I30-I$21)</f>
        <v>2.24</v>
      </c>
      <c r="J11" s="23" t="n">
        <f aca="false">IF(J30=0,0,+J30-J$21)</f>
        <v>2.39</v>
      </c>
      <c r="K11" s="24" t="n">
        <f aca="false">+'EOLID''s'!W7</f>
        <v>41283</v>
      </c>
      <c r="L11" s="23" t="n">
        <f aca="false">VLOOKUP($K11,EOL!$E$3:$I$311,4,0)</f>
        <v>-1.145</v>
      </c>
      <c r="M11" s="23" t="n">
        <f aca="false">VLOOKUP($K11,EOL!$E$3:$I$311,5,0)</f>
        <v>-1.125</v>
      </c>
      <c r="N11" s="24" t="s">
        <v>16</v>
      </c>
      <c r="O11" s="23" t="n">
        <f aca="false">IF(O30=0,0,+O30-O$21)</f>
        <v>-1.135</v>
      </c>
      <c r="P11" s="23" t="n">
        <f aca="false">IF(P30=0,0,+P30-P$21)</f>
        <v>-1.075</v>
      </c>
      <c r="Q11" s="24" t="n">
        <f aca="false">+'EOLID''s'!W6</f>
        <v>37120</v>
      </c>
      <c r="R11" s="23" t="n">
        <f aca="false">VLOOKUP($Q11,EOL!$E$3:$I$311,4,0)</f>
        <v>0.01</v>
      </c>
      <c r="S11" s="23" t="n">
        <f aca="false">VLOOKUP($Q11,EOL!$E$3:$I$311,5,0)</f>
        <v>0</v>
      </c>
      <c r="T11" s="25" t="s">
        <v>33</v>
      </c>
      <c r="V11" s="26" t="n">
        <f aca="false">((+C8+D8)/2)-((+C3+D3)/2)</f>
        <v>0</v>
      </c>
      <c r="W11" s="26" t="n">
        <f aca="false">((+L8+M8)/2)-((+L3+M3)/2)</f>
        <v>0.0725</v>
      </c>
      <c r="X11" s="27" t="n">
        <f aca="false">((+O8+P8)/2)-((+O3+P3)/2)</f>
        <v>0.3025</v>
      </c>
    </row>
    <row r="12" customFormat="false" ht="12.75" hidden="false" customHeight="true" outlineLevel="0" collapsed="false">
      <c r="A12" s="21" t="s">
        <v>34</v>
      </c>
      <c r="B12" s="22" t="s">
        <v>16</v>
      </c>
      <c r="C12" s="23" t="n">
        <f aca="false">IF(C31=0,0,+C31-C$21)</f>
        <v>0</v>
      </c>
      <c r="D12" s="23" t="n">
        <f aca="false">IF(D31=0,0,+D31-D$21)</f>
        <v>0</v>
      </c>
      <c r="E12" s="24" t="s">
        <v>16</v>
      </c>
      <c r="F12" s="23" t="n">
        <f aca="false">IF(F31=0,0,+F31-F$21)</f>
        <v>2.185</v>
      </c>
      <c r="G12" s="23" t="n">
        <f aca="false">IF(G31=0,0,+G31-G$21)</f>
        <v>2.235</v>
      </c>
      <c r="H12" s="24" t="s">
        <v>16</v>
      </c>
      <c r="I12" s="23" t="n">
        <f aca="false">IF(I31=0,0,+I31-I$21)</f>
        <v>2.015</v>
      </c>
      <c r="J12" s="23" t="n">
        <f aca="false">IF(J31=0,0,+J31-J$21)</f>
        <v>2.065</v>
      </c>
      <c r="K12" s="24" t="n">
        <f aca="false">+'EOLID''s'!X7</f>
        <v>0</v>
      </c>
      <c r="L12" s="36" t="e">
        <f aca="false">VLOOKUP($K12,EOL!$E$3:$I$311,4,0)</f>
        <v>#N/A</v>
      </c>
      <c r="M12" s="36" t="e">
        <f aca="false">VLOOKUP($K12,EOL!$E$3:$I$311,5,0)</f>
        <v>#N/A</v>
      </c>
      <c r="N12" s="24" t="s">
        <v>16</v>
      </c>
      <c r="O12" s="23" t="n">
        <f aca="false">IF(O31=0,0,+O31-O$21)</f>
        <v>-0.95</v>
      </c>
      <c r="P12" s="23" t="n">
        <f aca="false">IF(P31=0,0,+P31-P$21)</f>
        <v>-0.9</v>
      </c>
      <c r="Q12" s="24" t="n">
        <f aca="false">+'EOLID''s'!X6</f>
        <v>48400</v>
      </c>
      <c r="R12" s="23" t="n">
        <f aca="false">VLOOKUP($Q12,EOL!$E$3:$I$311,4,0)</f>
        <v>0.1375</v>
      </c>
      <c r="S12" s="23" t="n">
        <f aca="false">VLOOKUP($Q12,EOL!$E$3:$I$311,5,0)</f>
        <v>0.145</v>
      </c>
      <c r="T12" s="25" t="s">
        <v>35</v>
      </c>
      <c r="V12" s="26" t="n">
        <f aca="false">((+C3+D3)/2)-((+C5+D5)/2)</f>
        <v>0</v>
      </c>
      <c r="W12" s="26" t="n">
        <f aca="false">((+L3+M3)/2)-((+L5+M5)/2)</f>
        <v>0.0225</v>
      </c>
      <c r="X12" s="27" t="n">
        <f aca="false">((+O3+P3)/2)-((+O5+P5)/2)</f>
        <v>0.0150000000000001</v>
      </c>
    </row>
    <row r="13" customFormat="false" ht="12" hidden="false" customHeight="false" outlineLevel="0" collapsed="false">
      <c r="A13" s="21" t="s">
        <v>36</v>
      </c>
      <c r="B13" s="22" t="s">
        <v>16</v>
      </c>
      <c r="C13" s="23" t="n">
        <f aca="false">IF(C32=0,0,+C32-C$21)</f>
        <v>0</v>
      </c>
      <c r="D13" s="23" t="n">
        <f aca="false">IF(D32=0,0,+D32-D$21)</f>
        <v>0</v>
      </c>
      <c r="E13" s="24" t="s">
        <v>16</v>
      </c>
      <c r="F13" s="36" t="e">
        <f aca="false">IF(F32=0,0,+F32-F$21)</f>
        <v>#N/A</v>
      </c>
      <c r="G13" s="36" t="e">
        <f aca="false">IF(G32=0,0,+G32-G$21)</f>
        <v>#N/A</v>
      </c>
      <c r="H13" s="24" t="s">
        <v>16</v>
      </c>
      <c r="I13" s="36" t="e">
        <f aca="false">IF(I32=0,0,+I32-I$21)</f>
        <v>#N/A</v>
      </c>
      <c r="J13" s="36" t="e">
        <f aca="false">IF(J32=0,0,+J32-J$21)</f>
        <v>#N/A</v>
      </c>
      <c r="K13" s="24" t="n">
        <f aca="false">+'EOLID''s'!Y7</f>
        <v>0</v>
      </c>
      <c r="L13" s="36" t="e">
        <f aca="false">VLOOKUP($K13,EOL!$E$3:$I$311,4,0)</f>
        <v>#N/A</v>
      </c>
      <c r="M13" s="36" t="e">
        <f aca="false">VLOOKUP($K13,EOL!$E$3:$I$311,5,0)</f>
        <v>#N/A</v>
      </c>
      <c r="N13" s="24" t="s">
        <v>16</v>
      </c>
      <c r="O13" s="23" t="n">
        <f aca="false">IF(O32=0,0,+O32-O$21)</f>
        <v>0</v>
      </c>
      <c r="P13" s="23" t="n">
        <f aca="false">IF(P32=0,0,+P32-P$21)</f>
        <v>0</v>
      </c>
      <c r="Q13" s="24" t="n">
        <f aca="false">+'EOLID''s'!Y6</f>
        <v>48404</v>
      </c>
      <c r="R13" s="23" t="n">
        <f aca="false">VLOOKUP($Q13,EOL!$E$3:$I$311,4,0)</f>
        <v>0.0925</v>
      </c>
      <c r="S13" s="23" t="n">
        <f aca="false">VLOOKUP($Q13,EOL!$E$3:$I$311,5,0)</f>
        <v>0.1075</v>
      </c>
      <c r="T13" s="25" t="s">
        <v>37</v>
      </c>
      <c r="V13" s="26" t="n">
        <f aca="false">((+C7+D7)/2)-((+C5+D5)/2)</f>
        <v>3.31</v>
      </c>
      <c r="W13" s="26" t="n">
        <f aca="false">((+L7+M7)/2)-((+L5+M5)/2)</f>
        <v>0.08</v>
      </c>
      <c r="X13" s="27" t="n">
        <f aca="false">((+O7+P7)/2)-((+O5+P5)/2)</f>
        <v>0.205</v>
      </c>
    </row>
    <row r="14" customFormat="false" ht="11.25" hidden="false" customHeight="false" outlineLevel="0" collapsed="false">
      <c r="A14" s="28" t="s">
        <v>38</v>
      </c>
      <c r="B14" s="29" t="s">
        <v>16</v>
      </c>
      <c r="C14" s="30" t="n">
        <f aca="false">IF(C33=0,0,+C33-C$21)</f>
        <v>0</v>
      </c>
      <c r="D14" s="30" t="n">
        <f aca="false">IF(D33=0,0,+D33-D$21)</f>
        <v>0</v>
      </c>
      <c r="E14" s="31" t="s">
        <v>16</v>
      </c>
      <c r="F14" s="30" t="n">
        <f aca="false">IF(F33=0,0,+F33-F$21)</f>
        <v>0</v>
      </c>
      <c r="G14" s="30" t="n">
        <f aca="false">IF(G33=0,0,+G33-G$21)</f>
        <v>0</v>
      </c>
      <c r="H14" s="31" t="s">
        <v>16</v>
      </c>
      <c r="I14" s="30" t="n">
        <f aca="false">IF(I33=0,0,+I33-I$21)</f>
        <v>0</v>
      </c>
      <c r="J14" s="30" t="n">
        <f aca="false">IF(J33=0,0,+J33-J$21)</f>
        <v>0</v>
      </c>
      <c r="K14" s="31" t="n">
        <f aca="false">+'EOLID''s'!O7</f>
        <v>36213</v>
      </c>
      <c r="L14" s="30" t="n">
        <f aca="false">VLOOKUP($K14,EOL!$E$3:$I$311,4,0)</f>
        <v>0</v>
      </c>
      <c r="M14" s="30" t="n">
        <f aca="false">VLOOKUP($K14,EOL!$E$3:$I$311,5,0)</f>
        <v>0</v>
      </c>
      <c r="N14" s="31" t="s">
        <v>16</v>
      </c>
      <c r="O14" s="30" t="n">
        <f aca="false">IF(O33=0,0,+O33-O$21)</f>
        <v>0.59</v>
      </c>
      <c r="P14" s="30" t="n">
        <f aca="false">IF(P33=0,0,+P33-P$21)</f>
        <v>0.685</v>
      </c>
      <c r="Q14" s="31" t="n">
        <f aca="false">+'EOLID''s'!O6</f>
        <v>37196</v>
      </c>
      <c r="R14" s="30" t="n">
        <f aca="false">VLOOKUP($Q14,EOL!$E$3:$I$311,4,0)</f>
        <v>0.005</v>
      </c>
      <c r="S14" s="30" t="n">
        <f aca="false">VLOOKUP($Q14,EOL!$E$3:$I$311,5,0)</f>
        <v>0.055</v>
      </c>
      <c r="T14" s="37" t="s">
        <v>39</v>
      </c>
      <c r="U14" s="38" t="s">
        <v>40</v>
      </c>
      <c r="V14" s="38" t="s">
        <v>41</v>
      </c>
      <c r="W14" s="39" t="s">
        <v>42</v>
      </c>
      <c r="X14" s="39" t="s">
        <v>43</v>
      </c>
      <c r="Y14" s="39" t="s">
        <v>44</v>
      </c>
      <c r="Z14" s="40" t="s">
        <v>45</v>
      </c>
    </row>
    <row r="15" customFormat="false" ht="11.25" hidden="false" customHeight="false" outlineLevel="0" collapsed="false">
      <c r="A15" s="28" t="s">
        <v>46</v>
      </c>
      <c r="B15" s="29" t="s">
        <v>16</v>
      </c>
      <c r="C15" s="30" t="n">
        <f aca="false">IF(C34=0,0,+C34-C$21)</f>
        <v>0</v>
      </c>
      <c r="D15" s="30" t="n">
        <f aca="false">IF(D34=0,0,+D34-D$21)</f>
        <v>0</v>
      </c>
      <c r="E15" s="31" t="s">
        <v>16</v>
      </c>
      <c r="F15" s="30" t="n">
        <f aca="false">IF(F34=0,0,+F34-F$21)</f>
        <v>0</v>
      </c>
      <c r="G15" s="30" t="n">
        <f aca="false">IF(G34=0,0,+G34-G$21)</f>
        <v>0</v>
      </c>
      <c r="H15" s="31" t="s">
        <v>16</v>
      </c>
      <c r="I15" s="30" t="n">
        <f aca="false">IF(I34=0,0,+I34-I$21)</f>
        <v>0</v>
      </c>
      <c r="J15" s="30" t="n">
        <f aca="false">IF(J34=0,0,+J34-J$21)</f>
        <v>0</v>
      </c>
      <c r="K15" s="31" t="n">
        <f aca="false">+'EOLID''s'!T7</f>
        <v>39256</v>
      </c>
      <c r="L15" s="30" t="n">
        <f aca="false">VLOOKUP($K15,EOL!$E$3:$I$311,4,0)</f>
        <v>0.46</v>
      </c>
      <c r="M15" s="30" t="n">
        <f aca="false">VLOOKUP($K15,EOL!$E$3:$I$311,5,0)</f>
        <v>0.51</v>
      </c>
      <c r="N15" s="31" t="s">
        <v>16</v>
      </c>
      <c r="O15" s="30" t="n">
        <f aca="false">IF(O34=0,0,+O34-O$21)</f>
        <v>0.485</v>
      </c>
      <c r="P15" s="30" t="n">
        <f aca="false">IF(P34=0,0,+P34-P$21)</f>
        <v>0.575</v>
      </c>
      <c r="Q15" s="31" t="n">
        <f aca="false">+'EOLID''s'!T6</f>
        <v>36863</v>
      </c>
      <c r="R15" s="30" t="n">
        <f aca="false">VLOOKUP($Q15,EOL!$E$3:$I$311,4,0)</f>
        <v>-0.06</v>
      </c>
      <c r="S15" s="30" t="n">
        <f aca="false">VLOOKUP($Q15,EOL!$E$3:$I$311,5,0)</f>
        <v>-0.01</v>
      </c>
      <c r="T15" s="41" t="s">
        <v>26</v>
      </c>
      <c r="U15" s="42" t="n">
        <f aca="false">+(O27+P27)/2</f>
        <v>3.2575</v>
      </c>
      <c r="V15" s="42" t="n">
        <f aca="false">+(L27+M27)/2</f>
        <v>0</v>
      </c>
      <c r="W15" s="43"/>
      <c r="X15" s="44" t="n">
        <f aca="false">+W15-+(($O$21+$P$21)/2)</f>
        <v>-3.17</v>
      </c>
      <c r="Y15" s="44" t="n">
        <f aca="false">+(L8+M8)/2</f>
        <v>0</v>
      </c>
      <c r="Z15" s="45" t="n">
        <f aca="false">+Y15-X15</f>
        <v>3.17</v>
      </c>
    </row>
    <row r="16" customFormat="false" ht="11.25" hidden="false" customHeight="false" outlineLevel="0" collapsed="false">
      <c r="A16" s="28" t="s">
        <v>47</v>
      </c>
      <c r="B16" s="29" t="s">
        <v>16</v>
      </c>
      <c r="C16" s="30" t="n">
        <f aca="false">IF(C35=0,0,+C35-C$21)</f>
        <v>3.35</v>
      </c>
      <c r="D16" s="30" t="n">
        <f aca="false">IF(D35=0,0,+D35-D$21)</f>
        <v>3.5</v>
      </c>
      <c r="E16" s="31" t="s">
        <v>16</v>
      </c>
      <c r="F16" s="30" t="n">
        <f aca="false">IF(F35=0,0,+F35-F$21)</f>
        <v>0</v>
      </c>
      <c r="G16" s="30" t="n">
        <f aca="false">IF(G35=0,0,+G35-G$21)</f>
        <v>0</v>
      </c>
      <c r="H16" s="31" t="s">
        <v>16</v>
      </c>
      <c r="I16" s="30" t="n">
        <f aca="false">IF(I35=0,0,+I35-I$21)</f>
        <v>0</v>
      </c>
      <c r="J16" s="30" t="n">
        <f aca="false">IF(J35=0,0,+J35-J$21)</f>
        <v>0</v>
      </c>
      <c r="K16" s="31" t="n">
        <f aca="false">+'EOLID''s'!P7</f>
        <v>45390</v>
      </c>
      <c r="L16" s="30" t="n">
        <f aca="false">VLOOKUP($K16,EOL!$E$3:$I$311,4,0)</f>
        <v>0.34</v>
      </c>
      <c r="M16" s="30" t="n">
        <f aca="false">VLOOKUP($K16,EOL!$E$3:$I$311,5,0)</f>
        <v>0.54</v>
      </c>
      <c r="N16" s="31" t="s">
        <v>16</v>
      </c>
      <c r="O16" s="30" t="n">
        <f aca="false">IF(O35=0,0,+O35-O$21)</f>
        <v>0.1</v>
      </c>
      <c r="P16" s="30" t="n">
        <f aca="false">IF(P35=0,0,+P35-P$21)</f>
        <v>0.23</v>
      </c>
      <c r="Q16" s="31" t="n">
        <f aca="false">+'EOLID''s'!P6</f>
        <v>45309</v>
      </c>
      <c r="R16" s="30" t="n">
        <f aca="false">VLOOKUP($Q16,EOL!$E$3:$I$311,4,0)</f>
        <v>-0.15</v>
      </c>
      <c r="S16" s="30" t="n">
        <f aca="false">VLOOKUP($Q16,EOL!$E$3:$I$311,5,0)</f>
        <v>-0.1</v>
      </c>
      <c r="T16" s="41" t="s">
        <v>28</v>
      </c>
      <c r="U16" s="42" t="n">
        <f aca="false">+(O28+P28)/2</f>
        <v>2.635</v>
      </c>
      <c r="V16" s="42" t="n">
        <f aca="false">+(L28+M28)/2</f>
        <v>0</v>
      </c>
      <c r="W16" s="43"/>
      <c r="X16" s="44" t="n">
        <f aca="false">+W16-+(($O$21+$P$21)/2)</f>
        <v>-3.17</v>
      </c>
      <c r="Y16" s="44" t="n">
        <f aca="false">+(L9+M9)/2</f>
        <v>0</v>
      </c>
      <c r="Z16" s="45" t="n">
        <f aca="false">+Y16-X16</f>
        <v>3.17</v>
      </c>
    </row>
    <row r="17" customFormat="false" ht="11.25" hidden="false" customHeight="false" outlineLevel="0" collapsed="false">
      <c r="A17" s="28" t="s">
        <v>48</v>
      </c>
      <c r="B17" s="29" t="s">
        <v>16</v>
      </c>
      <c r="C17" s="30" t="n">
        <f aca="false">IF(C36=0,0,+C36-C$21)</f>
        <v>0</v>
      </c>
      <c r="D17" s="30" t="n">
        <f aca="false">IF(D36=0,0,+D36-D$21)</f>
        <v>0</v>
      </c>
      <c r="E17" s="31" t="s">
        <v>16</v>
      </c>
      <c r="F17" s="30" t="n">
        <f aca="false">IF(F36=0,0,+F36-F$21)</f>
        <v>0</v>
      </c>
      <c r="G17" s="30" t="n">
        <f aca="false">IF(G36=0,0,+G36-G$21)</f>
        <v>0</v>
      </c>
      <c r="H17" s="31" t="s">
        <v>16</v>
      </c>
      <c r="I17" s="30" t="n">
        <f aca="false">IF(I36=0,0,+I36-I$21)</f>
        <v>0</v>
      </c>
      <c r="J17" s="30" t="n">
        <f aca="false">IF(J36=0,0,+J36-J$21)</f>
        <v>0</v>
      </c>
      <c r="K17" s="31" t="n">
        <f aca="false">+'EOLID''s'!S7</f>
        <v>37089</v>
      </c>
      <c r="L17" s="30" t="n">
        <f aca="false">VLOOKUP($K17,EOL!$E$3:$I$311,4,0)</f>
        <v>-0.055</v>
      </c>
      <c r="M17" s="30" t="n">
        <f aca="false">VLOOKUP($K17,EOL!$E$3:$I$311,5,0)</f>
        <v>0</v>
      </c>
      <c r="N17" s="31" t="s">
        <v>16</v>
      </c>
      <c r="O17" s="30" t="n">
        <f aca="false">IF(O36=0,0,+O36-O$21)</f>
        <v>-0.0150000000000001</v>
      </c>
      <c r="P17" s="30" t="n">
        <f aca="false">IF(P36=0,0,+P36-P$21)</f>
        <v>0.125</v>
      </c>
      <c r="Q17" s="31" t="n">
        <f aca="false">+'EOLID''s'!S6</f>
        <v>37184</v>
      </c>
      <c r="R17" s="30" t="n">
        <f aca="false">VLOOKUP($Q17,EOL!$E$3:$I$311,4,0)</f>
        <v>0.01</v>
      </c>
      <c r="S17" s="30" t="n">
        <f aca="false">VLOOKUP($Q17,EOL!$E$3:$I$311,5,0)</f>
        <v>0.06</v>
      </c>
      <c r="T17" s="41" t="s">
        <v>30</v>
      </c>
      <c r="U17" s="42" t="n">
        <f aca="false">+(O29+P29)/2</f>
        <v>2.3</v>
      </c>
      <c r="V17" s="42" t="n">
        <f aca="false">+(L29+M29)/2</f>
        <v>0</v>
      </c>
      <c r="W17" s="43"/>
      <c r="X17" s="44" t="n">
        <f aca="false">+W17-+(($O$21+$P$21)/2)</f>
        <v>-3.17</v>
      </c>
      <c r="Y17" s="44" t="n">
        <f aca="false">+(L10+M10)/2</f>
        <v>0</v>
      </c>
      <c r="Z17" s="45" t="n">
        <f aca="false">+Y17-X17</f>
        <v>3.17</v>
      </c>
    </row>
    <row r="18" customFormat="false" ht="12" hidden="false" customHeight="false" outlineLevel="0" collapsed="false">
      <c r="A18" s="46" t="s">
        <v>49</v>
      </c>
      <c r="B18" s="47" t="s">
        <v>16</v>
      </c>
      <c r="C18" s="48" t="n">
        <f aca="false">IF(C37=0,0,+C37-C$21)</f>
        <v>0</v>
      </c>
      <c r="D18" s="48" t="n">
        <f aca="false">IF(D37=0,0,+D37-D$21)</f>
        <v>0</v>
      </c>
      <c r="E18" s="49" t="s">
        <v>16</v>
      </c>
      <c r="F18" s="48" t="e">
        <f aca="false">IF(F37=0,0,+F37-F$21)</f>
        <v>#N/A</v>
      </c>
      <c r="G18" s="48" t="e">
        <f aca="false">IF(G37=0,0,+G37-G$21)</f>
        <v>#N/A</v>
      </c>
      <c r="H18" s="49" t="s">
        <v>16</v>
      </c>
      <c r="I18" s="48" t="e">
        <f aca="false">IF(I37=0,0,+I37-I$21)</f>
        <v>#N/A</v>
      </c>
      <c r="J18" s="48" t="e">
        <f aca="false">IF(J37=0,0,+J37-J$21)</f>
        <v>#N/A</v>
      </c>
      <c r="K18" s="49" t="n">
        <f aca="false">+'EOLID''s'!Z7</f>
        <v>36400</v>
      </c>
      <c r="L18" s="48" t="n">
        <f aca="false">VLOOKUP($K18,EOL!$E$3:$I$311,4,0)</f>
        <v>-0.045</v>
      </c>
      <c r="M18" s="48" t="n">
        <f aca="false">VLOOKUP($K18,EOL!$E$3:$I$311,5,0)</f>
        <v>-0.72</v>
      </c>
      <c r="N18" s="49" t="s">
        <v>16</v>
      </c>
      <c r="O18" s="48" t="e">
        <f aca="false">IF(O37=0,0,+O37-O$21)</f>
        <v>#N/A</v>
      </c>
      <c r="P18" s="48" t="e">
        <f aca="false">IF(P37=0,0,+P37-P$21)</f>
        <v>#N/A</v>
      </c>
      <c r="Q18" s="49" t="n">
        <f aca="false">+'EOLID''s'!Z6</f>
        <v>0</v>
      </c>
      <c r="R18" s="48" t="e">
        <f aca="false">VLOOKUP($Q18,EOL!$E$3:$I$311,4,0)</f>
        <v>#N/A</v>
      </c>
      <c r="S18" s="48" t="e">
        <f aca="false">VLOOKUP($Q18,EOL!$E$3:$I$311,5,0)</f>
        <v>#N/A</v>
      </c>
      <c r="T18" s="41" t="s">
        <v>32</v>
      </c>
      <c r="U18" s="42" t="n">
        <f aca="false">+(O30+P30)/2</f>
        <v>2.065</v>
      </c>
      <c r="V18" s="42" t="n">
        <f aca="false">+(L30+M30)/2</f>
        <v>2.03</v>
      </c>
      <c r="W18" s="43"/>
      <c r="X18" s="44" t="n">
        <f aca="false">+W18-+(($O$21+$P$21)/2)</f>
        <v>-3.17</v>
      </c>
      <c r="Y18" s="44" t="n">
        <f aca="false">+(L11+M11)/2</f>
        <v>-1.135</v>
      </c>
      <c r="Z18" s="45" t="n">
        <f aca="false">+Y18-X18</f>
        <v>2.035</v>
      </c>
    </row>
    <row r="19" customFormat="false" ht="11.25" hidden="false" customHeight="false" outlineLevel="0" collapsed="false">
      <c r="A19" s="5" t="s">
        <v>50</v>
      </c>
      <c r="B19" s="50"/>
      <c r="C19" s="9" t="s">
        <v>1</v>
      </c>
      <c r="D19" s="9"/>
      <c r="E19" s="8"/>
      <c r="F19" s="9" t="s">
        <v>2</v>
      </c>
      <c r="G19" s="9"/>
      <c r="H19" s="8"/>
      <c r="I19" s="9" t="s">
        <v>3</v>
      </c>
      <c r="J19" s="9"/>
      <c r="K19" s="8"/>
      <c r="L19" s="9" t="s">
        <v>4</v>
      </c>
      <c r="M19" s="9"/>
      <c r="N19" s="8"/>
      <c r="O19" s="10" t="s">
        <v>5</v>
      </c>
      <c r="P19" s="10"/>
      <c r="Q19" s="51"/>
      <c r="T19" s="41" t="s">
        <v>38</v>
      </c>
      <c r="U19" s="42" t="n">
        <f aca="false">+(O33+P33)/2</f>
        <v>3.8075</v>
      </c>
      <c r="V19" s="42" t="n">
        <f aca="false">+(L33+M33)/2</f>
        <v>0</v>
      </c>
      <c r="W19" s="43"/>
      <c r="X19" s="44" t="n">
        <f aca="false">+W19-+(($O$21+$P$21)/2)</f>
        <v>-3.17</v>
      </c>
      <c r="Y19" s="44" t="n">
        <f aca="false">+(L14+M14)/2</f>
        <v>0</v>
      </c>
      <c r="Z19" s="45" t="n">
        <f aca="false">+Y19-X19</f>
        <v>3.17</v>
      </c>
    </row>
    <row r="20" customFormat="false" ht="11.25" hidden="false" customHeight="false" outlineLevel="0" collapsed="false">
      <c r="A20" s="15"/>
      <c r="B20" s="3"/>
      <c r="C20" s="16" t="s">
        <v>12</v>
      </c>
      <c r="D20" s="16" t="s">
        <v>13</v>
      </c>
      <c r="E20" s="17"/>
      <c r="F20" s="16" t="s">
        <v>12</v>
      </c>
      <c r="G20" s="16" t="s">
        <v>13</v>
      </c>
      <c r="H20" s="17"/>
      <c r="I20" s="16" t="s">
        <v>12</v>
      </c>
      <c r="J20" s="16" t="s">
        <v>13</v>
      </c>
      <c r="K20" s="17"/>
      <c r="L20" s="16" t="s">
        <v>12</v>
      </c>
      <c r="M20" s="16" t="s">
        <v>13</v>
      </c>
      <c r="N20" s="17"/>
      <c r="O20" s="16" t="s">
        <v>12</v>
      </c>
      <c r="P20" s="52" t="s">
        <v>13</v>
      </c>
      <c r="Q20" s="53"/>
      <c r="T20" s="41" t="s">
        <v>46</v>
      </c>
      <c r="U20" s="42" t="n">
        <f aca="false">+(O34+P34)/2</f>
        <v>3.7</v>
      </c>
      <c r="V20" s="42" t="n">
        <f aca="false">+(L34+M34)/2</f>
        <v>3.65</v>
      </c>
      <c r="W20" s="43"/>
      <c r="X20" s="44" t="n">
        <f aca="false">+W20-+(($O$21+$P$21)/2)</f>
        <v>-3.17</v>
      </c>
      <c r="Y20" s="44" t="n">
        <f aca="false">+(L15+M15)/2</f>
        <v>0.485</v>
      </c>
      <c r="Z20" s="45" t="n">
        <f aca="false">+Y20-X20</f>
        <v>3.655</v>
      </c>
    </row>
    <row r="21" customFormat="false" ht="12" hidden="false" customHeight="false" outlineLevel="0" collapsed="false">
      <c r="A21" s="54" t="s">
        <v>51</v>
      </c>
      <c r="B21" s="55" t="n">
        <f aca="false">+'EOLID''s'!D2</f>
        <v>27763</v>
      </c>
      <c r="C21" s="56" t="n">
        <f aca="false">VLOOKUP($B21,EOL!$E$3:$I$311,4,0)</f>
        <v>0</v>
      </c>
      <c r="D21" s="56" t="n">
        <f aca="false">VLOOKUP($B21,EOL!$E$3:$I$311,5,0)</f>
        <v>0</v>
      </c>
      <c r="E21" s="55" t="n">
        <f aca="false">+'EOLID''s'!D3</f>
        <v>28312</v>
      </c>
      <c r="F21" s="56" t="n">
        <f aca="false">VLOOKUP($E21,EOL!$E$3:$I$311,4,0)</f>
        <v>0</v>
      </c>
      <c r="G21" s="56" t="n">
        <f aca="false">VLOOKUP($E21,EOL!$E$3:$I$311,5,0)</f>
        <v>0</v>
      </c>
      <c r="H21" s="55" t="n">
        <f aca="false">+'EOLID''s'!D4</f>
        <v>28251</v>
      </c>
      <c r="I21" s="56" t="n">
        <f aca="false">VLOOKUP($H21,EOL!$E$3:$I$311,5,0)</f>
        <v>0</v>
      </c>
      <c r="J21" s="56" t="n">
        <f aca="false">VLOOKUP($H21,EOL!$E$3:$I$311,5,0)</f>
        <v>0</v>
      </c>
      <c r="K21" s="55" t="n">
        <f aca="false">+'EOLID''s'!C7</f>
        <v>49609</v>
      </c>
      <c r="L21" s="56" t="n">
        <f aca="false">VLOOKUP($K21,EOL!$E$9:$I$311,4,0)</f>
        <v>3.165</v>
      </c>
      <c r="M21" s="56" t="n">
        <f aca="false">VLOOKUP($K21,EOL!$E$9:$I$311,5,0)</f>
        <v>3.175</v>
      </c>
      <c r="N21" s="55" t="n">
        <f aca="false">+'EOLID''s'!C7</f>
        <v>49609</v>
      </c>
      <c r="O21" s="56" t="n">
        <f aca="false">VLOOKUP($N21,EOL!$E$3:$H$311,4,0)</f>
        <v>3.165</v>
      </c>
      <c r="P21" s="57" t="n">
        <f aca="false">VLOOKUP($N21,EOL!$E$3:$I$311,5,0)</f>
        <v>3.175</v>
      </c>
      <c r="Q21" s="58"/>
      <c r="T21" s="59" t="s">
        <v>48</v>
      </c>
      <c r="U21" s="60" t="n">
        <f aca="false">+(O36+P36)/2</f>
        <v>3.225</v>
      </c>
      <c r="V21" s="60" t="n">
        <f aca="false">+(L36+M36)/2</f>
        <v>1.555</v>
      </c>
      <c r="W21" s="61"/>
      <c r="X21" s="62" t="n">
        <f aca="false">+W21-+(($O$21+$P$21)/2)</f>
        <v>-3.17</v>
      </c>
      <c r="Y21" s="62" t="n">
        <f aca="false">+(L17+M17)/2</f>
        <v>-0.0275</v>
      </c>
      <c r="Z21" s="63" t="n">
        <f aca="false">+Y21-X21</f>
        <v>3.1425</v>
      </c>
    </row>
    <row r="22" customFormat="false" ht="11.25" hidden="false" customHeight="false" outlineLevel="0" collapsed="false">
      <c r="A22" s="21" t="s">
        <v>15</v>
      </c>
      <c r="B22" s="22" t="n">
        <f aca="false">+'EOLID''s'!L2</f>
        <v>27824</v>
      </c>
      <c r="C22" s="23" t="n">
        <f aca="false">VLOOKUP($B22,EOL!$E$3:$I$311,4,0)</f>
        <v>0</v>
      </c>
      <c r="D22" s="23" t="n">
        <f aca="false">VLOOKUP($B22,EOL!$E$3:$I$311,5,0)</f>
        <v>0</v>
      </c>
      <c r="E22" s="24" t="n">
        <f aca="false">+'EOLID''s'!L3</f>
        <v>28262</v>
      </c>
      <c r="F22" s="23" t="n">
        <f aca="false">VLOOKUP($E22,EOL!$E$3:$I$311,4,0)</f>
        <v>0</v>
      </c>
      <c r="G22" s="23" t="n">
        <f aca="false">VLOOKUP($E22,EOL!$E$3:$I$311,5,0)</f>
        <v>0</v>
      </c>
      <c r="H22" s="24" t="n">
        <f aca="false">+'EOLID''s'!L4</f>
        <v>28263</v>
      </c>
      <c r="I22" s="23" t="n">
        <f aca="false">VLOOKUP($H22,EOL!$E$3:$I$311,4,0)</f>
        <v>0</v>
      </c>
      <c r="J22" s="23" t="n">
        <f aca="false">VLOOKUP($H22,EOL!$E$3:$I$311,5,0)</f>
        <v>0</v>
      </c>
      <c r="K22" s="24" t="s">
        <v>16</v>
      </c>
      <c r="L22" s="23" t="n">
        <f aca="false">IF(L3=0,0,(+$L$21+L3))</f>
        <v>3.0875</v>
      </c>
      <c r="M22" s="23" t="n">
        <f aca="false">IF(M3=0,0,(+$L$21+M3))</f>
        <v>3.0975</v>
      </c>
      <c r="N22" s="24" t="n">
        <f aca="false">+'EOLID''s'!L5</f>
        <v>37256</v>
      </c>
      <c r="O22" s="23" t="n">
        <f aca="false">VLOOKUP($N22,EOL!$E$3:$H$311,4,0)</f>
        <v>2.93</v>
      </c>
      <c r="P22" s="64" t="n">
        <f aca="false">VLOOKUP($N22,EOL!$E$3:$I$311,5,0)</f>
        <v>2.98</v>
      </c>
      <c r="Q22" s="65"/>
    </row>
    <row r="23" customFormat="false" ht="11.25" hidden="false" customHeight="false" outlineLevel="0" collapsed="false">
      <c r="A23" s="21" t="s">
        <v>18</v>
      </c>
      <c r="B23" s="22" t="n">
        <f aca="false">+'EOLID''s'!I2</f>
        <v>27826</v>
      </c>
      <c r="C23" s="23" t="n">
        <f aca="false">VLOOKUP($B23,EOL!$E$3:$I$311,4,0)</f>
        <v>0</v>
      </c>
      <c r="D23" s="23" t="n">
        <f aca="false">VLOOKUP($B23,EOL!$E$3:$I$311,5,0)</f>
        <v>0</v>
      </c>
      <c r="E23" s="24" t="n">
        <f aca="false">+'EOLID''s'!I3</f>
        <v>28264</v>
      </c>
      <c r="F23" s="23" t="n">
        <f aca="false">VLOOKUP($E23,EOL!$E$3:$I$311,4,0)</f>
        <v>0</v>
      </c>
      <c r="G23" s="23" t="n">
        <f aca="false">VLOOKUP($E23,EOL!$E$3:$I$311,5,0)</f>
        <v>0</v>
      </c>
      <c r="H23" s="24" t="n">
        <f aca="false">+'EOLID''s'!I4</f>
        <v>28265</v>
      </c>
      <c r="I23" s="23" t="n">
        <f aca="false">VLOOKUP($H23,EOL!$E$3:$I$311,4,0)</f>
        <v>0</v>
      </c>
      <c r="J23" s="23" t="n">
        <f aca="false">VLOOKUP($H23,EOL!$E$3:$I$311,5,0)</f>
        <v>0</v>
      </c>
      <c r="K23" s="24" t="s">
        <v>16</v>
      </c>
      <c r="L23" s="23" t="n">
        <f aca="false">IF(L4=0,0,(+$L$21+L4))</f>
        <v>0</v>
      </c>
      <c r="M23" s="23" t="n">
        <f aca="false">IF(M4=0,0,(+$L$21+M4))</f>
        <v>0</v>
      </c>
      <c r="N23" s="24" t="n">
        <f aca="false">+'EOLID''s'!I5</f>
        <v>36305</v>
      </c>
      <c r="O23" s="23" t="n">
        <f aca="false">VLOOKUP($N23,EOL!$E$3:$H$311,4,0)</f>
        <v>3.185</v>
      </c>
      <c r="P23" s="64" t="n">
        <f aca="false">VLOOKUP($N23,EOL!$E$3:$I$311,5,0)</f>
        <v>3.235</v>
      </c>
      <c r="Q23" s="65"/>
    </row>
    <row r="24" customFormat="false" ht="11.25" hidden="false" customHeight="false" outlineLevel="0" collapsed="false">
      <c r="A24" s="21" t="s">
        <v>20</v>
      </c>
      <c r="B24" s="22" t="n">
        <f aca="false">+'EOLID''s'!K2</f>
        <v>27764</v>
      </c>
      <c r="C24" s="23" t="n">
        <f aca="false">VLOOKUP($B24,EOL!$E$3:$I$311,4,0)</f>
        <v>0</v>
      </c>
      <c r="D24" s="23" t="n">
        <f aca="false">VLOOKUP($B24,EOL!$E$3:$I$311,5,0)</f>
        <v>0</v>
      </c>
      <c r="E24" s="24" t="n">
        <f aca="false">+'EOLID''s'!K3</f>
        <v>43954</v>
      </c>
      <c r="F24" s="23" t="n">
        <f aca="false">VLOOKUP($E24,EOL!$E$3:$I$311,4,0)</f>
        <v>0</v>
      </c>
      <c r="G24" s="23" t="n">
        <f aca="false">VLOOKUP($E24,EOL!$E$3:$I$311,5,0)</f>
        <v>0</v>
      </c>
      <c r="H24" s="24" t="n">
        <f aca="false">+'EOLID''s'!K4</f>
        <v>43950</v>
      </c>
      <c r="I24" s="23" t="n">
        <f aca="false">VLOOKUP($H24,EOL!$E$3:$I$311,4,0)</f>
        <v>3.15</v>
      </c>
      <c r="J24" s="23" t="n">
        <f aca="false">VLOOKUP($H24,EOL!$E$3:$I$311,5,0)</f>
        <v>3.195</v>
      </c>
      <c r="K24" s="24" t="s">
        <v>16</v>
      </c>
      <c r="L24" s="23" t="n">
        <f aca="false">IF(L5=0,0,(+$L$21+L5))</f>
        <v>3.065</v>
      </c>
      <c r="M24" s="23" t="n">
        <f aca="false">IF(M5=0,0,(+$L$21+M5))</f>
        <v>3.075</v>
      </c>
      <c r="N24" s="24" t="n">
        <f aca="false">+'EOLID''s'!K5</f>
        <v>36798</v>
      </c>
      <c r="O24" s="23" t="n">
        <f aca="false">VLOOKUP($N24,EOL!$E$3:$H$311,4,0)</f>
        <v>2.92</v>
      </c>
      <c r="P24" s="64" t="n">
        <f aca="false">VLOOKUP($N24,EOL!$E$3:$I$311,5,0)</f>
        <v>2.96</v>
      </c>
      <c r="Q24" s="65"/>
    </row>
    <row r="25" customFormat="false" ht="11.25" hidden="false" customHeight="false" outlineLevel="0" collapsed="false">
      <c r="A25" s="21" t="s">
        <v>22</v>
      </c>
      <c r="B25" s="22" t="n">
        <f aca="false">+'EOLID''s'!M2</f>
        <v>27814</v>
      </c>
      <c r="C25" s="23" t="e">
        <f aca="false">VLOOKUP($B25,EOL!$E$3:$I$311,4,0)</f>
        <v>#N/A</v>
      </c>
      <c r="D25" s="23" t="e">
        <f aca="false">VLOOKUP($B25,EOL!$E$3:$I$311,5,0)</f>
        <v>#N/A</v>
      </c>
      <c r="E25" s="24" t="n">
        <f aca="false">+'EOLID''s'!M3</f>
        <v>36179</v>
      </c>
      <c r="F25" s="23" t="e">
        <f aca="false">VLOOKUP($E25,EOL!$E$3:$I$311,4,0)</f>
        <v>#N/A</v>
      </c>
      <c r="G25" s="23" t="e">
        <f aca="false">VLOOKUP($E25,EOL!$E$3:$I$311,5,0)</f>
        <v>#N/A</v>
      </c>
      <c r="H25" s="24" t="n">
        <f aca="false">+'EOLID''s'!M4</f>
        <v>28206</v>
      </c>
      <c r="I25" s="23" t="e">
        <f aca="false">VLOOKUP($H25,EOL!$E$3:$I$311,4,0)</f>
        <v>#N/A</v>
      </c>
      <c r="J25" s="23" t="e">
        <f aca="false">VLOOKUP($H25,EOL!$E$3:$I$311,5,0)</f>
        <v>#N/A</v>
      </c>
      <c r="K25" s="24" t="s">
        <v>16</v>
      </c>
      <c r="L25" s="23" t="e">
        <f aca="false">IF(L6=0,0,(+$L$21+L6))</f>
        <v>#N/A</v>
      </c>
      <c r="M25" s="23" t="e">
        <f aca="false">IF(M6=0,0,(+$L$21+M6))</f>
        <v>#N/A</v>
      </c>
      <c r="N25" s="24" t="n">
        <f aca="false">+'EOLID''s'!M5</f>
        <v>36259</v>
      </c>
      <c r="O25" s="23" t="e">
        <f aca="false">VLOOKUP($N25,EOL!$E$3:$H$311,4,0)</f>
        <v>#N/A</v>
      </c>
      <c r="P25" s="64" t="e">
        <f aca="false">VLOOKUP($N25,EOL!$E$3:$I$311,5,0)</f>
        <v>#N/A</v>
      </c>
      <c r="Q25" s="65"/>
    </row>
    <row r="26" customFormat="false" ht="11.25" hidden="false" customHeight="false" outlineLevel="0" collapsed="false">
      <c r="A26" s="28" t="s">
        <v>24</v>
      </c>
      <c r="B26" s="29" t="n">
        <f aca="false">+'EOLID''s'!G2</f>
        <v>52231</v>
      </c>
      <c r="C26" s="30" t="n">
        <f aca="false">VLOOKUP($B26,EOL!$E$3:$I$311,4,0)</f>
        <v>3.29</v>
      </c>
      <c r="D26" s="30" t="n">
        <f aca="false">VLOOKUP($B26,EOL!$E$3:$I$311,5,0)</f>
        <v>3.33</v>
      </c>
      <c r="E26" s="31" t="n">
        <f aca="false">+'EOLID''s'!G3</f>
        <v>28273</v>
      </c>
      <c r="F26" s="30" t="n">
        <f aca="false">VLOOKUP($E26,EOL!$E$3:$I$311,4,0)</f>
        <v>0</v>
      </c>
      <c r="G26" s="30" t="n">
        <f aca="false">VLOOKUP($E26,EOL!$E$3:$I$311,5,0)</f>
        <v>0</v>
      </c>
      <c r="H26" s="31" t="n">
        <f aca="false">+'EOLID''s'!G4</f>
        <v>28325</v>
      </c>
      <c r="I26" s="30" t="n">
        <f aca="false">VLOOKUP($H26,EOL!$E$3:$I$311,4,0)</f>
        <v>0</v>
      </c>
      <c r="J26" s="30" t="n">
        <f aca="false">VLOOKUP($H26,EOL!$E$3:$I$311,5,0)</f>
        <v>0</v>
      </c>
      <c r="K26" s="31" t="s">
        <v>16</v>
      </c>
      <c r="L26" s="30" t="n">
        <f aca="false">IF(L7=0,0,(+$L$21+L7))</f>
        <v>3.14</v>
      </c>
      <c r="M26" s="30" t="n">
        <f aca="false">IF(M7=0,0,(+$L$21+M7))</f>
        <v>3.16</v>
      </c>
      <c r="N26" s="31" t="n">
        <f aca="false">+'EOLID''s'!G5</f>
        <v>51346</v>
      </c>
      <c r="O26" s="30" t="n">
        <f aca="false">VLOOKUP($N26,EOL!$E$3:$H$311,4,0)</f>
        <v>3.13</v>
      </c>
      <c r="P26" s="66" t="n">
        <f aca="false">VLOOKUP($N26,EOL!$E$3:$I$311,5,0)</f>
        <v>3.16</v>
      </c>
      <c r="Q26" s="65"/>
    </row>
    <row r="27" customFormat="false" ht="11.25" hidden="false" customHeight="false" outlineLevel="0" collapsed="false">
      <c r="A27" s="28" t="s">
        <v>26</v>
      </c>
      <c r="B27" s="29" t="n">
        <f aca="false">+'EOLID''s'!E2</f>
        <v>27761</v>
      </c>
      <c r="C27" s="30" t="n">
        <f aca="false">VLOOKUP($B27,EOL!$E$3:$I$311,4,0)</f>
        <v>0</v>
      </c>
      <c r="D27" s="30" t="n">
        <f aca="false">VLOOKUP($B27,EOL!$E$3:$I$311,5,0)</f>
        <v>0</v>
      </c>
      <c r="E27" s="31" t="n">
        <f aca="false">+'EOLID''s'!E3</f>
        <v>28207</v>
      </c>
      <c r="F27" s="30" t="n">
        <f aca="false">VLOOKUP($E27,EOL!$E$3:$I$311,4,0)</f>
        <v>0</v>
      </c>
      <c r="G27" s="30" t="n">
        <f aca="false">VLOOKUP($E27,EOL!$E$3:$I$311,5,0)</f>
        <v>0</v>
      </c>
      <c r="H27" s="31" t="n">
        <f aca="false">+'EOLID''s'!E4</f>
        <v>28310</v>
      </c>
      <c r="I27" s="30" t="n">
        <f aca="false">VLOOKUP($H27,EOL!$E$3:$I$311,4,0)</f>
        <v>0</v>
      </c>
      <c r="J27" s="30" t="n">
        <f aca="false">VLOOKUP($H27,EOL!$E$3:$I$311,5,0)</f>
        <v>0</v>
      </c>
      <c r="K27" s="31" t="s">
        <v>16</v>
      </c>
      <c r="L27" s="30" t="n">
        <f aca="false">IF(L8=0,0,(+$L$21+L8))</f>
        <v>0</v>
      </c>
      <c r="M27" s="30" t="n">
        <f aca="false">IF(M8=0,0,(+$L$21+M8))</f>
        <v>0</v>
      </c>
      <c r="N27" s="31" t="n">
        <f aca="false">+'EOLID''s'!E5</f>
        <v>37163</v>
      </c>
      <c r="O27" s="30" t="n">
        <f aca="false">VLOOKUP($N27,EOL!$E$3:$H$311,4,0)</f>
        <v>3.235</v>
      </c>
      <c r="P27" s="66" t="n">
        <f aca="false">VLOOKUP($N27,EOL!$E$3:$I$311,5,0)</f>
        <v>3.28</v>
      </c>
      <c r="Q27" s="65"/>
    </row>
    <row r="28" customFormat="false" ht="11.25" hidden="false" customHeight="false" outlineLevel="0" collapsed="false">
      <c r="A28" s="28" t="s">
        <v>28</v>
      </c>
      <c r="B28" s="29" t="n">
        <f aca="false">+'EOLID''s'!F2</f>
        <v>49639</v>
      </c>
      <c r="C28" s="30" t="n">
        <f aca="false">VLOOKUP($B28,EOL!$E$3:$I$311,4,0)</f>
        <v>3.2</v>
      </c>
      <c r="D28" s="30" t="n">
        <f aca="false">VLOOKUP($B28,EOL!$E$3:$I$311,5,0)</f>
        <v>3.25</v>
      </c>
      <c r="E28" s="31" t="n">
        <f aca="false">+'EOLID''s'!F3</f>
        <v>28329</v>
      </c>
      <c r="F28" s="30" t="n">
        <f aca="false">VLOOKUP($E28,EOL!$E$3:$I$311,4,0)</f>
        <v>0</v>
      </c>
      <c r="G28" s="30" t="n">
        <f aca="false">VLOOKUP($E28,EOL!$E$3:$I$311,5,0)</f>
        <v>0</v>
      </c>
      <c r="H28" s="31" t="n">
        <f aca="false">+'EOLID''s'!F4</f>
        <v>28311</v>
      </c>
      <c r="I28" s="30" t="n">
        <f aca="false">VLOOKUP($H28,EOL!$E$3:$I$311,4,0)</f>
        <v>0</v>
      </c>
      <c r="J28" s="30" t="n">
        <f aca="false">VLOOKUP($H28,EOL!$E$3:$I$311,5,0)</f>
        <v>0</v>
      </c>
      <c r="K28" s="31" t="s">
        <v>16</v>
      </c>
      <c r="L28" s="30" t="n">
        <f aca="false">IF(L9=0,0,(+$L$21+L9))</f>
        <v>0</v>
      </c>
      <c r="M28" s="30" t="n">
        <f aca="false">IF(M9=0,0,(+$L$21+M9))</f>
        <v>0</v>
      </c>
      <c r="N28" s="31" t="n">
        <f aca="false">+'EOLID''s'!F5</f>
        <v>49633</v>
      </c>
      <c r="O28" s="30" t="n">
        <f aca="false">VLOOKUP($N28,EOL!$E$3:$H$311,4,0)</f>
        <v>2.62</v>
      </c>
      <c r="P28" s="66" t="n">
        <f aca="false">VLOOKUP($N28,EOL!$E$3:$I$311,5,0)</f>
        <v>2.65</v>
      </c>
      <c r="Q28" s="65"/>
    </row>
    <row r="29" customFormat="false" ht="11.25" hidden="false" customHeight="false" outlineLevel="0" collapsed="false">
      <c r="A29" s="28" t="s">
        <v>30</v>
      </c>
      <c r="B29" s="29" t="n">
        <f aca="false">+'EOLID''s'!V2</f>
        <v>27825</v>
      </c>
      <c r="C29" s="30" t="n">
        <f aca="false">VLOOKUP($B29,EOL!$E$3:$I$311,4,0)</f>
        <v>0</v>
      </c>
      <c r="D29" s="30" t="n">
        <f aca="false">VLOOKUP($B29,EOL!$E$3:$I$311,5,0)</f>
        <v>0</v>
      </c>
      <c r="E29" s="31" t="n">
        <f aca="false">+'EOLID''s'!V3</f>
        <v>28252</v>
      </c>
      <c r="F29" s="30" t="n">
        <f aca="false">VLOOKUP($E29,EOL!$E$3:$I$311,4,0)</f>
        <v>0</v>
      </c>
      <c r="G29" s="30" t="n">
        <f aca="false">VLOOKUP($E29,EOL!$E$3:$I$311,5,0)</f>
        <v>0</v>
      </c>
      <c r="H29" s="31" t="n">
        <f aca="false">+'EOLID''s'!V4</f>
        <v>28313</v>
      </c>
      <c r="I29" s="30" t="n">
        <f aca="false">VLOOKUP($H29,EOL!$E$3:$I$311,4,0)</f>
        <v>0</v>
      </c>
      <c r="J29" s="30" t="n">
        <f aca="false">VLOOKUP($H29,EOL!$E$3:$I$311,5,0)</f>
        <v>0</v>
      </c>
      <c r="K29" s="31" t="s">
        <v>16</v>
      </c>
      <c r="L29" s="30" t="n">
        <f aca="false">IF(L10=0,0,(+$L$21+L10))</f>
        <v>0</v>
      </c>
      <c r="M29" s="30" t="n">
        <f aca="false">IF(M10=0,0,(+$L$21+M10))</f>
        <v>0</v>
      </c>
      <c r="N29" s="31" t="n">
        <f aca="false">+'EOLID''s'!V5</f>
        <v>36855</v>
      </c>
      <c r="O29" s="30" t="n">
        <f aca="false">VLOOKUP($N29,EOL!$E$3:$H$311,4,0)</f>
        <v>2.27</v>
      </c>
      <c r="P29" s="66" t="n">
        <f aca="false">VLOOKUP($N29,EOL!$E$3:$I$311,5,0)</f>
        <v>2.33</v>
      </c>
      <c r="Q29" s="65"/>
    </row>
    <row r="30" customFormat="false" ht="11.25" hidden="false" customHeight="false" outlineLevel="0" collapsed="false">
      <c r="A30" s="21" t="s">
        <v>32</v>
      </c>
      <c r="B30" s="22" t="n">
        <f aca="false">+'EOLID''s'!W2</f>
        <v>33884</v>
      </c>
      <c r="C30" s="23" t="n">
        <f aca="false">VLOOKUP($B30,EOL!$E$3:$I$311,4,0)</f>
        <v>0</v>
      </c>
      <c r="D30" s="23" t="n">
        <f aca="false">VLOOKUP($B30,EOL!$E$3:$I$311,5,0)</f>
        <v>0</v>
      </c>
      <c r="E30" s="24" t="n">
        <f aca="false">+'EOLID''s'!W3</f>
        <v>44738</v>
      </c>
      <c r="F30" s="23" t="n">
        <f aca="false">VLOOKUP($E30,EOL!$E$3:$I$311,4,0)</f>
        <v>2.25</v>
      </c>
      <c r="G30" s="23" t="n">
        <f aca="false">VLOOKUP($E30,EOL!$E$3:$I$311,5,0)</f>
        <v>2.4</v>
      </c>
      <c r="H30" s="24" t="n">
        <f aca="false">+'EOLID''s'!W4</f>
        <v>44746</v>
      </c>
      <c r="I30" s="23" t="n">
        <f aca="false">VLOOKUP($H30,EOL!$E$3:$I$311,4,0)</f>
        <v>2.24</v>
      </c>
      <c r="J30" s="23" t="n">
        <f aca="false">VLOOKUP($H30,EOL!$E$3:$I$311,5,0)</f>
        <v>2.39</v>
      </c>
      <c r="K30" s="24" t="s">
        <v>16</v>
      </c>
      <c r="L30" s="23" t="n">
        <f aca="false">IF(L11=0,0,(+$L$21+L11))</f>
        <v>2.02</v>
      </c>
      <c r="M30" s="23" t="n">
        <f aca="false">IF(M11=0,0,(+$L$21+M11))</f>
        <v>2.04</v>
      </c>
      <c r="N30" s="24" t="n">
        <f aca="false">+'EOLID''s'!W5</f>
        <v>37161</v>
      </c>
      <c r="O30" s="23" t="n">
        <f aca="false">VLOOKUP($N30,EOL!$E$3:$H$311,4,0)</f>
        <v>2.03</v>
      </c>
      <c r="P30" s="64" t="n">
        <f aca="false">VLOOKUP($N30,EOL!$E$3:$I$311,5,0)</f>
        <v>2.1</v>
      </c>
      <c r="Q30" s="65"/>
      <c r="R30" s="30"/>
    </row>
    <row r="31" customFormat="false" ht="11.25" hidden="false" customHeight="false" outlineLevel="0" collapsed="false">
      <c r="A31" s="21" t="s">
        <v>34</v>
      </c>
      <c r="B31" s="22" t="n">
        <f aca="false">+'EOLID''s'!X2</f>
        <v>34860</v>
      </c>
      <c r="C31" s="23" t="n">
        <f aca="false">VLOOKUP($B31,EOL!$E$3:$I$311,4,0)</f>
        <v>0</v>
      </c>
      <c r="D31" s="23" t="n">
        <f aca="false">VLOOKUP($B31,EOL!$E$3:$I$311,5,0)</f>
        <v>0</v>
      </c>
      <c r="E31" s="24" t="n">
        <f aca="false">+'EOLID''s'!X3</f>
        <v>44750</v>
      </c>
      <c r="F31" s="23" t="n">
        <f aca="false">VLOOKUP($E31,EOL!$E$3:$I$311,4,0)</f>
        <v>2.185</v>
      </c>
      <c r="G31" s="23" t="n">
        <f aca="false">VLOOKUP($E31,EOL!$E$3:$I$311,5,0)</f>
        <v>2.235</v>
      </c>
      <c r="H31" s="24" t="n">
        <f aca="false">+'EOLID''s'!X4</f>
        <v>44752</v>
      </c>
      <c r="I31" s="23" t="n">
        <f aca="false">VLOOKUP($H31,EOL!$E$3:$I$311,4,0)</f>
        <v>2.015</v>
      </c>
      <c r="J31" s="23" t="n">
        <f aca="false">VLOOKUP($H31,EOL!$E$3:$I$311,5,0)</f>
        <v>2.065</v>
      </c>
      <c r="K31" s="24" t="s">
        <v>16</v>
      </c>
      <c r="L31" s="36" t="e">
        <f aca="false">IF(L12=0,0,(+$L$21+L12))</f>
        <v>#N/A</v>
      </c>
      <c r="M31" s="36" t="e">
        <f aca="false">IF(M12=0,0,(+$L$21+M12))</f>
        <v>#N/A</v>
      </c>
      <c r="N31" s="24" t="n">
        <f aca="false">+'EOLID''s'!X5</f>
        <v>37162</v>
      </c>
      <c r="O31" s="23" t="n">
        <f aca="false">VLOOKUP($N31,EOL!$E$3:$H$311,4,0)</f>
        <v>2.215</v>
      </c>
      <c r="P31" s="64" t="n">
        <f aca="false">VLOOKUP($N31,EOL!$E$3:$I$311,5,0)</f>
        <v>2.275</v>
      </c>
      <c r="Q31" s="65"/>
      <c r="R31" s="30"/>
      <c r="S31" s="30"/>
    </row>
    <row r="32" customFormat="false" ht="11.25" hidden="false" customHeight="false" outlineLevel="0" collapsed="false">
      <c r="A32" s="21" t="s">
        <v>36</v>
      </c>
      <c r="B32" s="22" t="n">
        <f aca="false">+'EOLID''s'!Y2</f>
        <v>33885</v>
      </c>
      <c r="C32" s="23" t="n">
        <f aca="false">VLOOKUP($B32,EOL!$E$3:$I$311,4,0)</f>
        <v>0</v>
      </c>
      <c r="D32" s="23" t="n">
        <f aca="false">VLOOKUP($B32,EOL!$E$3:$I$311,5,0)</f>
        <v>0</v>
      </c>
      <c r="E32" s="24" t="n">
        <f aca="false">+'EOLID''s'!Y3</f>
        <v>0</v>
      </c>
      <c r="F32" s="36" t="e">
        <f aca="false">VLOOKUP($E32,EOL!$E$3:$I$311,4,0)</f>
        <v>#N/A</v>
      </c>
      <c r="G32" s="36" t="e">
        <f aca="false">VLOOKUP($E32,EOL!$E$3:$I$311,5,0)</f>
        <v>#N/A</v>
      </c>
      <c r="H32" s="24" t="n">
        <f aca="false">+'EOLID''s'!Y4</f>
        <v>0</v>
      </c>
      <c r="I32" s="36" t="e">
        <f aca="false">VLOOKUP($H32,EOL!$E$3:$I$311,4,0)</f>
        <v>#N/A</v>
      </c>
      <c r="J32" s="36" t="e">
        <f aca="false">VLOOKUP($H32,EOL!$E$3:$I$311,5,0)</f>
        <v>#N/A</v>
      </c>
      <c r="K32" s="24" t="s">
        <v>16</v>
      </c>
      <c r="L32" s="36" t="e">
        <f aca="false">IF(L13=0,0,(+$L$21+L13))</f>
        <v>#N/A</v>
      </c>
      <c r="M32" s="36" t="e">
        <f aca="false">IF(M13=0,0,(+$L$21+M13))</f>
        <v>#N/A</v>
      </c>
      <c r="N32" s="24" t="n">
        <f aca="false">+'EOLID''s'!Y5</f>
        <v>37171</v>
      </c>
      <c r="O32" s="23" t="n">
        <f aca="false">VLOOKUP($N32,EOL!$E$3:$H$311,4,0)</f>
        <v>0</v>
      </c>
      <c r="P32" s="64" t="n">
        <f aca="false">VLOOKUP($N32,EOL!$E$3:$I$311,5,0)</f>
        <v>0</v>
      </c>
      <c r="Q32" s="65"/>
      <c r="R32" s="30"/>
      <c r="S32" s="30"/>
    </row>
    <row r="33" customFormat="false" ht="11.25" hidden="false" customHeight="false" outlineLevel="0" collapsed="false">
      <c r="A33" s="28" t="s">
        <v>38</v>
      </c>
      <c r="B33" s="29" t="n">
        <f aca="false">+'EOLID''s'!N2</f>
        <v>27762</v>
      </c>
      <c r="C33" s="30" t="n">
        <f aca="false">VLOOKUP($B33,EOL!$E$3:$I$311,4,0)</f>
        <v>0</v>
      </c>
      <c r="D33" s="30" t="n">
        <f aca="false">VLOOKUP($B33,EOL!$E$3:$I$311,5,0)</f>
        <v>0</v>
      </c>
      <c r="E33" s="31" t="n">
        <f aca="false">+'EOLID''s'!O3</f>
        <v>28268</v>
      </c>
      <c r="F33" s="30" t="n">
        <f aca="false">VLOOKUP($E33,EOL!$E$3:$I$311,4,0)</f>
        <v>0</v>
      </c>
      <c r="G33" s="30" t="n">
        <f aca="false">VLOOKUP($E33,EOL!$E$3:$I$311,5,0)</f>
        <v>0</v>
      </c>
      <c r="H33" s="31" t="n">
        <f aca="false">+'EOLID''s'!O4</f>
        <v>28324</v>
      </c>
      <c r="I33" s="30" t="n">
        <f aca="false">VLOOKUP($H33,EOL!$E$3:$I$311,4,0)</f>
        <v>0</v>
      </c>
      <c r="J33" s="30" t="n">
        <f aca="false">VLOOKUP($H33,EOL!$E$3:$I$311,5,0)</f>
        <v>0</v>
      </c>
      <c r="K33" s="31" t="s">
        <v>16</v>
      </c>
      <c r="L33" s="30" t="n">
        <f aca="false">IF(L14=0,0,(+$L$21+L14))</f>
        <v>0</v>
      </c>
      <c r="M33" s="30" t="n">
        <f aca="false">IF(M14=0,0,(+$L$21+M14))</f>
        <v>0</v>
      </c>
      <c r="N33" s="31" t="n">
        <f aca="false">+'EOLID''s'!O5</f>
        <v>45094</v>
      </c>
      <c r="O33" s="30" t="n">
        <f aca="false">VLOOKUP($N33,EOL!$E$3:$H$311,4,0)</f>
        <v>3.755</v>
      </c>
      <c r="P33" s="66" t="n">
        <f aca="false">VLOOKUP($N33,EOL!$E$3:$I$311,5,0)</f>
        <v>3.86</v>
      </c>
      <c r="Q33" s="65"/>
      <c r="R33" s="30"/>
      <c r="S33" s="30"/>
      <c r="W33" s="67"/>
      <c r="X33" s="67"/>
    </row>
    <row r="34" customFormat="false" ht="11.25" hidden="false" customHeight="false" outlineLevel="0" collapsed="false">
      <c r="A34" s="28" t="s">
        <v>46</v>
      </c>
      <c r="B34" s="29" t="n">
        <f aca="false">+'EOLID''s'!T2</f>
        <v>27765</v>
      </c>
      <c r="C34" s="30" t="n">
        <f aca="false">VLOOKUP($B34,EOL!$E$3:$I$311,4,0)</f>
        <v>0</v>
      </c>
      <c r="D34" s="30" t="n">
        <f aca="false">VLOOKUP($B34,EOL!$E$3:$I$311,5,0)</f>
        <v>0</v>
      </c>
      <c r="E34" s="31" t="n">
        <f aca="false">+'EOLID''s'!T3</f>
        <v>28266</v>
      </c>
      <c r="F34" s="30" t="n">
        <f aca="false">VLOOKUP($E34,EOL!$E$3:$I$311,4,0)</f>
        <v>0</v>
      </c>
      <c r="G34" s="30" t="n">
        <f aca="false">VLOOKUP($E34,EOL!$E$3:$I$311,5,0)</f>
        <v>0</v>
      </c>
      <c r="H34" s="31" t="n">
        <f aca="false">+'EOLID''s'!T4</f>
        <v>28317</v>
      </c>
      <c r="I34" s="30" t="n">
        <f aca="false">VLOOKUP($H34,EOL!$E$3:$I$311,4,0)</f>
        <v>0</v>
      </c>
      <c r="J34" s="30" t="n">
        <f aca="false">VLOOKUP($H34,EOL!$E$3:$I$311,5,0)</f>
        <v>0</v>
      </c>
      <c r="K34" s="31" t="s">
        <v>16</v>
      </c>
      <c r="L34" s="30" t="n">
        <f aca="false">IF(L15=0,0,(+$L$21+L15))</f>
        <v>3.625</v>
      </c>
      <c r="M34" s="30" t="n">
        <f aca="false">IF(M15=0,0,(+$L$21+M15))</f>
        <v>3.675</v>
      </c>
      <c r="N34" s="31" t="n">
        <f aca="false">+'EOLID''s'!T5</f>
        <v>36856</v>
      </c>
      <c r="O34" s="30" t="n">
        <f aca="false">VLOOKUP($N34,EOL!$E$3:$H$311,4,0)</f>
        <v>3.65</v>
      </c>
      <c r="P34" s="66" t="n">
        <f aca="false">VLOOKUP($N34,EOL!$E$3:$I$311,5,0)</f>
        <v>3.75</v>
      </c>
      <c r="Q34" s="65"/>
      <c r="R34" s="30"/>
      <c r="S34" s="30"/>
      <c r="W34" s="67"/>
      <c r="X34" s="67"/>
    </row>
    <row r="35" customFormat="false" ht="11.25" hidden="false" customHeight="false" outlineLevel="0" collapsed="false">
      <c r="A35" s="28" t="s">
        <v>47</v>
      </c>
      <c r="B35" s="29" t="n">
        <f aca="false">+'EOLID''s'!P2</f>
        <v>51408</v>
      </c>
      <c r="C35" s="30" t="n">
        <f aca="false">VLOOKUP($B35,EOL!$E$3:$I$311,4,0)</f>
        <v>3.35</v>
      </c>
      <c r="D35" s="30" t="n">
        <f aca="false">VLOOKUP($B35,EOL!$E$3:$I$311,5,0)</f>
        <v>3.5</v>
      </c>
      <c r="E35" s="31" t="n">
        <f aca="false">+'EOLID''s'!P3</f>
        <v>47328</v>
      </c>
      <c r="F35" s="30" t="n">
        <f aca="false">VLOOKUP($E35,EOL!$E$3:$I$311,4,0)</f>
        <v>0</v>
      </c>
      <c r="G35" s="30" t="n">
        <f aca="false">VLOOKUP($E35,EOL!$E$3:$I$311,5,0)</f>
        <v>0</v>
      </c>
      <c r="H35" s="31" t="n">
        <f aca="false">+'EOLID''s'!P4</f>
        <v>47130</v>
      </c>
      <c r="I35" s="30" t="n">
        <f aca="false">VLOOKUP($H35,EOL!$E$3:$I$311,4,0)</f>
        <v>0</v>
      </c>
      <c r="J35" s="30" t="n">
        <f aca="false">VLOOKUP($H35,EOL!$E$3:$I$311,5,0)</f>
        <v>0</v>
      </c>
      <c r="K35" s="31" t="s">
        <v>16</v>
      </c>
      <c r="L35" s="30" t="n">
        <f aca="false">IF(L16=0,0,(+$L$21+L16))</f>
        <v>3.505</v>
      </c>
      <c r="M35" s="30" t="n">
        <f aca="false">IF(M16=0,0,(+$L$21+M16))</f>
        <v>3.705</v>
      </c>
      <c r="N35" s="31" t="n">
        <f aca="false">+'EOLID''s'!U5</f>
        <v>51492</v>
      </c>
      <c r="O35" s="30" t="n">
        <f aca="false">VLOOKUP($N35,EOL!$E$3:$H$311,4,0)</f>
        <v>3.265</v>
      </c>
      <c r="P35" s="66" t="n">
        <f aca="false">VLOOKUP($N35,EOL!$E$3:$I$311,5,0)</f>
        <v>3.405</v>
      </c>
      <c r="Q35" s="65"/>
      <c r="R35" s="30"/>
      <c r="S35" s="30"/>
      <c r="W35" s="67"/>
      <c r="X35" s="67"/>
    </row>
    <row r="36" customFormat="false" ht="11.25" hidden="false" customHeight="false" outlineLevel="0" collapsed="false">
      <c r="A36" s="28" t="s">
        <v>48</v>
      </c>
      <c r="B36" s="29" t="n">
        <f aca="false">+'EOLID''s'!S2</f>
        <v>27827</v>
      </c>
      <c r="C36" s="30" t="n">
        <f aca="false">VLOOKUP($B36,EOL!$E$3:$I$311,4,0)</f>
        <v>0</v>
      </c>
      <c r="D36" s="30" t="n">
        <f aca="false">VLOOKUP($B36,EOL!$E$3:$I$311,5,0)</f>
        <v>0</v>
      </c>
      <c r="E36" s="31" t="n">
        <f aca="false">+'EOLID''s'!S3</f>
        <v>28254</v>
      </c>
      <c r="F36" s="30" t="n">
        <f aca="false">VLOOKUP($E36,EOL!$E$3:$I$311,4,0)</f>
        <v>0</v>
      </c>
      <c r="G36" s="30" t="n">
        <f aca="false">VLOOKUP($E36,EOL!$E$3:$I$311,5,0)</f>
        <v>0</v>
      </c>
      <c r="H36" s="31" t="n">
        <f aca="false">+'EOLID''s'!S4</f>
        <v>28314</v>
      </c>
      <c r="I36" s="30" t="n">
        <f aca="false">VLOOKUP($H36,EOL!$E$3:$I$311,4,0)</f>
        <v>0</v>
      </c>
      <c r="J36" s="30" t="n">
        <f aca="false">VLOOKUP($H36,EOL!$E$3:$I$311,5,0)</f>
        <v>0</v>
      </c>
      <c r="K36" s="31" t="s">
        <v>16</v>
      </c>
      <c r="L36" s="30" t="n">
        <f aca="false">IF(L17=0,0,(+$L$21+L17))</f>
        <v>3.11</v>
      </c>
      <c r="M36" s="30" t="n">
        <f aca="false">IF(M17=0,0,(+$L$21+M17))</f>
        <v>0</v>
      </c>
      <c r="N36" s="31" t="n">
        <f aca="false">+'EOLID''s'!S5</f>
        <v>37168</v>
      </c>
      <c r="O36" s="30" t="n">
        <f aca="false">VLOOKUP($N36,EOL!$E$3:$H$311,4,0)</f>
        <v>3.15</v>
      </c>
      <c r="P36" s="66" t="n">
        <f aca="false">VLOOKUP($N36,EOL!$E$3:$I$311,5,0)</f>
        <v>3.3</v>
      </c>
      <c r="Q36" s="65"/>
      <c r="R36" s="30"/>
      <c r="S36" s="30"/>
      <c r="W36" s="67"/>
      <c r="X36" s="67"/>
    </row>
    <row r="37" customFormat="false" ht="12.75" hidden="false" customHeight="false" outlineLevel="0" collapsed="false">
      <c r="A37" s="46" t="s">
        <v>49</v>
      </c>
      <c r="B37" s="47" t="n">
        <f aca="false">+'EOLID''s'!Z2</f>
        <v>31101</v>
      </c>
      <c r="C37" s="48" t="n">
        <f aca="false">VLOOKUP($B37,EOL!$E$3:$I$311,4,0)</f>
        <v>0</v>
      </c>
      <c r="D37" s="48" t="n">
        <f aca="false">VLOOKUP($B37,EOL!$E$3:$I$311,5,0)</f>
        <v>0</v>
      </c>
      <c r="E37" s="49" t="n">
        <f aca="false">+'EOLID''s'!Z3</f>
        <v>0</v>
      </c>
      <c r="F37" s="48" t="e">
        <f aca="false">VLOOKUP($E37,EOL!$E$3:$I$311,4,0)</f>
        <v>#N/A</v>
      </c>
      <c r="G37" s="48" t="e">
        <f aca="false">VLOOKUP($E37,EOL!$E$3:$I$311,5,0)</f>
        <v>#N/A</v>
      </c>
      <c r="H37" s="49" t="n">
        <f aca="false">+'EOLID''s'!Z4</f>
        <v>0</v>
      </c>
      <c r="I37" s="48" t="e">
        <f aca="false">VLOOKUP($H37,EOL!$E$3:$I$311,4,0)</f>
        <v>#N/A</v>
      </c>
      <c r="J37" s="48" t="e">
        <f aca="false">VLOOKUP($H37,EOL!$E$3:$I$311,5,0)</f>
        <v>#N/A</v>
      </c>
      <c r="K37" s="49" t="s">
        <v>16</v>
      </c>
      <c r="L37" s="48" t="n">
        <f aca="false">IF(L18=0,0,(+$L$21+L18))</f>
        <v>3.12</v>
      </c>
      <c r="M37" s="48" t="n">
        <f aca="false">IF(M18=0,0,(+$L$21+M18))</f>
        <v>2.445</v>
      </c>
      <c r="N37" s="49" t="n">
        <f aca="false">+'EOLID''s'!Z5</f>
        <v>0</v>
      </c>
      <c r="O37" s="48" t="e">
        <f aca="false">VLOOKUP($N37,EOL!$E$3:$H$311,4,0)</f>
        <v>#N/A</v>
      </c>
      <c r="P37" s="68" t="e">
        <f aca="false">VLOOKUP($N37,EOL!$E$3:$I$311,5,0)</f>
        <v>#N/A</v>
      </c>
      <c r="Q37" s="69"/>
      <c r="R37" s="30"/>
      <c r="S37" s="30"/>
      <c r="U37" s="70" t="s">
        <v>52</v>
      </c>
      <c r="W37" s="67"/>
      <c r="X37" s="67"/>
    </row>
  </sheetData>
  <mergeCells count="11">
    <mergeCell ref="C1:D1"/>
    <mergeCell ref="F1:G1"/>
    <mergeCell ref="I1:J1"/>
    <mergeCell ref="L1:M1"/>
    <mergeCell ref="O1:P1"/>
    <mergeCell ref="R1:S1"/>
    <mergeCell ref="C19:D19"/>
    <mergeCell ref="F19:G19"/>
    <mergeCell ref="I19:J19"/>
    <mergeCell ref="L19:M19"/>
    <mergeCell ref="O19:P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F8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5" activeCellId="0" sqref="L3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1" width="9.14"/>
    <col collapsed="false" customWidth="true" hidden="false" outlineLevel="0" max="2" min="2" style="71" width="9.99"/>
    <col collapsed="false" customWidth="true" hidden="false" outlineLevel="0" max="3" min="3" style="71" width="10.56"/>
    <col collapsed="false" customWidth="true" hidden="false" outlineLevel="0" max="4" min="4" style="71" width="9.28"/>
    <col collapsed="false" customWidth="true" hidden="false" outlineLevel="0" max="5" min="5" style="71" width="11.56"/>
    <col collapsed="false" customWidth="true" hidden="false" outlineLevel="0" max="6" min="6" style="71" width="10.41"/>
    <col collapsed="false" customWidth="true" hidden="false" outlineLevel="0" max="8" min="7" style="71" width="9.28"/>
    <col collapsed="false" customWidth="true" hidden="false" outlineLevel="0" max="9" min="9" style="71" width="11.42"/>
    <col collapsed="false" customWidth="true" hidden="false" outlineLevel="0" max="10" min="10" style="71" width="11.56"/>
    <col collapsed="false" customWidth="true" hidden="false" outlineLevel="0" max="11" min="11" style="71" width="9.7"/>
    <col collapsed="false" customWidth="true" hidden="false" outlineLevel="0" max="12" min="12" style="71" width="8.56"/>
    <col collapsed="false" customWidth="true" hidden="false" outlineLevel="0" max="13" min="13" style="71" width="10.99"/>
    <col collapsed="false" customWidth="true" hidden="false" outlineLevel="0" max="14" min="14" style="71" width="3.28"/>
    <col collapsed="false" customWidth="true" hidden="false" outlineLevel="0" max="15" min="15" style="71" width="7.42"/>
    <col collapsed="false" customWidth="true" hidden="false" outlineLevel="0" max="16" min="16" style="71" width="11.56"/>
    <col collapsed="false" customWidth="true" hidden="false" outlineLevel="0" max="17" min="17" style="71" width="10.41"/>
    <col collapsed="false" customWidth="true" hidden="false" outlineLevel="0" max="18" min="18" style="71" width="4.99"/>
    <col collapsed="false" customWidth="false" hidden="false" outlineLevel="0" max="19" min="19" style="71" width="9.14"/>
    <col collapsed="false" customWidth="true" hidden="false" outlineLevel="0" max="20" min="20" style="71" width="9.28"/>
    <col collapsed="false" customWidth="true" hidden="false" outlineLevel="0" max="21" min="21" style="71" width="9.7"/>
    <col collapsed="false" customWidth="true" hidden="false" outlineLevel="0" max="22" min="22" style="71" width="9.56"/>
    <col collapsed="false" customWidth="false" hidden="false" outlineLevel="0" max="23" min="23" style="71" width="9.14"/>
    <col collapsed="false" customWidth="true" hidden="false" outlineLevel="0" max="24" min="24" style="71" width="9.85"/>
    <col collapsed="false" customWidth="false" hidden="false" outlineLevel="0" max="25" min="25" style="71" width="9.14"/>
    <col collapsed="false" customWidth="true" hidden="false" outlineLevel="0" max="26" min="26" style="71" width="7.14"/>
    <col collapsed="false" customWidth="true" hidden="false" outlineLevel="0" max="27" min="27" style="71" width="9.85"/>
    <col collapsed="false" customWidth="true" hidden="false" outlineLevel="0" max="29" min="28" style="71" width="9.28"/>
    <col collapsed="false" customWidth="false" hidden="false" outlineLevel="0" max="257" min="30" style="71" width="9.14"/>
  </cols>
  <sheetData>
    <row r="1" customFormat="false" ht="18" hidden="false" customHeight="false" outlineLevel="0" collapsed="false">
      <c r="Z1" s="72"/>
      <c r="AA1" s="73" t="s">
        <v>53</v>
      </c>
      <c r="AB1" s="74"/>
      <c r="AE1" s="75" t="s">
        <v>54</v>
      </c>
      <c r="AF1" s="76"/>
    </row>
    <row r="2" customFormat="false" ht="12.75" hidden="false" customHeight="false" outlineLevel="0" collapsed="false">
      <c r="I2" s="77" t="s">
        <v>55</v>
      </c>
      <c r="J2" s="77"/>
      <c r="O2" s="77" t="s">
        <v>56</v>
      </c>
      <c r="P2" s="77"/>
      <c r="Z2" s="78"/>
      <c r="AA2" s="79" t="s">
        <v>57</v>
      </c>
      <c r="AB2" s="80"/>
    </row>
    <row r="3" customFormat="false" ht="12.75" hidden="false" customHeight="false" outlineLevel="0" collapsed="false">
      <c r="I3" s="81" t="s">
        <v>58</v>
      </c>
      <c r="J3" s="77" t="s">
        <v>59</v>
      </c>
      <c r="M3" s="76" t="s">
        <v>60</v>
      </c>
      <c r="O3" s="81" t="s">
        <v>58</v>
      </c>
      <c r="P3" s="77" t="s">
        <v>59</v>
      </c>
      <c r="Z3" s="78"/>
      <c r="AA3" s="79" t="s">
        <v>61</v>
      </c>
      <c r="AB3" s="80"/>
    </row>
    <row r="4" customFormat="false" ht="12.75" hidden="false" customHeight="false" outlineLevel="0" collapsed="false">
      <c r="I4" s="81" t="s">
        <v>62</v>
      </c>
      <c r="J4" s="77" t="n">
        <f aca="false">+[2]Sheet1!$N$208</f>
        <v>2758946</v>
      </c>
      <c r="O4" s="81" t="s">
        <v>62</v>
      </c>
      <c r="P4" s="77" t="n">
        <f aca="false">+[2]Sheet1!$N$200+[2]Sheet1!$N$201+[2]Sheet1!$N$203</f>
        <v>664445.5</v>
      </c>
      <c r="Z4" s="78"/>
      <c r="AA4" s="79" t="s">
        <v>63</v>
      </c>
      <c r="AB4" s="80"/>
    </row>
    <row r="5" customFormat="false" ht="13.5" hidden="false" customHeight="false" outlineLevel="0" collapsed="false">
      <c r="I5" s="81" t="s">
        <v>64</v>
      </c>
      <c r="J5" s="77" t="n">
        <f aca="false">+[2]Sheet1!$C$208</f>
        <v>2768066</v>
      </c>
      <c r="L5" s="76" t="s">
        <v>65</v>
      </c>
      <c r="O5" s="81" t="s">
        <v>64</v>
      </c>
      <c r="P5" s="77" t="n">
        <f aca="false">+[2]Sheet1!$C$200+[2]Sheet1!$C$201+[2]Sheet1!$C$203</f>
        <v>656144</v>
      </c>
      <c r="Z5" s="82"/>
      <c r="AA5" s="83"/>
      <c r="AB5" s="84"/>
    </row>
    <row r="6" customFormat="false" ht="12.75" hidden="false" customHeight="false" outlineLevel="0" collapsed="false">
      <c r="I6" s="81" t="s">
        <v>66</v>
      </c>
      <c r="J6" s="77" t="n">
        <f aca="false">+[2]Sheet1!$B$208</f>
        <v>18240</v>
      </c>
      <c r="M6" s="76" t="s">
        <v>67</v>
      </c>
      <c r="O6" s="81" t="s">
        <v>66</v>
      </c>
      <c r="P6" s="77" t="n">
        <f aca="false">+[2]Sheet1!$B$200+[2]Sheet1!$B$201+[2]Sheet1!$B$203</f>
        <v>-16603</v>
      </c>
    </row>
    <row r="8" customFormat="false" ht="12.75" hidden="false" customHeight="false" outlineLevel="0" collapsed="false">
      <c r="I8" s="77" t="s">
        <v>68</v>
      </c>
      <c r="J8" s="77"/>
    </row>
    <row r="9" customFormat="false" ht="12.75" hidden="false" customHeight="false" outlineLevel="0" collapsed="false">
      <c r="I9" s="81" t="s">
        <v>58</v>
      </c>
      <c r="J9" s="77"/>
      <c r="O9" s="77" t="s">
        <v>69</v>
      </c>
      <c r="P9" s="77"/>
    </row>
    <row r="10" customFormat="false" ht="12.75" hidden="false" customHeight="false" outlineLevel="0" collapsed="false">
      <c r="I10" s="81" t="s">
        <v>62</v>
      </c>
      <c r="J10" s="77" t="n">
        <f aca="false">+[2]Sheet1!$N$209</f>
        <v>2768262</v>
      </c>
      <c r="L10" s="71" t="s">
        <v>59</v>
      </c>
      <c r="O10" s="81" t="s">
        <v>58</v>
      </c>
      <c r="P10" s="77" t="s">
        <v>59</v>
      </c>
    </row>
    <row r="11" customFormat="false" ht="12.75" hidden="false" customHeight="false" outlineLevel="0" collapsed="false">
      <c r="I11" s="81" t="s">
        <v>64</v>
      </c>
      <c r="J11" s="77" t="n">
        <f aca="false">+[2]Sheet1!$C$209</f>
        <v>2765853</v>
      </c>
      <c r="L11" s="85" t="s">
        <v>70</v>
      </c>
      <c r="O11" s="81" t="s">
        <v>62</v>
      </c>
      <c r="P11" s="77" t="n">
        <f aca="false">+[2]Sheet1!$N$183</f>
        <v>587255.5</v>
      </c>
    </row>
    <row r="12" customFormat="false" ht="12.75" hidden="false" customHeight="false" outlineLevel="0" collapsed="false">
      <c r="B12" s="86"/>
      <c r="I12" s="81" t="s">
        <v>66</v>
      </c>
      <c r="J12" s="77" t="n">
        <f aca="false">+[2]Sheet1!$B$209</f>
        <v>-4818</v>
      </c>
      <c r="O12" s="81" t="s">
        <v>64</v>
      </c>
      <c r="P12" s="77" t="n">
        <f aca="false">+[2]Sheet1!$C$183</f>
        <v>598003</v>
      </c>
    </row>
    <row r="13" customFormat="false" ht="12.75" hidden="false" customHeight="false" outlineLevel="0" collapsed="false">
      <c r="C13" s="87"/>
      <c r="O13" s="81" t="s">
        <v>66</v>
      </c>
      <c r="P13" s="77" t="n">
        <f aca="false">+[2]Sheet1!$B$183</f>
        <v>21495</v>
      </c>
    </row>
    <row r="15" customFormat="false" ht="12.75" hidden="false" customHeight="false" outlineLevel="0" collapsed="false">
      <c r="O15" s="77" t="s">
        <v>71</v>
      </c>
      <c r="P15" s="77"/>
    </row>
    <row r="16" customFormat="false" ht="12.75" hidden="false" customHeight="false" outlineLevel="0" collapsed="false">
      <c r="H16" s="77" t="s">
        <v>72</v>
      </c>
      <c r="I16" s="77"/>
      <c r="O16" s="81" t="s">
        <v>58</v>
      </c>
      <c r="P16" s="77" t="s">
        <v>59</v>
      </c>
      <c r="AA16" s="76" t="s">
        <v>73</v>
      </c>
    </row>
    <row r="17" customFormat="false" ht="12.75" hidden="false" customHeight="false" outlineLevel="0" collapsed="false">
      <c r="H17" s="81" t="s">
        <v>58</v>
      </c>
      <c r="I17" s="77"/>
      <c r="O17" s="81" t="s">
        <v>62</v>
      </c>
      <c r="P17" s="77" t="n">
        <f aca="false">+[2]Sheet1!$N$192</f>
        <v>1507245</v>
      </c>
    </row>
    <row r="18" customFormat="false" ht="12.75" hidden="false" customHeight="false" outlineLevel="0" collapsed="false">
      <c r="D18" s="77" t="s">
        <v>74</v>
      </c>
      <c r="E18" s="77"/>
      <c r="H18" s="81" t="s">
        <v>62</v>
      </c>
      <c r="I18" s="77" t="n">
        <f aca="false">+[2]Sheet1!$N$210</f>
        <v>2248762.5</v>
      </c>
      <c r="O18" s="81" t="s">
        <v>64</v>
      </c>
      <c r="P18" s="77" t="n">
        <f aca="false">+[2]Sheet1!$C$192</f>
        <v>1513919</v>
      </c>
      <c r="S18" s="77" t="s">
        <v>75</v>
      </c>
      <c r="T18" s="77"/>
    </row>
    <row r="19" customFormat="false" ht="12.75" hidden="false" customHeight="false" outlineLevel="0" collapsed="false">
      <c r="D19" s="81" t="s">
        <v>58</v>
      </c>
      <c r="E19" s="77"/>
      <c r="H19" s="81" t="s">
        <v>64</v>
      </c>
      <c r="I19" s="77" t="n">
        <f aca="false">+[2]Sheet1!$C$210</f>
        <v>2250009</v>
      </c>
      <c r="O19" s="81" t="s">
        <v>66</v>
      </c>
      <c r="P19" s="77" t="n">
        <f aca="false">+[2]Sheet1!$B$192</f>
        <v>13348</v>
      </c>
      <c r="S19" s="81" t="s">
        <v>58</v>
      </c>
      <c r="T19" s="77"/>
      <c r="AB19" s="77" t="s">
        <v>76</v>
      </c>
      <c r="AC19" s="77"/>
    </row>
    <row r="20" customFormat="false" ht="12.75" hidden="false" customHeight="false" outlineLevel="0" collapsed="false">
      <c r="D20" s="81" t="s">
        <v>62</v>
      </c>
      <c r="E20" s="77" t="n">
        <f aca="false">+[2]Sheet1!$N$238</f>
        <v>2080532</v>
      </c>
      <c r="H20" s="81" t="s">
        <v>66</v>
      </c>
      <c r="I20" s="77" t="n">
        <f aca="false">+[2]Sheet1!$B$210</f>
        <v>2493</v>
      </c>
      <c r="S20" s="81" t="s">
        <v>62</v>
      </c>
      <c r="T20" s="77" t="n">
        <f aca="false">+[2]Sheet1!$N$249</f>
        <v>481304</v>
      </c>
      <c r="AB20" s="81" t="s">
        <v>58</v>
      </c>
      <c r="AC20" s="77"/>
    </row>
    <row r="21" customFormat="false" ht="12.75" hidden="false" customHeight="false" outlineLevel="0" collapsed="false">
      <c r="D21" s="81" t="s">
        <v>64</v>
      </c>
      <c r="E21" s="77" t="n">
        <f aca="false">+[2]Sheet1!$C$238</f>
        <v>2081203</v>
      </c>
      <c r="S21" s="81" t="s">
        <v>64</v>
      </c>
      <c r="T21" s="77" t="n">
        <f aca="false">+[2]Sheet1!$C$249</f>
        <v>475344</v>
      </c>
      <c r="AB21" s="81" t="s">
        <v>62</v>
      </c>
      <c r="AC21" s="77" t="n">
        <f aca="false">+[2]Sheet1!$N$250</f>
        <v>169917.5</v>
      </c>
    </row>
    <row r="22" customFormat="false" ht="12.75" hidden="false" customHeight="false" outlineLevel="0" collapsed="false">
      <c r="D22" s="81" t="s">
        <v>66</v>
      </c>
      <c r="E22" s="77" t="n">
        <f aca="false">+[2]Sheet1!$B$238</f>
        <v>1342</v>
      </c>
      <c r="S22" s="81" t="s">
        <v>66</v>
      </c>
      <c r="T22" s="77" t="n">
        <f aca="false">+[2]Sheet1!$B$249</f>
        <v>-11920</v>
      </c>
      <c r="AB22" s="81" t="s">
        <v>64</v>
      </c>
      <c r="AC22" s="77" t="n">
        <f aca="false">+[2]Sheet1!$C$250</f>
        <v>177113</v>
      </c>
    </row>
    <row r="23" customFormat="false" ht="12.75" hidden="false" customHeight="false" outlineLevel="0" collapsed="false">
      <c r="AB23" s="81" t="s">
        <v>66</v>
      </c>
      <c r="AC23" s="77" t="n">
        <f aca="false">+[2]Sheet1!$B$250</f>
        <v>14391</v>
      </c>
    </row>
    <row r="24" customFormat="false" ht="12.75" hidden="false" customHeight="false" outlineLevel="0" collapsed="false">
      <c r="E24" s="76" t="s">
        <v>77</v>
      </c>
    </row>
    <row r="25" customFormat="false" ht="12.75" hidden="false" customHeight="false" outlineLevel="0" collapsed="false">
      <c r="C25" s="76"/>
    </row>
    <row r="27" customFormat="false" ht="12.75" hidden="false" customHeight="false" outlineLevel="0" collapsed="false">
      <c r="B27" s="77" t="s">
        <v>78</v>
      </c>
      <c r="C27" s="77"/>
      <c r="E27" s="77" t="s">
        <v>79</v>
      </c>
      <c r="F27" s="77"/>
      <c r="I27" s="77" t="s">
        <v>80</v>
      </c>
      <c r="J27" s="77"/>
    </row>
    <row r="28" customFormat="false" ht="12.75" hidden="false" customHeight="false" outlineLevel="0" collapsed="false">
      <c r="B28" s="81" t="s">
        <v>58</v>
      </c>
      <c r="C28" s="77"/>
      <c r="E28" s="81" t="s">
        <v>58</v>
      </c>
      <c r="F28" s="77"/>
      <c r="I28" s="81" t="s">
        <v>58</v>
      </c>
      <c r="J28" s="77" t="s">
        <v>59</v>
      </c>
    </row>
    <row r="29" customFormat="false" ht="12.75" hidden="false" customHeight="false" outlineLevel="0" collapsed="false">
      <c r="B29" s="81" t="s">
        <v>62</v>
      </c>
      <c r="C29" s="77" t="n">
        <f aca="false">+[2]Sheet1!$N$606</f>
        <v>461182.5</v>
      </c>
      <c r="E29" s="81" t="s">
        <v>62</v>
      </c>
      <c r="F29" s="77" t="n">
        <f aca="false">+[2]Sheet1!$N$239</f>
        <v>551553</v>
      </c>
      <c r="I29" s="81" t="s">
        <v>62</v>
      </c>
      <c r="J29" s="77" t="n">
        <f aca="false">+[2]Sheet1!$N$212</f>
        <v>143782.5</v>
      </c>
    </row>
    <row r="30" customFormat="false" ht="12.75" hidden="false" customHeight="false" outlineLevel="0" collapsed="false">
      <c r="B30" s="81" t="s">
        <v>64</v>
      </c>
      <c r="C30" s="77" t="n">
        <f aca="false">+[2]Sheet1!$C$606</f>
        <v>461915</v>
      </c>
      <c r="E30" s="81" t="s">
        <v>64</v>
      </c>
      <c r="F30" s="77" t="n">
        <f aca="false">+[2]Sheet1!$C$239</f>
        <v>505450</v>
      </c>
      <c r="I30" s="81" t="s">
        <v>64</v>
      </c>
      <c r="J30" s="77" t="n">
        <f aca="false">+[2]Sheet1!$C$212</f>
        <v>141497</v>
      </c>
    </row>
    <row r="31" customFormat="false" ht="12.75" hidden="false" customHeight="false" outlineLevel="0" collapsed="false">
      <c r="B31" s="81" t="s">
        <v>66</v>
      </c>
      <c r="C31" s="77" t="n">
        <f aca="false">+[2]Sheet1!$B$606</f>
        <v>1465</v>
      </c>
      <c r="E31" s="81" t="s">
        <v>66</v>
      </c>
      <c r="F31" s="77" t="n">
        <f aca="false">+[2]Sheet1!$B$239</f>
        <v>-92206</v>
      </c>
      <c r="I31" s="81" t="s">
        <v>66</v>
      </c>
      <c r="J31" s="77" t="n">
        <f aca="false">+[2]Sheet1!$B$212</f>
        <v>-4571</v>
      </c>
    </row>
    <row r="34" customFormat="false" ht="15" hidden="false" customHeight="false" outlineLevel="0" collapsed="false">
      <c r="AA34" s="88" t="s">
        <v>81</v>
      </c>
    </row>
    <row r="35" customFormat="false" ht="15" hidden="false" customHeight="false" outlineLevel="0" collapsed="false">
      <c r="AA35" s="88" t="s">
        <v>82</v>
      </c>
    </row>
    <row r="37" customFormat="false" ht="12.75" hidden="false" customHeight="false" outlineLevel="0" collapsed="false">
      <c r="F37" s="77" t="s">
        <v>83</v>
      </c>
      <c r="G37" s="77"/>
      <c r="U37" s="77" t="s">
        <v>84</v>
      </c>
      <c r="V37" s="77"/>
    </row>
    <row r="38" customFormat="false" ht="12.75" hidden="false" customHeight="false" outlineLevel="0" collapsed="false">
      <c r="C38" s="76" t="s">
        <v>59</v>
      </c>
      <c r="F38" s="81" t="s">
        <v>58</v>
      </c>
      <c r="G38" s="77"/>
      <c r="U38" s="81" t="s">
        <v>58</v>
      </c>
      <c r="V38" s="77"/>
      <c r="AB38" s="77" t="s">
        <v>85</v>
      </c>
      <c r="AC38" s="77"/>
    </row>
    <row r="39" customFormat="false" ht="12.75" hidden="false" customHeight="false" outlineLevel="0" collapsed="false">
      <c r="B39" s="77" t="s">
        <v>86</v>
      </c>
      <c r="C39" s="77"/>
      <c r="F39" s="81" t="s">
        <v>62</v>
      </c>
      <c r="G39" s="77"/>
      <c r="U39" s="81" t="s">
        <v>62</v>
      </c>
      <c r="V39" s="77" t="n">
        <f aca="false">+[2]Sheet1!$N$265</f>
        <v>276489</v>
      </c>
      <c r="AB39" s="81" t="s">
        <v>58</v>
      </c>
      <c r="AC39" s="77"/>
      <c r="AF39" s="76"/>
    </row>
    <row r="40" customFormat="false" ht="12.75" hidden="false" customHeight="false" outlineLevel="0" collapsed="false">
      <c r="B40" s="81" t="s">
        <v>58</v>
      </c>
      <c r="C40" s="77"/>
      <c r="F40" s="81" t="s">
        <v>64</v>
      </c>
      <c r="G40" s="77"/>
      <c r="U40" s="81" t="s">
        <v>64</v>
      </c>
      <c r="V40" s="77" t="n">
        <f aca="false">+[2]Sheet1!$C$265</f>
        <v>234223</v>
      </c>
      <c r="AB40" s="81" t="s">
        <v>62</v>
      </c>
      <c r="AC40" s="77" t="n">
        <f aca="false">+[2]Sheet1!$N$251</f>
        <v>81579.5</v>
      </c>
    </row>
    <row r="41" customFormat="false" ht="12.75" hidden="false" customHeight="false" outlineLevel="0" collapsed="false">
      <c r="B41" s="81" t="s">
        <v>62</v>
      </c>
      <c r="C41" s="77" t="n">
        <f aca="false">+[2]Sheet1!$N$607</f>
        <v>1082715.5</v>
      </c>
      <c r="U41" s="81" t="s">
        <v>66</v>
      </c>
      <c r="V41" s="77" t="n">
        <f aca="false">+[2]Sheet1!$B$265</f>
        <v>-84532</v>
      </c>
      <c r="AB41" s="81" t="s">
        <v>64</v>
      </c>
      <c r="AC41" s="77" t="n">
        <f aca="false">+[2]Sheet1!$C$251</f>
        <v>111374</v>
      </c>
    </row>
    <row r="42" customFormat="false" ht="12.75" hidden="false" customHeight="false" outlineLevel="0" collapsed="false">
      <c r="B42" s="81" t="s">
        <v>64</v>
      </c>
      <c r="C42" s="77" t="n">
        <f aca="false">+[2]Sheet1!$C$607</f>
        <v>1106700</v>
      </c>
      <c r="AB42" s="81" t="s">
        <v>66</v>
      </c>
      <c r="AC42" s="77" t="n">
        <f aca="false">+[2]Sheet1!$B$251</f>
        <v>59589</v>
      </c>
    </row>
    <row r="43" customFormat="false" ht="12.75" hidden="false" customHeight="false" outlineLevel="0" collapsed="false">
      <c r="B43" s="81" t="s">
        <v>66</v>
      </c>
      <c r="C43" s="77" t="n">
        <f aca="false">+[2]Sheet1!$B$607</f>
        <v>47969</v>
      </c>
    </row>
    <row r="45" customFormat="false" ht="12.75" hidden="false" customHeight="false" outlineLevel="0" collapsed="false">
      <c r="T45" s="76" t="s">
        <v>87</v>
      </c>
    </row>
    <row r="47" customFormat="false" ht="15.75" hidden="false" customHeight="true" outlineLevel="0" collapsed="false">
      <c r="V47" s="76" t="s">
        <v>88</v>
      </c>
    </row>
    <row r="48" customFormat="false" ht="12.75" hidden="false" customHeight="false" outlineLevel="0" collapsed="false">
      <c r="V48" s="71" t="s">
        <v>59</v>
      </c>
    </row>
    <row r="49" customFormat="false" ht="12.75" hidden="false" customHeight="false" outlineLevel="0" collapsed="false">
      <c r="O49" s="77" t="s">
        <v>89</v>
      </c>
      <c r="P49" s="77"/>
      <c r="V49" s="71" t="s">
        <v>59</v>
      </c>
    </row>
    <row r="50" customFormat="false" ht="15.75" hidden="false" customHeight="true" outlineLevel="0" collapsed="false">
      <c r="O50" s="81" t="s">
        <v>58</v>
      </c>
      <c r="P50" s="77"/>
      <c r="W50" s="77" t="s">
        <v>90</v>
      </c>
      <c r="X50" s="77"/>
    </row>
    <row r="51" customFormat="false" ht="12.75" hidden="false" customHeight="false" outlineLevel="0" collapsed="false">
      <c r="H51" s="77" t="s">
        <v>91</v>
      </c>
      <c r="I51" s="77"/>
      <c r="O51" s="81" t="s">
        <v>62</v>
      </c>
      <c r="P51" s="77" t="n">
        <f aca="false">+[2]Sheet1!$N$442</f>
        <v>900009</v>
      </c>
      <c r="W51" s="81" t="s">
        <v>58</v>
      </c>
      <c r="X51" s="77" t="s">
        <v>59</v>
      </c>
    </row>
    <row r="52" customFormat="false" ht="12.75" hidden="false" customHeight="false" outlineLevel="0" collapsed="false">
      <c r="H52" s="81" t="s">
        <v>58</v>
      </c>
      <c r="I52" s="77"/>
      <c r="O52" s="81" t="s">
        <v>64</v>
      </c>
      <c r="P52" s="77" t="n">
        <f aca="false">+[2]Sheet1!$C$442</f>
        <v>900009</v>
      </c>
      <c r="W52" s="81" t="s">
        <v>62</v>
      </c>
      <c r="X52" s="77" t="n">
        <f aca="false">+[2]Sheet1!$N$275</f>
        <v>832332</v>
      </c>
    </row>
    <row r="53" customFormat="false" ht="12.75" hidden="false" customHeight="false" outlineLevel="0" collapsed="false">
      <c r="H53" s="81" t="s">
        <v>62</v>
      </c>
      <c r="I53" s="77" t="n">
        <f aca="false">+[2]Sheet1!$N$444</f>
        <v>1280514</v>
      </c>
      <c r="O53" s="81" t="s">
        <v>66</v>
      </c>
      <c r="P53" s="77" t="n">
        <f aca="false">+[2]Sheet1!$B$442</f>
        <v>0</v>
      </c>
      <c r="W53" s="81" t="s">
        <v>64</v>
      </c>
      <c r="X53" s="77" t="n">
        <f aca="false">+[2]Sheet1!$C$275</f>
        <v>880683</v>
      </c>
    </row>
    <row r="54" customFormat="false" ht="12.75" hidden="false" customHeight="false" outlineLevel="0" collapsed="false">
      <c r="H54" s="81" t="s">
        <v>64</v>
      </c>
      <c r="I54" s="77" t="n">
        <f aca="false">+[2]Sheet1!$C$444</f>
        <v>1331641</v>
      </c>
      <c r="S54" s="77" t="s">
        <v>92</v>
      </c>
      <c r="T54" s="77"/>
      <c r="W54" s="81" t="s">
        <v>66</v>
      </c>
      <c r="X54" s="77" t="n">
        <f aca="false">+[2]Sheet1!$B$275</f>
        <v>96702</v>
      </c>
    </row>
    <row r="55" customFormat="false" ht="15.75" hidden="false" customHeight="true" outlineLevel="0" collapsed="false">
      <c r="H55" s="81" t="s">
        <v>66</v>
      </c>
      <c r="I55" s="77" t="n">
        <f aca="false">+[2]Sheet1!$B$444</f>
        <v>102254</v>
      </c>
      <c r="N55" s="76" t="s">
        <v>93</v>
      </c>
      <c r="S55" s="81" t="s">
        <v>58</v>
      </c>
      <c r="T55" s="77"/>
    </row>
    <row r="56" customFormat="false" ht="12.75" hidden="false" customHeight="false" outlineLevel="0" collapsed="false">
      <c r="P56" s="76"/>
      <c r="S56" s="81" t="s">
        <v>62</v>
      </c>
      <c r="T56" s="77" t="n">
        <f aca="false">+[2]Sheet1!$N$443</f>
        <v>395896</v>
      </c>
    </row>
    <row r="57" customFormat="false" ht="12.75" hidden="false" customHeight="false" outlineLevel="0" collapsed="false">
      <c r="S57" s="81" t="s">
        <v>64</v>
      </c>
      <c r="T57" s="77" t="n">
        <f aca="false">+[2]Sheet1!$C$443</f>
        <v>457851</v>
      </c>
    </row>
    <row r="58" customFormat="false" ht="12.75" hidden="false" customHeight="false" outlineLevel="0" collapsed="false">
      <c r="S58" s="81" t="s">
        <v>66</v>
      </c>
      <c r="T58" s="77" t="n">
        <f aca="false">+[2]Sheet1!$B$443</f>
        <v>123910</v>
      </c>
    </row>
    <row r="63" customFormat="false" ht="12.75" hidden="false" customHeight="false" outlineLevel="0" collapsed="false">
      <c r="W63" s="77" t="s">
        <v>94</v>
      </c>
      <c r="X63" s="77"/>
    </row>
    <row r="64" customFormat="false" ht="12.75" hidden="false" customHeight="false" outlineLevel="0" collapsed="false">
      <c r="W64" s="81" t="s">
        <v>58</v>
      </c>
      <c r="X64" s="77" t="s">
        <v>59</v>
      </c>
    </row>
    <row r="65" customFormat="false" ht="12.75" hidden="false" customHeight="false" outlineLevel="0" collapsed="false">
      <c r="W65" s="81" t="s">
        <v>62</v>
      </c>
      <c r="X65" s="77" t="n">
        <f aca="false">+[2]Sheet1!$N$266</f>
        <v>49775</v>
      </c>
    </row>
    <row r="66" customFormat="false" ht="12.75" hidden="false" customHeight="false" outlineLevel="0" collapsed="false">
      <c r="W66" s="81" t="s">
        <v>64</v>
      </c>
      <c r="X66" s="77" t="n">
        <f aca="false">+[2]Sheet1!$C$266</f>
        <v>20962</v>
      </c>
    </row>
    <row r="67" customFormat="false" ht="12.75" hidden="false" customHeight="false" outlineLevel="0" collapsed="false">
      <c r="W67" s="81" t="s">
        <v>66</v>
      </c>
      <c r="X67" s="77" t="n">
        <f aca="false">+[2]Sheet1!$B$266</f>
        <v>-57626</v>
      </c>
    </row>
    <row r="80" customFormat="false" ht="12.75" hidden="false" customHeight="false" outlineLevel="0" collapsed="false">
      <c r="AD80" s="76" t="s">
        <v>95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:H1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89" width="9.14"/>
    <col collapsed="false" customWidth="true" hidden="false" outlineLevel="0" max="4" min="4" style="89" width="13.56"/>
    <col collapsed="false" customWidth="true" hidden="false" outlineLevel="0" max="5" min="5" style="89" width="11.28"/>
    <col collapsed="false" customWidth="true" hidden="false" outlineLevel="0" max="6" min="6" style="89" width="10.99"/>
    <col collapsed="false" customWidth="false" hidden="false" outlineLevel="0" max="257" min="7" style="89" width="9.14"/>
  </cols>
  <sheetData>
    <row r="1" customFormat="false" ht="11.25" hidden="false" customHeight="false" outlineLevel="0" collapsed="false">
      <c r="A1" s="90" t="s">
        <v>96</v>
      </c>
      <c r="C1" s="91" t="s">
        <v>97</v>
      </c>
      <c r="D1" s="90" t="s">
        <v>98</v>
      </c>
      <c r="E1" s="91" t="s">
        <v>97</v>
      </c>
      <c r="G1" s="90" t="s">
        <v>99</v>
      </c>
    </row>
    <row r="2" customFormat="false" ht="11.25" hidden="false" customHeight="false" outlineLevel="0" collapsed="false">
      <c r="A2" s="89" t="s">
        <v>100</v>
      </c>
      <c r="C2" s="89" t="n">
        <v>2.5</v>
      </c>
      <c r="D2" s="89" t="s">
        <v>100</v>
      </c>
      <c r="E2" s="89" t="n">
        <v>2.5</v>
      </c>
    </row>
    <row r="3" customFormat="false" ht="11.25" hidden="false" customHeight="false" outlineLevel="0" collapsed="false">
      <c r="A3" s="89" t="s">
        <v>101</v>
      </c>
      <c r="C3" s="89" t="n">
        <v>3.1</v>
      </c>
      <c r="D3" s="89" t="s">
        <v>102</v>
      </c>
      <c r="E3" s="89" t="n">
        <v>2.9</v>
      </c>
      <c r="G3" s="89" t="s">
        <v>103</v>
      </c>
      <c r="H3" s="89" t="n">
        <v>5.8</v>
      </c>
      <c r="I3" s="89" t="s">
        <v>104</v>
      </c>
    </row>
    <row r="4" customFormat="false" ht="11.25" hidden="false" customHeight="false" outlineLevel="0" collapsed="false">
      <c r="A4" s="90" t="s">
        <v>105</v>
      </c>
      <c r="D4" s="90" t="s">
        <v>106</v>
      </c>
      <c r="G4" s="89" t="s">
        <v>107</v>
      </c>
      <c r="H4" s="89" t="n">
        <v>5.8</v>
      </c>
      <c r="I4" s="89" t="s">
        <v>104</v>
      </c>
    </row>
    <row r="5" customFormat="false" ht="11.25" hidden="false" customHeight="false" outlineLevel="0" collapsed="false">
      <c r="A5" s="89" t="s">
        <v>108</v>
      </c>
      <c r="C5" s="89" t="n">
        <v>0.0261</v>
      </c>
      <c r="D5" s="89" t="s">
        <v>108</v>
      </c>
      <c r="E5" s="89" t="n">
        <v>0.0253</v>
      </c>
      <c r="G5" s="89" t="n">
        <v>24568</v>
      </c>
      <c r="H5" s="89" t="n">
        <v>0.2125</v>
      </c>
    </row>
    <row r="6" customFormat="false" ht="12" hidden="false" customHeight="false" outlineLevel="0" collapsed="false">
      <c r="A6" s="89" t="s">
        <v>109</v>
      </c>
      <c r="C6" s="92" t="n">
        <f aca="false">C2*0.0347</f>
        <v>0.08675</v>
      </c>
      <c r="D6" s="89" t="s">
        <v>110</v>
      </c>
      <c r="G6" s="89" t="n">
        <v>24654</v>
      </c>
      <c r="H6" s="89" t="n">
        <v>0.2125</v>
      </c>
    </row>
    <row r="7" customFormat="false" ht="11.25" hidden="false" customHeight="false" outlineLevel="0" collapsed="false">
      <c r="A7" s="89" t="s">
        <v>111</v>
      </c>
      <c r="C7" s="89" t="n">
        <f aca="false">SUM(C5:C6)</f>
        <v>0.11285</v>
      </c>
      <c r="D7" s="89" t="s">
        <v>111</v>
      </c>
      <c r="G7" s="89" t="n">
        <v>26740</v>
      </c>
      <c r="H7" s="89" t="n">
        <v>0.05</v>
      </c>
    </row>
    <row r="8" customFormat="false" ht="11.25" hidden="false" customHeight="false" outlineLevel="0" collapsed="false">
      <c r="A8" s="90" t="s">
        <v>112</v>
      </c>
      <c r="D8" s="90" t="s">
        <v>113</v>
      </c>
      <c r="G8" s="89" t="n">
        <v>24924</v>
      </c>
      <c r="H8" s="89" t="n">
        <v>0.06</v>
      </c>
    </row>
    <row r="9" customFormat="false" ht="11.25" hidden="false" customHeight="false" outlineLevel="0" collapsed="false">
      <c r="A9" s="89" t="s">
        <v>108</v>
      </c>
      <c r="C9" s="89" t="n">
        <v>0.0435</v>
      </c>
      <c r="D9" s="89" t="s">
        <v>108</v>
      </c>
      <c r="E9" s="93" t="n">
        <v>0.0176</v>
      </c>
      <c r="G9" s="89" t="n">
        <v>26519</v>
      </c>
      <c r="H9" s="89" t="n">
        <v>0.1031</v>
      </c>
    </row>
    <row r="10" customFormat="false" ht="12" hidden="false" customHeight="false" outlineLevel="0" collapsed="false">
      <c r="A10" s="89" t="s">
        <v>109</v>
      </c>
      <c r="C10" s="92" t="n">
        <f aca="false">C3*0.0347</f>
        <v>0.10757</v>
      </c>
      <c r="D10" s="89" t="s">
        <v>114</v>
      </c>
      <c r="E10" s="92" t="n">
        <f aca="false">E2*0.0156</f>
        <v>0.039</v>
      </c>
      <c r="G10" s="89" t="n">
        <v>26520</v>
      </c>
      <c r="H10" s="89" t="n">
        <v>0.2082</v>
      </c>
    </row>
    <row r="11" customFormat="false" ht="11.25" hidden="false" customHeight="false" outlineLevel="0" collapsed="false">
      <c r="A11" s="89" t="s">
        <v>111</v>
      </c>
      <c r="C11" s="89" t="n">
        <f aca="false">SUM(C9:C10)</f>
        <v>0.15107</v>
      </c>
      <c r="D11" s="89" t="s">
        <v>111</v>
      </c>
      <c r="E11" s="89" t="n">
        <f aca="false">SUM(E9:E10)</f>
        <v>0.0566</v>
      </c>
    </row>
    <row r="12" customFormat="false" ht="11.25" hidden="false" customHeight="false" outlineLevel="0" collapsed="false">
      <c r="A12" s="90" t="s">
        <v>115</v>
      </c>
      <c r="D12" s="90" t="s">
        <v>116</v>
      </c>
    </row>
    <row r="13" customFormat="false" ht="11.25" hidden="false" customHeight="false" outlineLevel="0" collapsed="false">
      <c r="A13" s="89" t="s">
        <v>108</v>
      </c>
      <c r="C13" s="89" t="n">
        <v>0.0053</v>
      </c>
      <c r="D13" s="89" t="s">
        <v>108</v>
      </c>
      <c r="E13" s="89" t="n">
        <v>0.0176</v>
      </c>
    </row>
    <row r="14" customFormat="false" ht="12" hidden="false" customHeight="false" outlineLevel="0" collapsed="false">
      <c r="A14" s="89" t="s">
        <v>109</v>
      </c>
      <c r="C14" s="92" t="n">
        <f aca="false">C2*0.0347</f>
        <v>0.08675</v>
      </c>
      <c r="D14" s="89" t="s">
        <v>117</v>
      </c>
      <c r="E14" s="92" t="n">
        <f aca="false">E2*0.0131</f>
        <v>0.03275</v>
      </c>
    </row>
    <row r="15" customFormat="false" ht="11.25" hidden="false" customHeight="false" outlineLevel="0" collapsed="false">
      <c r="A15" s="89" t="s">
        <v>111</v>
      </c>
      <c r="C15" s="89" t="n">
        <f aca="false">SUM(C13:C14)</f>
        <v>0.09205</v>
      </c>
      <c r="D15" s="89" t="s">
        <v>111</v>
      </c>
      <c r="E15" s="89" t="n">
        <f aca="false">SUM(E13:E14)</f>
        <v>0.05035</v>
      </c>
    </row>
    <row r="16" customFormat="false" ht="11.25" hidden="false" customHeight="false" outlineLevel="0" collapsed="false">
      <c r="A16" s="90" t="s">
        <v>118</v>
      </c>
      <c r="D16" s="90" t="s">
        <v>119</v>
      </c>
    </row>
    <row r="17" customFormat="false" ht="11.25" hidden="false" customHeight="false" outlineLevel="0" collapsed="false">
      <c r="A17" s="89" t="s">
        <v>108</v>
      </c>
      <c r="C17" s="89" t="n">
        <v>0.0053</v>
      </c>
      <c r="D17" s="89" t="s">
        <v>108</v>
      </c>
      <c r="E17" s="89" t="n">
        <v>0.0165</v>
      </c>
    </row>
    <row r="18" customFormat="false" ht="12" hidden="false" customHeight="false" outlineLevel="0" collapsed="false">
      <c r="A18" s="89" t="s">
        <v>120</v>
      </c>
      <c r="C18" s="92" t="n">
        <f aca="false">C3*0.0096</f>
        <v>0.02976</v>
      </c>
      <c r="D18" s="89" t="s">
        <v>117</v>
      </c>
      <c r="E18" s="92" t="n">
        <f aca="false">E2*0.0131</f>
        <v>0.03275</v>
      </c>
    </row>
    <row r="19" customFormat="false" ht="11.25" hidden="false" customHeight="false" outlineLevel="0" collapsed="false">
      <c r="A19" s="89" t="s">
        <v>111</v>
      </c>
      <c r="C19" s="89" t="n">
        <f aca="false">SUM(C17:C18)</f>
        <v>0.03506</v>
      </c>
      <c r="D19" s="89" t="s">
        <v>111</v>
      </c>
      <c r="E19" s="89" t="n">
        <f aca="false">SUM(E17:E18)</f>
        <v>0.04925</v>
      </c>
    </row>
    <row r="20" customFormat="false" ht="11.25" hidden="false" customHeight="false" outlineLevel="0" collapsed="false">
      <c r="A20" s="90" t="s">
        <v>121</v>
      </c>
      <c r="D20" s="90" t="s">
        <v>122</v>
      </c>
    </row>
    <row r="21" customFormat="false" ht="11.25" hidden="false" customHeight="false" outlineLevel="0" collapsed="false">
      <c r="A21" s="89" t="s">
        <v>108</v>
      </c>
      <c r="C21" s="89" t="n">
        <v>0.0289</v>
      </c>
      <c r="D21" s="89" t="s">
        <v>108</v>
      </c>
      <c r="E21" s="89" t="n">
        <v>0</v>
      </c>
    </row>
    <row r="22" customFormat="false" ht="12" hidden="false" customHeight="false" outlineLevel="0" collapsed="false">
      <c r="A22" s="89" t="s">
        <v>109</v>
      </c>
      <c r="C22" s="92" t="n">
        <f aca="false">C2*0.0388</f>
        <v>0.097</v>
      </c>
      <c r="D22" s="89" t="s">
        <v>117</v>
      </c>
      <c r="E22" s="92" t="n">
        <f aca="false">E3*0.0131</f>
        <v>0.03799</v>
      </c>
    </row>
    <row r="23" customFormat="false" ht="11.25" hidden="false" customHeight="false" outlineLevel="0" collapsed="false">
      <c r="A23" s="89" t="s">
        <v>111</v>
      </c>
      <c r="C23" s="89" t="n">
        <f aca="false">SUM(C21:C22)</f>
        <v>0.1259</v>
      </c>
      <c r="D23" s="89" t="s">
        <v>111</v>
      </c>
      <c r="E23" s="89" t="n">
        <f aca="false">SUM(E21:E22)</f>
        <v>0.03799</v>
      </c>
    </row>
    <row r="24" customFormat="false" ht="11.25" hidden="false" customHeight="false" outlineLevel="0" collapsed="false">
      <c r="A24" s="90" t="s">
        <v>123</v>
      </c>
      <c r="D24" s="90" t="s">
        <v>124</v>
      </c>
    </row>
    <row r="25" customFormat="false" ht="11.25" hidden="false" customHeight="false" outlineLevel="0" collapsed="false">
      <c r="A25" s="89" t="s">
        <v>108</v>
      </c>
      <c r="C25" s="89" t="n">
        <v>0.0316</v>
      </c>
      <c r="D25" s="89" t="s">
        <v>108</v>
      </c>
      <c r="E25" s="89" t="n">
        <v>0.0011</v>
      </c>
    </row>
    <row r="26" customFormat="false" ht="12" hidden="false" customHeight="false" outlineLevel="0" collapsed="false">
      <c r="A26" s="89" t="s">
        <v>125</v>
      </c>
      <c r="C26" s="92" t="n">
        <f aca="false">C3*0.0388</f>
        <v>0.12028</v>
      </c>
      <c r="D26" s="89" t="s">
        <v>126</v>
      </c>
      <c r="E26" s="92" t="n">
        <f aca="false">E2*0.0025</f>
        <v>0.00625</v>
      </c>
    </row>
    <row r="27" customFormat="false" ht="11.25" hidden="false" customHeight="false" outlineLevel="0" collapsed="false">
      <c r="A27" s="89" t="s">
        <v>111</v>
      </c>
      <c r="C27" s="89" t="n">
        <f aca="false">SUM(C25:C26)</f>
        <v>0.15188</v>
      </c>
      <c r="D27" s="89" t="s">
        <v>111</v>
      </c>
      <c r="E27" s="89" t="n">
        <f aca="false">SUM(E25:E26)</f>
        <v>0.00735</v>
      </c>
    </row>
    <row r="28" customFormat="false" ht="11.25" hidden="false" customHeight="false" outlineLevel="0" collapsed="false">
      <c r="A28" s="90" t="s">
        <v>127</v>
      </c>
      <c r="D28" s="90" t="s">
        <v>128</v>
      </c>
    </row>
    <row r="29" customFormat="false" ht="11.25" hidden="false" customHeight="false" outlineLevel="0" collapsed="false">
      <c r="A29" s="89" t="s">
        <v>108</v>
      </c>
      <c r="C29" s="89" t="n">
        <v>0.045</v>
      </c>
      <c r="D29" s="89" t="s">
        <v>108</v>
      </c>
      <c r="E29" s="89" t="n">
        <v>0.0033</v>
      </c>
    </row>
    <row r="30" customFormat="false" ht="12" hidden="false" customHeight="false" outlineLevel="0" collapsed="false">
      <c r="A30" s="89" t="s">
        <v>120</v>
      </c>
      <c r="C30" s="94" t="n">
        <f aca="false">C3*0.0155</f>
        <v>0.04805</v>
      </c>
      <c r="D30" s="89" t="s">
        <v>126</v>
      </c>
      <c r="E30" s="92" t="n">
        <f aca="false">E2*0.0025</f>
        <v>0.00625</v>
      </c>
    </row>
    <row r="31" customFormat="false" ht="11.25" hidden="false" customHeight="false" outlineLevel="0" collapsed="false">
      <c r="C31" s="89" t="n">
        <f aca="false">SUM(C29:C30)</f>
        <v>0.09305</v>
      </c>
      <c r="D31" s="89" t="s">
        <v>111</v>
      </c>
      <c r="E31" s="89" t="n">
        <f aca="false">SUM(E29:E30)</f>
        <v>0.00955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5" activeCellId="0" sqref="D3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95" width="8.56"/>
    <col collapsed="false" customWidth="false" hidden="true" outlineLevel="0" max="2" min="2" style="89" width="9.14"/>
    <col collapsed="false" customWidth="true" hidden="false" outlineLevel="0" max="3" min="3" style="89" width="6.13"/>
    <col collapsed="false" customWidth="true" hidden="false" outlineLevel="0" max="4" min="4" style="89" width="5.28"/>
    <col collapsed="false" customWidth="true" hidden="false" outlineLevel="0" max="6" min="5" style="96" width="5.28"/>
    <col collapsed="false" customWidth="true" hidden="false" outlineLevel="0" max="7" min="7" style="96" width="5.71"/>
    <col collapsed="false" customWidth="true" hidden="false" outlineLevel="0" max="9" min="8" style="96" width="5.28"/>
    <col collapsed="false" customWidth="true" hidden="false" outlineLevel="0" max="10" min="10" style="96" width="7.28"/>
    <col collapsed="false" customWidth="true" hidden="false" outlineLevel="0" max="11" min="11" style="96" width="6.56"/>
    <col collapsed="false" customWidth="true" hidden="false" outlineLevel="0" max="13" min="12" style="96" width="7.14"/>
    <col collapsed="false" customWidth="true" hidden="false" outlineLevel="0" max="16" min="14" style="96" width="6.13"/>
    <col collapsed="false" customWidth="true" hidden="false" outlineLevel="0" max="17" min="17" style="96" width="7.28"/>
    <col collapsed="false" customWidth="true" hidden="false" outlineLevel="0" max="18" min="18" style="96" width="6.7"/>
    <col collapsed="false" customWidth="true" hidden="false" outlineLevel="0" max="19" min="19" style="96" width="5.99"/>
    <col collapsed="false" customWidth="true" hidden="false" outlineLevel="0" max="25" min="20" style="96" width="5.28"/>
    <col collapsed="false" customWidth="true" hidden="false" outlineLevel="0" max="26" min="26" style="89" width="6.28"/>
    <col collapsed="false" customWidth="false" hidden="false" outlineLevel="0" max="257" min="27" style="89" width="9.14"/>
  </cols>
  <sheetData>
    <row r="1" customFormat="false" ht="11.25" hidden="false" customHeight="false" outlineLevel="0" collapsed="false">
      <c r="A1" s="97" t="s">
        <v>129</v>
      </c>
      <c r="B1" s="91"/>
      <c r="C1" s="91" t="s">
        <v>130</v>
      </c>
      <c r="D1" s="91" t="s">
        <v>131</v>
      </c>
      <c r="E1" s="98" t="s">
        <v>132</v>
      </c>
      <c r="F1" s="98" t="s">
        <v>28</v>
      </c>
      <c r="G1" s="98" t="s">
        <v>133</v>
      </c>
      <c r="H1" s="98" t="s">
        <v>134</v>
      </c>
      <c r="I1" s="99" t="s">
        <v>135</v>
      </c>
      <c r="J1" s="99" t="s">
        <v>136</v>
      </c>
      <c r="K1" s="99" t="s">
        <v>137</v>
      </c>
      <c r="L1" s="99" t="s">
        <v>138</v>
      </c>
      <c r="M1" s="99" t="s">
        <v>139</v>
      </c>
      <c r="N1" s="98" t="s">
        <v>140</v>
      </c>
      <c r="O1" s="98" t="s">
        <v>141</v>
      </c>
      <c r="P1" s="98" t="s">
        <v>142</v>
      </c>
      <c r="Q1" s="98" t="s">
        <v>143</v>
      </c>
      <c r="R1" s="98" t="s">
        <v>144</v>
      </c>
      <c r="S1" s="98" t="s">
        <v>145</v>
      </c>
      <c r="T1" s="98" t="s">
        <v>146</v>
      </c>
      <c r="U1" s="98" t="s">
        <v>147</v>
      </c>
      <c r="V1" s="99" t="s">
        <v>148</v>
      </c>
      <c r="W1" s="99" t="s">
        <v>32</v>
      </c>
      <c r="X1" s="99" t="s">
        <v>34</v>
      </c>
      <c r="Y1" s="99" t="s">
        <v>36</v>
      </c>
      <c r="Z1" s="89" t="s">
        <v>149</v>
      </c>
    </row>
    <row r="2" customFormat="false" ht="11.25" hidden="false" customHeight="false" outlineLevel="0" collapsed="false">
      <c r="A2" s="100" t="s">
        <v>1</v>
      </c>
      <c r="C2" s="101"/>
      <c r="D2" s="89" t="n">
        <v>27763</v>
      </c>
      <c r="E2" s="96" t="n">
        <v>27761</v>
      </c>
      <c r="F2" s="96" t="n">
        <v>49639</v>
      </c>
      <c r="G2" s="96" t="n">
        <v>52231</v>
      </c>
      <c r="H2" s="101"/>
      <c r="I2" s="96" t="n">
        <v>27826</v>
      </c>
      <c r="J2" s="96" t="n">
        <v>27817</v>
      </c>
      <c r="K2" s="96" t="n">
        <v>27764</v>
      </c>
      <c r="L2" s="96" t="n">
        <v>27824</v>
      </c>
      <c r="M2" s="96" t="n">
        <v>27814</v>
      </c>
      <c r="N2" s="101" t="n">
        <v>27762</v>
      </c>
      <c r="O2" s="96" t="n">
        <v>43788</v>
      </c>
      <c r="P2" s="96" t="n">
        <v>51408</v>
      </c>
      <c r="Q2" s="101"/>
      <c r="R2" s="101"/>
      <c r="S2" s="96" t="n">
        <v>27827</v>
      </c>
      <c r="T2" s="96" t="n">
        <v>27765</v>
      </c>
      <c r="U2" s="101"/>
      <c r="V2" s="96" t="n">
        <v>27825</v>
      </c>
      <c r="W2" s="96" t="n">
        <v>33884</v>
      </c>
      <c r="X2" s="96" t="n">
        <v>34860</v>
      </c>
      <c r="Y2" s="96" t="n">
        <v>33885</v>
      </c>
      <c r="Z2" s="89" t="n">
        <v>31101</v>
      </c>
    </row>
    <row r="3" customFormat="false" ht="11.25" hidden="false" customHeight="false" outlineLevel="0" collapsed="false">
      <c r="A3" s="100" t="s">
        <v>150</v>
      </c>
      <c r="C3" s="101"/>
      <c r="D3" s="89" t="n">
        <v>28312</v>
      </c>
      <c r="E3" s="96" t="n">
        <v>28207</v>
      </c>
      <c r="F3" s="96" t="n">
        <v>28329</v>
      </c>
      <c r="G3" s="96" t="n">
        <v>28273</v>
      </c>
      <c r="H3" s="96" t="n">
        <v>28148</v>
      </c>
      <c r="I3" s="96" t="n">
        <v>28264</v>
      </c>
      <c r="J3" s="96" t="n">
        <v>28254</v>
      </c>
      <c r="K3" s="96" t="n">
        <v>43954</v>
      </c>
      <c r="L3" s="96" t="n">
        <v>28262</v>
      </c>
      <c r="M3" s="96" t="n">
        <v>36179</v>
      </c>
      <c r="N3" s="101"/>
      <c r="O3" s="96" t="n">
        <v>28268</v>
      </c>
      <c r="P3" s="96" t="n">
        <v>47328</v>
      </c>
      <c r="Q3" s="101"/>
      <c r="R3" s="101"/>
      <c r="S3" s="96" t="n">
        <v>28254</v>
      </c>
      <c r="T3" s="96" t="n">
        <v>28266</v>
      </c>
      <c r="U3" s="101"/>
      <c r="V3" s="96" t="n">
        <v>28252</v>
      </c>
      <c r="W3" s="96" t="n">
        <v>44738</v>
      </c>
      <c r="X3" s="96" t="n">
        <v>44750</v>
      </c>
      <c r="Y3" s="101"/>
    </row>
    <row r="4" customFormat="false" ht="11.25" hidden="false" customHeight="false" outlineLevel="0" collapsed="false">
      <c r="A4" s="100" t="s">
        <v>151</v>
      </c>
      <c r="C4" s="101"/>
      <c r="D4" s="89" t="n">
        <v>28251</v>
      </c>
      <c r="E4" s="96" t="n">
        <v>28310</v>
      </c>
      <c r="F4" s="96" t="n">
        <v>28311</v>
      </c>
      <c r="G4" s="96" t="n">
        <v>28325</v>
      </c>
      <c r="H4" s="96" t="n">
        <v>28323</v>
      </c>
      <c r="I4" s="96" t="n">
        <v>28265</v>
      </c>
      <c r="J4" s="96" t="n">
        <v>36224</v>
      </c>
      <c r="K4" s="96" t="n">
        <v>43950</v>
      </c>
      <c r="L4" s="96" t="n">
        <v>28263</v>
      </c>
      <c r="M4" s="96" t="n">
        <v>28206</v>
      </c>
      <c r="N4" s="101"/>
      <c r="O4" s="96" t="n">
        <v>28324</v>
      </c>
      <c r="P4" s="96" t="n">
        <v>47130</v>
      </c>
      <c r="Q4" s="101"/>
      <c r="R4" s="101"/>
      <c r="S4" s="96" t="n">
        <v>28314</v>
      </c>
      <c r="T4" s="96" t="n">
        <v>28317</v>
      </c>
      <c r="U4" s="101"/>
      <c r="V4" s="96" t="n">
        <v>28313</v>
      </c>
      <c r="W4" s="96" t="n">
        <v>44746</v>
      </c>
      <c r="X4" s="96" t="n">
        <v>44752</v>
      </c>
      <c r="Y4" s="101"/>
    </row>
    <row r="5" customFormat="false" ht="11.25" hidden="false" customHeight="false" outlineLevel="0" collapsed="false">
      <c r="A5" s="100" t="s">
        <v>152</v>
      </c>
      <c r="C5" s="101"/>
      <c r="D5" s="101"/>
      <c r="E5" s="96" t="n">
        <v>37163</v>
      </c>
      <c r="F5" s="96" t="n">
        <v>49633</v>
      </c>
      <c r="G5" s="96" t="n">
        <v>51346</v>
      </c>
      <c r="H5" s="101"/>
      <c r="I5" s="96" t="n">
        <v>36305</v>
      </c>
      <c r="J5" s="96" t="n">
        <v>48418</v>
      </c>
      <c r="K5" s="96" t="n">
        <v>36798</v>
      </c>
      <c r="L5" s="96" t="n">
        <v>37256</v>
      </c>
      <c r="M5" s="96" t="n">
        <v>36259</v>
      </c>
      <c r="N5" s="101"/>
      <c r="O5" s="96" t="n">
        <v>45094</v>
      </c>
      <c r="P5" s="96" t="n">
        <v>51492</v>
      </c>
      <c r="Q5" s="101" t="n">
        <v>51492</v>
      </c>
      <c r="R5" s="101"/>
      <c r="S5" s="96" t="n">
        <v>37168</v>
      </c>
      <c r="T5" s="96" t="n">
        <v>36856</v>
      </c>
      <c r="U5" s="101" t="n">
        <v>51492</v>
      </c>
      <c r="V5" s="96" t="n">
        <v>36855</v>
      </c>
      <c r="W5" s="96" t="n">
        <v>37161</v>
      </c>
      <c r="X5" s="96" t="n">
        <v>37162</v>
      </c>
      <c r="Y5" s="96" t="n">
        <v>37171</v>
      </c>
    </row>
    <row r="6" customFormat="false" ht="11.25" hidden="false" customHeight="false" outlineLevel="0" collapsed="false">
      <c r="A6" s="100" t="s">
        <v>153</v>
      </c>
      <c r="C6" s="101"/>
      <c r="D6" s="101"/>
      <c r="E6" s="96" t="n">
        <v>36319</v>
      </c>
      <c r="F6" s="96" t="n">
        <v>49647</v>
      </c>
      <c r="G6" s="96" t="n">
        <v>51348</v>
      </c>
      <c r="H6" s="96" t="n">
        <v>54524</v>
      </c>
      <c r="I6" s="96" t="n">
        <v>36313</v>
      </c>
      <c r="J6" s="96" t="n">
        <v>37169</v>
      </c>
      <c r="K6" s="96" t="n">
        <v>37166</v>
      </c>
      <c r="L6" s="96" t="n">
        <v>37147</v>
      </c>
      <c r="M6" s="96" t="n">
        <v>44515</v>
      </c>
      <c r="N6" s="96" t="n">
        <v>36862</v>
      </c>
      <c r="O6" s="96" t="n">
        <v>37196</v>
      </c>
      <c r="P6" s="96" t="n">
        <v>45309</v>
      </c>
      <c r="Q6" s="96" t="n">
        <v>45340</v>
      </c>
      <c r="R6" s="96" t="n">
        <v>45338</v>
      </c>
      <c r="S6" s="96" t="n">
        <v>37184</v>
      </c>
      <c r="T6" s="96" t="n">
        <v>36863</v>
      </c>
      <c r="U6" s="101"/>
      <c r="V6" s="96" t="n">
        <v>37305</v>
      </c>
      <c r="W6" s="96" t="n">
        <v>37120</v>
      </c>
      <c r="X6" s="96" t="n">
        <v>48400</v>
      </c>
      <c r="Y6" s="96" t="n">
        <v>48404</v>
      </c>
    </row>
    <row r="7" customFormat="false" ht="11.25" hidden="false" customHeight="false" outlineLevel="0" collapsed="false">
      <c r="A7" s="100" t="s">
        <v>154</v>
      </c>
      <c r="B7" s="89" t="s">
        <v>155</v>
      </c>
      <c r="C7" s="89" t="n">
        <v>49609</v>
      </c>
      <c r="D7" s="101"/>
      <c r="E7" s="96" t="n">
        <v>36157</v>
      </c>
      <c r="F7" s="96" t="n">
        <v>36159</v>
      </c>
      <c r="G7" s="96" t="n">
        <v>47099</v>
      </c>
      <c r="H7" s="96" t="n">
        <v>36113</v>
      </c>
      <c r="I7" s="96" t="n">
        <v>36137</v>
      </c>
      <c r="J7" s="96" t="n">
        <v>46982</v>
      </c>
      <c r="K7" s="96" t="n">
        <v>38615</v>
      </c>
      <c r="L7" s="96" t="n">
        <v>38619</v>
      </c>
      <c r="M7" s="96" t="n">
        <v>36100</v>
      </c>
      <c r="N7" s="101"/>
      <c r="O7" s="96" t="n">
        <v>36213</v>
      </c>
      <c r="P7" s="96" t="n">
        <v>45390</v>
      </c>
      <c r="Q7" s="101"/>
      <c r="R7" s="101"/>
      <c r="S7" s="96" t="n">
        <v>37089</v>
      </c>
      <c r="T7" s="96" t="n">
        <v>39256</v>
      </c>
      <c r="U7" s="101"/>
      <c r="V7" s="96" t="n">
        <v>36135</v>
      </c>
      <c r="W7" s="96" t="n">
        <v>41283</v>
      </c>
      <c r="X7" s="101"/>
      <c r="Y7" s="101"/>
      <c r="Z7" s="89" t="n">
        <v>36400</v>
      </c>
    </row>
    <row r="8" customFormat="false" ht="11.25" hidden="false" customHeight="false" outlineLevel="0" collapsed="false">
      <c r="A8" s="100" t="s">
        <v>156</v>
      </c>
      <c r="B8" s="89" t="s">
        <v>157</v>
      </c>
      <c r="C8" s="89" t="n">
        <v>49613</v>
      </c>
      <c r="D8" s="101"/>
      <c r="E8" s="96" t="n">
        <v>36158</v>
      </c>
      <c r="F8" s="96" t="n">
        <v>36160</v>
      </c>
      <c r="G8" s="96" t="n">
        <v>37116</v>
      </c>
      <c r="H8" s="96" t="n">
        <v>36119</v>
      </c>
      <c r="I8" s="101"/>
      <c r="J8" s="101"/>
      <c r="K8" s="101"/>
      <c r="L8" s="101"/>
      <c r="M8" s="101"/>
      <c r="N8" s="101"/>
      <c r="O8" s="96" t="n">
        <v>36214</v>
      </c>
      <c r="P8" s="96" t="n">
        <v>49139</v>
      </c>
      <c r="Q8" s="101"/>
      <c r="R8" s="101"/>
      <c r="S8" s="96" t="n">
        <v>37090</v>
      </c>
      <c r="T8" s="96" t="n">
        <v>39258</v>
      </c>
      <c r="U8" s="101"/>
      <c r="V8" s="96" t="n">
        <v>36136</v>
      </c>
      <c r="W8" s="96" t="n">
        <v>41313</v>
      </c>
      <c r="X8" s="101"/>
      <c r="Y8" s="101"/>
    </row>
    <row r="9" customFormat="false" ht="11.25" hidden="false" customHeight="false" outlineLevel="0" collapsed="false">
      <c r="A9" s="100" t="s">
        <v>158</v>
      </c>
      <c r="B9" s="89" t="s">
        <v>159</v>
      </c>
      <c r="C9" s="89" t="n">
        <v>49615</v>
      </c>
      <c r="D9" s="101"/>
      <c r="E9" s="96" t="n">
        <v>45898</v>
      </c>
      <c r="F9" s="96" t="n">
        <v>38910</v>
      </c>
      <c r="G9" s="96" t="n">
        <v>39370</v>
      </c>
      <c r="H9" s="96" t="n">
        <v>39240</v>
      </c>
      <c r="I9" s="101"/>
      <c r="J9" s="101"/>
      <c r="K9" s="101"/>
      <c r="L9" s="101"/>
      <c r="M9" s="101"/>
      <c r="N9" s="101"/>
      <c r="O9" s="96" t="n">
        <v>38914</v>
      </c>
      <c r="P9" s="96" t="n">
        <v>51854</v>
      </c>
      <c r="Q9" s="101"/>
      <c r="R9" s="101"/>
      <c r="S9" s="96" t="n">
        <v>39252</v>
      </c>
      <c r="T9" s="96" t="n">
        <v>39260</v>
      </c>
      <c r="U9" s="101"/>
      <c r="V9" s="96" t="n">
        <v>38936</v>
      </c>
      <c r="W9" s="96" t="n">
        <v>47664</v>
      </c>
      <c r="X9" s="101"/>
      <c r="Y9" s="101"/>
    </row>
    <row r="10" customFormat="false" ht="11.25" hidden="false" customHeight="false" outlineLevel="0" collapsed="false">
      <c r="A10" s="100" t="s">
        <v>160</v>
      </c>
      <c r="B10" s="89" t="s">
        <v>161</v>
      </c>
      <c r="C10" s="101"/>
      <c r="D10" s="101"/>
      <c r="E10" s="96" t="n">
        <v>39120</v>
      </c>
      <c r="F10" s="96" t="n">
        <v>39122</v>
      </c>
      <c r="G10" s="96" t="n">
        <v>39372</v>
      </c>
      <c r="H10" s="96" t="n">
        <v>39242</v>
      </c>
      <c r="I10" s="101"/>
      <c r="J10" s="101"/>
      <c r="K10" s="101"/>
      <c r="L10" s="101"/>
      <c r="M10" s="101"/>
      <c r="N10" s="101"/>
      <c r="O10" s="96" t="n">
        <v>39264</v>
      </c>
      <c r="P10" s="96" t="n">
        <v>51856</v>
      </c>
      <c r="Q10" s="101"/>
      <c r="R10" s="101"/>
      <c r="S10" s="96" t="n">
        <v>39254</v>
      </c>
      <c r="T10" s="96" t="n">
        <v>39262</v>
      </c>
      <c r="U10" s="101"/>
      <c r="V10" s="96" t="n">
        <v>39302</v>
      </c>
      <c r="W10" s="101"/>
      <c r="X10" s="101"/>
      <c r="Y10" s="101"/>
    </row>
    <row r="11" customFormat="false" ht="11.25" hidden="false" customHeight="false" outlineLevel="0" collapsed="false">
      <c r="A11" s="100" t="s">
        <v>162</v>
      </c>
      <c r="B11" s="89" t="s">
        <v>163</v>
      </c>
      <c r="C11" s="101"/>
      <c r="D11" s="101"/>
      <c r="E11" s="96" t="n">
        <v>54874</v>
      </c>
      <c r="F11" s="96" t="n">
        <v>47136</v>
      </c>
      <c r="G11" s="96" t="n">
        <v>54876</v>
      </c>
      <c r="H11" s="96" t="n">
        <v>54894</v>
      </c>
      <c r="I11" s="101"/>
      <c r="J11" s="101"/>
      <c r="K11" s="101"/>
      <c r="L11" s="101"/>
      <c r="M11" s="101"/>
      <c r="N11" s="101"/>
      <c r="O11" s="96" t="n">
        <v>54566</v>
      </c>
      <c r="P11" s="96" t="n">
        <v>51858</v>
      </c>
      <c r="Q11" s="101"/>
      <c r="R11" s="101"/>
      <c r="S11" s="101"/>
      <c r="T11" s="101"/>
      <c r="U11" s="101"/>
      <c r="V11" s="101"/>
      <c r="W11" s="101"/>
      <c r="X11" s="101"/>
      <c r="Y11" s="101"/>
    </row>
    <row r="12" customFormat="false" ht="11.25" hidden="false" customHeight="false" outlineLevel="0" collapsed="false">
      <c r="A12" s="100" t="s">
        <v>164</v>
      </c>
      <c r="B12" s="89" t="s">
        <v>165</v>
      </c>
      <c r="C12" s="101"/>
      <c r="D12" s="101"/>
      <c r="E12" s="96" t="n">
        <v>54878</v>
      </c>
      <c r="F12" s="101"/>
      <c r="G12" s="96" t="n">
        <v>54886</v>
      </c>
      <c r="H12" s="96" t="n">
        <v>54896</v>
      </c>
      <c r="I12" s="101"/>
      <c r="J12" s="101"/>
      <c r="K12" s="101"/>
      <c r="L12" s="101"/>
      <c r="M12" s="101"/>
      <c r="N12" s="101"/>
      <c r="O12" s="96" t="n">
        <v>54552</v>
      </c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customFormat="false" ht="11.25" hidden="false" customHeight="false" outlineLevel="0" collapsed="false">
      <c r="A13" s="100" t="s">
        <v>166</v>
      </c>
      <c r="B13" s="89" t="s">
        <v>167</v>
      </c>
      <c r="C13" s="101"/>
      <c r="D13" s="101"/>
      <c r="E13" s="96" t="n">
        <v>54880</v>
      </c>
      <c r="F13" s="101"/>
      <c r="G13" s="96" t="n">
        <v>54888</v>
      </c>
      <c r="H13" s="96" t="n">
        <v>54898</v>
      </c>
      <c r="I13" s="101"/>
      <c r="J13" s="101"/>
      <c r="K13" s="101"/>
      <c r="L13" s="101"/>
      <c r="M13" s="101"/>
      <c r="N13" s="101"/>
      <c r="O13" s="96" t="n">
        <v>55244</v>
      </c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customFormat="false" ht="11.25" hidden="false" customHeight="false" outlineLevel="0" collapsed="false">
      <c r="A14" s="100" t="s">
        <v>168</v>
      </c>
      <c r="B14" s="89" t="s">
        <v>169</v>
      </c>
      <c r="C14" s="89" t="n">
        <v>52722</v>
      </c>
      <c r="D14" s="101"/>
      <c r="E14" s="96" t="n">
        <v>54094</v>
      </c>
      <c r="F14" s="96" t="n">
        <v>54096</v>
      </c>
      <c r="G14" s="96" t="n">
        <v>54109</v>
      </c>
      <c r="H14" s="96" t="n">
        <v>54098</v>
      </c>
      <c r="I14" s="101"/>
      <c r="J14" s="101"/>
      <c r="K14" s="101"/>
      <c r="L14" s="101"/>
      <c r="M14" s="101"/>
      <c r="N14" s="101"/>
      <c r="O14" s="96" t="n">
        <v>54100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customFormat="false" ht="11.25" hidden="false" customHeight="false" outlineLevel="0" collapsed="false">
      <c r="A15" s="100" t="s">
        <v>170</v>
      </c>
      <c r="B15" s="89" t="s">
        <v>171</v>
      </c>
      <c r="C15" s="89" t="n">
        <v>35353</v>
      </c>
      <c r="D15" s="101"/>
      <c r="E15" s="96" t="n">
        <v>37321</v>
      </c>
      <c r="F15" s="96" t="n">
        <v>34972</v>
      </c>
      <c r="G15" s="96" t="n">
        <v>37322</v>
      </c>
      <c r="H15" s="101"/>
      <c r="I15" s="101"/>
      <c r="J15" s="101"/>
      <c r="K15" s="101"/>
      <c r="L15" s="101"/>
      <c r="M15" s="101"/>
      <c r="N15" s="101"/>
      <c r="O15" s="96" t="n">
        <v>34973</v>
      </c>
      <c r="P15" s="96" t="n">
        <v>51860</v>
      </c>
      <c r="Q15" s="101"/>
      <c r="R15" s="101"/>
      <c r="S15" s="96" t="n">
        <v>36698</v>
      </c>
      <c r="T15" s="96" t="n">
        <v>45213</v>
      </c>
      <c r="U15" s="101"/>
      <c r="V15" s="96" t="n">
        <v>37288</v>
      </c>
      <c r="W15" s="96" t="n">
        <v>41229</v>
      </c>
      <c r="X15" s="101"/>
      <c r="Y15" s="101"/>
    </row>
    <row r="16" customFormat="false" ht="11.25" hidden="false" customHeight="false" outlineLevel="0" collapsed="false">
      <c r="A16" s="100" t="s">
        <v>172</v>
      </c>
      <c r="B16" s="89" t="s">
        <v>173</v>
      </c>
      <c r="C16" s="89" t="n">
        <v>54674</v>
      </c>
      <c r="D16" s="101"/>
      <c r="E16" s="96" t="n">
        <v>46976</v>
      </c>
      <c r="F16" s="96" t="n">
        <v>47140</v>
      </c>
      <c r="G16" s="96" t="n">
        <v>47976</v>
      </c>
      <c r="H16" s="101"/>
      <c r="I16" s="101"/>
      <c r="J16" s="101"/>
      <c r="K16" s="101"/>
      <c r="L16" s="101"/>
      <c r="M16" s="101"/>
      <c r="N16" s="101"/>
      <c r="O16" s="96" t="n">
        <v>47486</v>
      </c>
      <c r="P16" s="101"/>
      <c r="Q16" s="101"/>
      <c r="R16" s="101"/>
      <c r="S16" s="96" t="n">
        <v>49607</v>
      </c>
      <c r="T16" s="96" t="n">
        <v>49605</v>
      </c>
      <c r="U16" s="101"/>
      <c r="V16" s="96" t="n">
        <v>41225</v>
      </c>
      <c r="W16" s="96" t="n">
        <v>47666</v>
      </c>
      <c r="X16" s="101"/>
      <c r="Y16" s="101"/>
    </row>
    <row r="17" customFormat="false" ht="11.25" hidden="false" customHeight="false" outlineLevel="0" collapsed="false">
      <c r="A17" s="100" t="s">
        <v>174</v>
      </c>
      <c r="B17" s="89" t="s">
        <v>175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96" t="n">
        <v>55853</v>
      </c>
      <c r="P17" s="101"/>
      <c r="Q17" s="101"/>
      <c r="R17" s="101"/>
      <c r="S17" s="96" t="n">
        <v>55841</v>
      </c>
      <c r="T17" s="96" t="n">
        <v>55843</v>
      </c>
      <c r="U17" s="101"/>
      <c r="V17" s="96" t="n">
        <v>41227</v>
      </c>
      <c r="W17" s="96" t="n">
        <v>55829</v>
      </c>
      <c r="X17" s="101"/>
      <c r="Y17" s="101"/>
    </row>
    <row r="18" customFormat="false" ht="11.25" hidden="false" customHeight="false" outlineLevel="0" collapsed="false">
      <c r="A18" s="100" t="s">
        <v>176</v>
      </c>
      <c r="B18" s="89" t="s">
        <v>176</v>
      </c>
      <c r="C18" s="89" t="n">
        <v>48724</v>
      </c>
      <c r="D18" s="101"/>
      <c r="E18" s="96" t="n">
        <v>45518</v>
      </c>
      <c r="F18" s="96" t="n">
        <v>34744</v>
      </c>
      <c r="G18" s="101"/>
      <c r="H18" s="101"/>
      <c r="I18" s="101"/>
      <c r="J18" s="101"/>
      <c r="K18" s="101"/>
      <c r="L18" s="101"/>
      <c r="M18" s="101"/>
      <c r="N18" s="101"/>
      <c r="O18" s="96" t="n">
        <v>34746</v>
      </c>
      <c r="P18" s="101"/>
      <c r="Q18" s="101"/>
      <c r="R18" s="101"/>
      <c r="S18" s="101"/>
      <c r="T18" s="101"/>
      <c r="U18" s="101"/>
      <c r="V18" s="96" t="n">
        <v>34747</v>
      </c>
      <c r="W18" s="96" t="n">
        <v>46086</v>
      </c>
      <c r="X18" s="101"/>
      <c r="Y18" s="101"/>
    </row>
    <row r="19" customFormat="false" ht="11.25" hidden="false" customHeight="false" outlineLevel="0" collapsed="false">
      <c r="A19" s="100" t="s">
        <v>177</v>
      </c>
      <c r="B19" s="89" t="s">
        <v>177</v>
      </c>
      <c r="C19" s="89" t="n">
        <v>51173</v>
      </c>
      <c r="D19" s="101"/>
      <c r="E19" s="101"/>
      <c r="F19" s="96" t="n">
        <v>34749</v>
      </c>
      <c r="G19" s="101"/>
      <c r="H19" s="101"/>
      <c r="I19" s="101"/>
      <c r="J19" s="101"/>
      <c r="K19" s="101"/>
      <c r="L19" s="101"/>
      <c r="M19" s="101"/>
      <c r="N19" s="101"/>
      <c r="O19" s="96" t="n">
        <v>34750</v>
      </c>
      <c r="P19" s="101"/>
      <c r="Q19" s="101"/>
      <c r="R19" s="101"/>
      <c r="S19" s="101"/>
      <c r="T19" s="101"/>
      <c r="U19" s="101"/>
      <c r="V19" s="96" t="n">
        <v>34752</v>
      </c>
      <c r="W19" s="96" t="n">
        <v>46088</v>
      </c>
      <c r="X19" s="101"/>
      <c r="Y19" s="101"/>
    </row>
    <row r="20" customFormat="false" ht="11.25" hidden="false" customHeight="false" outlineLevel="0" collapsed="false">
      <c r="A20" s="100" t="s">
        <v>178</v>
      </c>
      <c r="B20" s="89" t="s">
        <v>178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96" t="n">
        <v>34759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2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102" width="9.14"/>
    <col collapsed="false" customWidth="true" hidden="false" outlineLevel="0" max="2" min="2" style="102" width="11.85"/>
    <col collapsed="false" customWidth="true" hidden="true" outlineLevel="0" max="3" min="3" style="102" width="58.13"/>
    <col collapsed="false" customWidth="true" hidden="false" outlineLevel="0" max="4" min="4" style="102" width="54.56"/>
    <col collapsed="false" customWidth="true" hidden="false" outlineLevel="0" max="5" min="5" style="103" width="9.85"/>
    <col collapsed="false" customWidth="true" hidden="true" outlineLevel="0" max="6" min="6" style="103" width="8.85"/>
    <col collapsed="false" customWidth="true" hidden="true" outlineLevel="0" max="7" min="7" style="102" width="6.99"/>
    <col collapsed="false" customWidth="true" hidden="false" outlineLevel="0" max="9" min="8" style="103" width="8.85"/>
    <col collapsed="false" customWidth="false" hidden="false" outlineLevel="0" max="257" min="10" style="102" width="9.14"/>
  </cols>
  <sheetData>
    <row r="1" customFormat="false" ht="12" hidden="false" customHeight="false" outlineLevel="0" collapsed="false">
      <c r="C1" s="102" t="s">
        <v>179</v>
      </c>
      <c r="D1" s="104" t="s">
        <v>180</v>
      </c>
    </row>
    <row r="2" customFormat="false" ht="12" hidden="false" customHeight="false" outlineLevel="0" collapsed="false">
      <c r="D2" s="105" t="s">
        <v>181</v>
      </c>
      <c r="E2" s="106" t="s">
        <v>182</v>
      </c>
      <c r="H2" s="107" t="s">
        <v>12</v>
      </c>
      <c r="I2" s="108" t="s">
        <v>13</v>
      </c>
      <c r="J2" s="107" t="s">
        <v>183</v>
      </c>
      <c r="K2" s="108" t="s">
        <v>184</v>
      </c>
    </row>
    <row r="3" customFormat="false" ht="12" hidden="false" customHeight="false" outlineLevel="0" collapsed="false">
      <c r="D3" s="102" t="s">
        <v>185</v>
      </c>
      <c r="E3" s="96" t="n">
        <v>27761</v>
      </c>
      <c r="F3" s="109"/>
      <c r="G3" s="110"/>
      <c r="H3" s="111"/>
      <c r="I3" s="111"/>
      <c r="J3" s="112"/>
      <c r="K3" s="112" t="n">
        <v>0</v>
      </c>
    </row>
    <row r="4" customFormat="false" ht="12" hidden="false" customHeight="false" outlineLevel="0" collapsed="false">
      <c r="D4" s="102" t="s">
        <v>186</v>
      </c>
      <c r="E4" s="96" t="n">
        <v>27762</v>
      </c>
      <c r="F4" s="109"/>
      <c r="G4" s="110"/>
      <c r="H4" s="113"/>
      <c r="I4" s="113"/>
      <c r="J4" s="112"/>
      <c r="K4" s="112" t="n">
        <v>5000</v>
      </c>
    </row>
    <row r="5" customFormat="false" ht="12" hidden="false" customHeight="false" outlineLevel="0" collapsed="false">
      <c r="D5" s="102" t="s">
        <v>187</v>
      </c>
      <c r="E5" s="96" t="n">
        <v>27763</v>
      </c>
      <c r="F5" s="109"/>
      <c r="G5" s="110"/>
      <c r="H5" s="111"/>
      <c r="I5" s="111"/>
      <c r="J5" s="112"/>
      <c r="K5" s="112" t="n">
        <v>0</v>
      </c>
    </row>
    <row r="6" customFormat="false" ht="12" hidden="false" customHeight="false" outlineLevel="0" collapsed="false">
      <c r="D6" s="102" t="s">
        <v>188</v>
      </c>
      <c r="E6" s="96" t="n">
        <v>27764</v>
      </c>
      <c r="F6" s="109"/>
      <c r="G6" s="110"/>
      <c r="H6" s="111"/>
      <c r="I6" s="111"/>
      <c r="J6" s="112"/>
      <c r="K6" s="114" t="n">
        <v>5000</v>
      </c>
    </row>
    <row r="7" customFormat="false" ht="12" hidden="false" customHeight="false" outlineLevel="0" collapsed="false">
      <c r="D7" s="102" t="s">
        <v>189</v>
      </c>
      <c r="E7" s="96" t="n">
        <v>27765</v>
      </c>
      <c r="F7" s="109"/>
      <c r="G7" s="110"/>
      <c r="H7" s="113"/>
      <c r="I7" s="113"/>
      <c r="J7" s="114"/>
      <c r="K7" s="114" t="n">
        <v>4693</v>
      </c>
    </row>
    <row r="8" customFormat="false" ht="12" hidden="false" customHeight="false" outlineLevel="0" collapsed="false">
      <c r="D8" s="102" t="s">
        <v>190</v>
      </c>
      <c r="E8" s="96" t="n">
        <v>27817</v>
      </c>
      <c r="F8" s="109"/>
      <c r="G8" s="110"/>
      <c r="H8" s="113"/>
      <c r="I8" s="113"/>
      <c r="J8" s="112"/>
      <c r="K8" s="112" t="n">
        <v>1</v>
      </c>
    </row>
    <row r="9" customFormat="false" ht="12" hidden="false" customHeight="false" outlineLevel="0" collapsed="false">
      <c r="D9" s="102" t="s">
        <v>191</v>
      </c>
      <c r="E9" s="96" t="n">
        <v>27824</v>
      </c>
      <c r="F9" s="109"/>
      <c r="G9" s="110"/>
      <c r="H9" s="111"/>
      <c r="I9" s="113"/>
      <c r="J9" s="112"/>
      <c r="K9" s="112" t="n">
        <v>1</v>
      </c>
    </row>
    <row r="10" customFormat="false" ht="12" hidden="false" customHeight="false" outlineLevel="0" collapsed="false">
      <c r="D10" s="102" t="s">
        <v>192</v>
      </c>
      <c r="E10" s="96" t="n">
        <v>27825</v>
      </c>
      <c r="F10" s="109"/>
      <c r="G10" s="110"/>
      <c r="H10" s="111"/>
      <c r="I10" s="111"/>
      <c r="J10" s="114"/>
      <c r="K10" s="112" t="n">
        <v>0</v>
      </c>
    </row>
    <row r="11" customFormat="false" ht="12" hidden="false" customHeight="false" outlineLevel="0" collapsed="false">
      <c r="D11" s="102" t="s">
        <v>193</v>
      </c>
      <c r="E11" s="96" t="n">
        <v>27826</v>
      </c>
      <c r="F11" s="109"/>
      <c r="G11" s="110"/>
      <c r="H11" s="111"/>
      <c r="I11" s="111"/>
      <c r="J11" s="112"/>
      <c r="K11" s="114" t="n">
        <v>5252</v>
      </c>
    </row>
    <row r="12" customFormat="false" ht="12" hidden="false" customHeight="false" outlineLevel="0" collapsed="false">
      <c r="D12" s="102" t="s">
        <v>194</v>
      </c>
      <c r="E12" s="96" t="n">
        <v>27827</v>
      </c>
      <c r="F12" s="109"/>
      <c r="G12" s="110"/>
      <c r="H12" s="113"/>
      <c r="I12" s="113"/>
      <c r="J12" s="114"/>
      <c r="K12" s="114" t="n">
        <v>5000</v>
      </c>
    </row>
    <row r="13" customFormat="false" ht="12" hidden="false" customHeight="false" outlineLevel="0" collapsed="false">
      <c r="D13" s="102" t="s">
        <v>195</v>
      </c>
      <c r="E13" s="96" t="n">
        <v>28148</v>
      </c>
      <c r="F13" s="109"/>
      <c r="G13" s="110"/>
      <c r="H13" s="109"/>
      <c r="I13" s="109"/>
      <c r="J13" s="110"/>
      <c r="K13" s="110" t="n">
        <v>50000</v>
      </c>
    </row>
    <row r="14" customFormat="false" ht="12" hidden="false" customHeight="false" outlineLevel="0" collapsed="false">
      <c r="D14" s="102" t="s">
        <v>196</v>
      </c>
      <c r="E14" s="96" t="n">
        <v>28207</v>
      </c>
      <c r="F14" s="109"/>
      <c r="G14" s="110"/>
      <c r="H14" s="111"/>
      <c r="I14" s="111"/>
      <c r="J14" s="112"/>
      <c r="K14" s="112" t="n">
        <v>0</v>
      </c>
    </row>
    <row r="15" customFormat="false" ht="12" hidden="false" customHeight="false" outlineLevel="0" collapsed="false">
      <c r="D15" s="102" t="s">
        <v>197</v>
      </c>
      <c r="E15" s="96" t="n">
        <v>28251</v>
      </c>
      <c r="F15" s="109"/>
      <c r="G15" s="110"/>
      <c r="H15" s="111"/>
      <c r="I15" s="111"/>
      <c r="J15" s="114"/>
      <c r="K15" s="114" t="n">
        <v>15000</v>
      </c>
    </row>
    <row r="16" customFormat="false" ht="12" hidden="false" customHeight="false" outlineLevel="0" collapsed="false">
      <c r="D16" s="102" t="s">
        <v>198</v>
      </c>
      <c r="E16" s="96" t="n">
        <v>28252</v>
      </c>
      <c r="F16" s="109"/>
      <c r="G16" s="110"/>
      <c r="H16" s="109"/>
      <c r="I16" s="109"/>
      <c r="J16" s="110"/>
      <c r="K16" s="110"/>
    </row>
    <row r="17" customFormat="false" ht="12" hidden="false" customHeight="false" outlineLevel="0" collapsed="false">
      <c r="D17" s="102" t="s">
        <v>199</v>
      </c>
      <c r="E17" s="96" t="n">
        <v>28254</v>
      </c>
      <c r="F17" s="109"/>
      <c r="G17" s="110"/>
      <c r="H17" s="113"/>
      <c r="I17" s="113"/>
      <c r="J17" s="110"/>
      <c r="K17" s="110" t="n">
        <v>5000</v>
      </c>
    </row>
    <row r="18" customFormat="false" ht="12" hidden="false" customHeight="false" outlineLevel="0" collapsed="false">
      <c r="D18" s="102" t="s">
        <v>199</v>
      </c>
      <c r="E18" s="96" t="n">
        <v>28254</v>
      </c>
      <c r="F18" s="109"/>
      <c r="G18" s="110"/>
      <c r="H18" s="113"/>
      <c r="I18" s="113"/>
      <c r="J18" s="110"/>
      <c r="K18" s="110" t="n">
        <v>5000</v>
      </c>
    </row>
    <row r="19" customFormat="false" ht="12" hidden="false" customHeight="false" outlineLevel="0" collapsed="false">
      <c r="D19" s="102" t="s">
        <v>200</v>
      </c>
      <c r="E19" s="96" t="n">
        <v>28262</v>
      </c>
      <c r="F19" s="109"/>
      <c r="G19" s="110"/>
      <c r="H19" s="111"/>
      <c r="I19" s="111"/>
      <c r="J19" s="112"/>
      <c r="K19" s="112" t="n">
        <v>0</v>
      </c>
    </row>
    <row r="20" customFormat="false" ht="12" hidden="false" customHeight="false" outlineLevel="0" collapsed="false">
      <c r="D20" s="102" t="s">
        <v>201</v>
      </c>
      <c r="E20" s="96" t="n">
        <v>28263</v>
      </c>
      <c r="F20" s="109"/>
      <c r="G20" s="110"/>
      <c r="H20" s="111"/>
      <c r="I20" s="111"/>
      <c r="J20" s="114"/>
      <c r="K20" s="114" t="n">
        <v>10000</v>
      </c>
    </row>
    <row r="21" customFormat="false" ht="12" hidden="false" customHeight="false" outlineLevel="0" collapsed="false">
      <c r="D21" s="102" t="s">
        <v>202</v>
      </c>
      <c r="E21" s="96" t="n">
        <v>28264</v>
      </c>
      <c r="F21" s="109"/>
      <c r="G21" s="110"/>
      <c r="H21" s="109"/>
      <c r="I21" s="109"/>
      <c r="J21" s="110"/>
      <c r="K21" s="110"/>
    </row>
    <row r="22" customFormat="false" ht="12" hidden="false" customHeight="false" outlineLevel="0" collapsed="false">
      <c r="D22" s="102" t="s">
        <v>203</v>
      </c>
      <c r="E22" s="96" t="n">
        <v>28265</v>
      </c>
      <c r="F22" s="109"/>
      <c r="G22" s="110"/>
      <c r="H22" s="111"/>
      <c r="I22" s="111"/>
      <c r="J22" s="114"/>
      <c r="K22" s="114" t="n">
        <v>10000</v>
      </c>
    </row>
    <row r="23" customFormat="false" ht="12" hidden="false" customHeight="false" outlineLevel="0" collapsed="false">
      <c r="D23" s="102" t="s">
        <v>204</v>
      </c>
      <c r="E23" s="96" t="n">
        <v>28266</v>
      </c>
      <c r="F23" s="109"/>
      <c r="G23" s="110"/>
      <c r="H23" s="109"/>
      <c r="I23" s="109"/>
      <c r="J23" s="110"/>
      <c r="K23" s="110" t="n">
        <v>5000</v>
      </c>
    </row>
    <row r="24" customFormat="false" ht="12" hidden="false" customHeight="false" outlineLevel="0" collapsed="false">
      <c r="D24" s="102" t="s">
        <v>205</v>
      </c>
      <c r="E24" s="96" t="n">
        <v>28268</v>
      </c>
      <c r="F24" s="109"/>
      <c r="G24" s="110"/>
      <c r="H24" s="111"/>
      <c r="I24" s="111"/>
      <c r="J24" s="110"/>
      <c r="K24" s="110" t="n">
        <v>5000</v>
      </c>
    </row>
    <row r="25" customFormat="false" ht="12" hidden="false" customHeight="false" outlineLevel="0" collapsed="false">
      <c r="D25" s="102" t="s">
        <v>206</v>
      </c>
      <c r="E25" s="96" t="n">
        <v>28273</v>
      </c>
      <c r="F25" s="109"/>
      <c r="G25" s="110"/>
      <c r="H25" s="109"/>
      <c r="I25" s="109"/>
      <c r="J25" s="110"/>
      <c r="K25" s="110" t="n">
        <v>30000</v>
      </c>
    </row>
    <row r="26" customFormat="false" ht="12" hidden="false" customHeight="false" outlineLevel="0" collapsed="false">
      <c r="D26" s="102" t="s">
        <v>207</v>
      </c>
      <c r="E26" s="96" t="n">
        <v>28310</v>
      </c>
      <c r="F26" s="109"/>
      <c r="G26" s="110"/>
      <c r="H26" s="111"/>
      <c r="I26" s="111"/>
      <c r="J26" s="114"/>
      <c r="K26" s="114" t="n">
        <v>5000</v>
      </c>
    </row>
    <row r="27" customFormat="false" ht="12" hidden="false" customHeight="false" outlineLevel="0" collapsed="false">
      <c r="D27" s="102" t="s">
        <v>208</v>
      </c>
      <c r="E27" s="96" t="n">
        <v>28311</v>
      </c>
      <c r="F27" s="109"/>
      <c r="G27" s="110"/>
      <c r="H27" s="111"/>
      <c r="I27" s="111"/>
      <c r="J27" s="114"/>
      <c r="K27" s="114" t="n">
        <v>5000</v>
      </c>
    </row>
    <row r="28" customFormat="false" ht="12" hidden="false" customHeight="false" outlineLevel="0" collapsed="false">
      <c r="D28" s="102" t="s">
        <v>209</v>
      </c>
      <c r="E28" s="96" t="n">
        <v>28312</v>
      </c>
      <c r="F28" s="109"/>
      <c r="G28" s="110"/>
      <c r="H28" s="111"/>
      <c r="I28" s="111"/>
      <c r="J28" s="112"/>
      <c r="K28" s="112" t="n">
        <v>0</v>
      </c>
    </row>
    <row r="29" customFormat="false" ht="12" hidden="false" customHeight="false" outlineLevel="0" collapsed="false">
      <c r="D29" s="102" t="s">
        <v>210</v>
      </c>
      <c r="E29" s="96" t="n">
        <v>28313</v>
      </c>
      <c r="F29" s="109"/>
      <c r="G29" s="110"/>
      <c r="H29" s="111"/>
      <c r="I29" s="111"/>
      <c r="J29" s="114"/>
      <c r="K29" s="114" t="n">
        <v>5000</v>
      </c>
    </row>
    <row r="30" customFormat="false" ht="12" hidden="false" customHeight="false" outlineLevel="0" collapsed="false">
      <c r="D30" s="102" t="s">
        <v>211</v>
      </c>
      <c r="E30" s="96" t="n">
        <v>28314</v>
      </c>
      <c r="F30" s="109"/>
      <c r="G30" s="110"/>
      <c r="H30" s="109"/>
      <c r="I30" s="109"/>
      <c r="J30" s="110"/>
      <c r="K30" s="110" t="n">
        <v>5000</v>
      </c>
    </row>
    <row r="31" customFormat="false" ht="12" hidden="false" customHeight="false" outlineLevel="0" collapsed="false">
      <c r="D31" s="102" t="s">
        <v>212</v>
      </c>
      <c r="E31" s="96" t="n">
        <v>28317</v>
      </c>
      <c r="F31" s="109"/>
      <c r="G31" s="110"/>
      <c r="H31" s="109"/>
      <c r="I31" s="109"/>
      <c r="J31" s="110"/>
      <c r="K31" s="110" t="n">
        <v>5000</v>
      </c>
    </row>
    <row r="32" customFormat="false" ht="12" hidden="false" customHeight="false" outlineLevel="0" collapsed="false">
      <c r="D32" s="102" t="s">
        <v>213</v>
      </c>
      <c r="E32" s="96" t="n">
        <v>28323</v>
      </c>
      <c r="F32" s="109"/>
      <c r="G32" s="110"/>
      <c r="H32" s="113"/>
      <c r="I32" s="113"/>
      <c r="J32" s="112"/>
      <c r="K32" s="112" t="n">
        <v>10000</v>
      </c>
    </row>
    <row r="33" customFormat="false" ht="12" hidden="false" customHeight="false" outlineLevel="0" collapsed="false">
      <c r="D33" s="102" t="s">
        <v>214</v>
      </c>
      <c r="E33" s="96" t="n">
        <v>28324</v>
      </c>
      <c r="F33" s="109"/>
      <c r="G33" s="110"/>
      <c r="H33" s="113"/>
      <c r="I33" s="113"/>
      <c r="J33" s="110"/>
      <c r="K33" s="110" t="n">
        <v>5000</v>
      </c>
    </row>
    <row r="34" customFormat="false" ht="12" hidden="false" customHeight="false" outlineLevel="0" collapsed="false">
      <c r="D34" s="102" t="s">
        <v>215</v>
      </c>
      <c r="E34" s="96" t="n">
        <v>28325</v>
      </c>
      <c r="F34" s="109"/>
      <c r="G34" s="110"/>
      <c r="H34" s="113"/>
      <c r="I34" s="113"/>
      <c r="J34" s="112"/>
      <c r="K34" s="114" t="n">
        <v>10000</v>
      </c>
    </row>
    <row r="35" customFormat="false" ht="12" hidden="false" customHeight="false" outlineLevel="0" collapsed="false">
      <c r="D35" s="102" t="s">
        <v>216</v>
      </c>
      <c r="E35" s="96" t="n">
        <v>28329</v>
      </c>
      <c r="F35" s="109"/>
      <c r="G35" s="110"/>
      <c r="H35" s="111"/>
      <c r="I35" s="111"/>
      <c r="J35" s="112"/>
      <c r="K35" s="112" t="n">
        <v>0</v>
      </c>
    </row>
    <row r="36" customFormat="false" ht="12" hidden="false" customHeight="false" outlineLevel="0" collapsed="false">
      <c r="D36" s="102" t="s">
        <v>217</v>
      </c>
      <c r="E36" s="96" t="n">
        <v>31101</v>
      </c>
      <c r="F36" s="109"/>
      <c r="G36" s="110"/>
      <c r="H36" s="113"/>
      <c r="I36" s="111"/>
      <c r="J36" s="114"/>
      <c r="K36" s="114" t="n">
        <v>5000</v>
      </c>
    </row>
    <row r="37" customFormat="false" ht="12" hidden="false" customHeight="false" outlineLevel="0" collapsed="false">
      <c r="D37" s="102" t="s">
        <v>218</v>
      </c>
      <c r="E37" s="96" t="n">
        <v>33884</v>
      </c>
      <c r="F37" s="109"/>
      <c r="G37" s="110"/>
      <c r="H37" s="113"/>
      <c r="I37" s="113"/>
      <c r="J37" s="112"/>
      <c r="K37" s="112" t="n">
        <v>9000</v>
      </c>
    </row>
    <row r="38" customFormat="false" ht="12" hidden="false" customHeight="false" outlineLevel="0" collapsed="false">
      <c r="D38" s="102" t="s">
        <v>219</v>
      </c>
      <c r="E38" s="96" t="n">
        <v>33885</v>
      </c>
      <c r="F38" s="109"/>
      <c r="G38" s="110"/>
      <c r="H38" s="111"/>
      <c r="I38" s="111"/>
      <c r="J38" s="114"/>
      <c r="K38" s="114" t="n">
        <v>5000</v>
      </c>
    </row>
    <row r="39" customFormat="false" ht="12" hidden="false" customHeight="false" outlineLevel="0" collapsed="false">
      <c r="D39" s="102" t="s">
        <v>220</v>
      </c>
      <c r="E39" s="96" t="n">
        <v>34744</v>
      </c>
      <c r="F39" s="109"/>
      <c r="G39" s="110"/>
      <c r="H39" s="109"/>
      <c r="I39" s="109"/>
      <c r="J39" s="110"/>
      <c r="K39" s="110" t="n">
        <v>5000</v>
      </c>
    </row>
    <row r="40" customFormat="false" ht="12" hidden="false" customHeight="false" outlineLevel="0" collapsed="false">
      <c r="D40" s="102" t="s">
        <v>221</v>
      </c>
      <c r="E40" s="96" t="n">
        <v>34746</v>
      </c>
      <c r="F40" s="109"/>
      <c r="G40" s="110"/>
      <c r="H40" s="109"/>
      <c r="I40" s="109"/>
      <c r="J40" s="110"/>
      <c r="K40" s="110" t="n">
        <v>5000</v>
      </c>
    </row>
    <row r="41" customFormat="false" ht="12" hidden="false" customHeight="false" outlineLevel="0" collapsed="false">
      <c r="D41" s="102" t="s">
        <v>222</v>
      </c>
      <c r="E41" s="96" t="n">
        <v>34747</v>
      </c>
      <c r="F41" s="109"/>
      <c r="G41" s="110"/>
      <c r="H41" s="113"/>
      <c r="I41" s="113"/>
      <c r="J41" s="110"/>
      <c r="K41" s="110" t="n">
        <v>5000</v>
      </c>
    </row>
    <row r="42" customFormat="false" ht="12" hidden="false" customHeight="false" outlineLevel="0" collapsed="false">
      <c r="D42" s="102" t="s">
        <v>223</v>
      </c>
      <c r="E42" s="96" t="n">
        <v>34749</v>
      </c>
      <c r="F42" s="109"/>
      <c r="G42" s="110"/>
      <c r="H42" s="109"/>
      <c r="I42" s="109"/>
      <c r="J42" s="110"/>
      <c r="K42" s="110" t="n">
        <v>5000</v>
      </c>
    </row>
    <row r="43" customFormat="false" ht="12" hidden="false" customHeight="false" outlineLevel="0" collapsed="false">
      <c r="D43" s="102" t="s">
        <v>224</v>
      </c>
      <c r="E43" s="96" t="n">
        <v>34750</v>
      </c>
      <c r="F43" s="109"/>
      <c r="G43" s="110"/>
      <c r="H43" s="109"/>
      <c r="I43" s="109"/>
      <c r="J43" s="110"/>
      <c r="K43" s="110" t="n">
        <v>5000</v>
      </c>
    </row>
    <row r="44" customFormat="false" ht="12" hidden="false" customHeight="false" outlineLevel="0" collapsed="false">
      <c r="D44" s="102" t="s">
        <v>225</v>
      </c>
      <c r="E44" s="96" t="n">
        <v>34752</v>
      </c>
      <c r="F44" s="109"/>
      <c r="G44" s="110"/>
      <c r="H44" s="113"/>
      <c r="I44" s="113"/>
      <c r="J44" s="110"/>
      <c r="K44" s="110" t="n">
        <v>5000</v>
      </c>
    </row>
    <row r="45" customFormat="false" ht="12" hidden="false" customHeight="false" outlineLevel="0" collapsed="false">
      <c r="D45" s="102" t="s">
        <v>226</v>
      </c>
      <c r="E45" s="96" t="n">
        <v>34759</v>
      </c>
      <c r="F45" s="109"/>
      <c r="G45" s="110"/>
      <c r="H45" s="109"/>
      <c r="I45" s="109"/>
      <c r="J45" s="110"/>
      <c r="K45" s="110" t="n">
        <v>5000</v>
      </c>
    </row>
    <row r="46" customFormat="false" ht="12" hidden="false" customHeight="false" outlineLevel="0" collapsed="false">
      <c r="D46" s="102" t="s">
        <v>227</v>
      </c>
      <c r="E46" s="96" t="n">
        <v>34860</v>
      </c>
      <c r="F46" s="109"/>
      <c r="G46" s="110"/>
      <c r="H46" s="111"/>
      <c r="I46" s="111"/>
      <c r="J46" s="114"/>
      <c r="K46" s="112" t="n">
        <v>500</v>
      </c>
    </row>
    <row r="47" customFormat="false" ht="12" hidden="false" customHeight="false" outlineLevel="0" collapsed="false">
      <c r="D47" s="102" t="s">
        <v>228</v>
      </c>
      <c r="E47" s="96" t="n">
        <v>34972</v>
      </c>
      <c r="F47" s="109"/>
      <c r="G47" s="110"/>
      <c r="H47" s="109"/>
      <c r="I47" s="109"/>
      <c r="J47" s="110"/>
      <c r="K47" s="110" t="n">
        <v>5000</v>
      </c>
    </row>
    <row r="48" customFormat="false" ht="12" hidden="false" customHeight="false" outlineLevel="0" collapsed="false">
      <c r="D48" s="102" t="s">
        <v>229</v>
      </c>
      <c r="E48" s="96" t="n">
        <v>34973</v>
      </c>
      <c r="F48" s="109"/>
      <c r="G48" s="110"/>
      <c r="H48" s="113"/>
      <c r="I48" s="113"/>
      <c r="J48" s="110"/>
      <c r="K48" s="110" t="n">
        <v>5000</v>
      </c>
    </row>
    <row r="49" customFormat="false" ht="12" hidden="false" customHeight="false" outlineLevel="0" collapsed="false">
      <c r="D49" s="102" t="s">
        <v>230</v>
      </c>
      <c r="E49" s="96" t="n">
        <v>35353</v>
      </c>
      <c r="F49" s="109"/>
      <c r="G49" s="110"/>
      <c r="H49" s="113"/>
      <c r="I49" s="113"/>
      <c r="J49" s="112"/>
      <c r="K49" s="112" t="n">
        <v>5000</v>
      </c>
    </row>
    <row r="50" customFormat="false" ht="12" hidden="false" customHeight="false" outlineLevel="0" collapsed="false">
      <c r="D50" s="102" t="s">
        <v>231</v>
      </c>
      <c r="E50" s="96" t="n">
        <v>36113</v>
      </c>
      <c r="F50" s="109"/>
      <c r="G50" s="110"/>
      <c r="H50" s="109"/>
      <c r="I50" s="109"/>
      <c r="J50" s="110"/>
      <c r="K50" s="110" t="n">
        <v>30000</v>
      </c>
    </row>
    <row r="51" customFormat="false" ht="12" hidden="false" customHeight="false" outlineLevel="0" collapsed="false">
      <c r="D51" s="102" t="s">
        <v>232</v>
      </c>
      <c r="E51" s="96" t="n">
        <v>36119</v>
      </c>
      <c r="F51" s="109"/>
      <c r="G51" s="110"/>
      <c r="H51" s="113"/>
      <c r="I51" s="113"/>
      <c r="J51" s="114"/>
      <c r="K51" s="112" t="n">
        <v>20000</v>
      </c>
    </row>
    <row r="52" customFormat="false" ht="12" hidden="false" customHeight="false" outlineLevel="0" collapsed="false">
      <c r="D52" s="102" t="s">
        <v>233</v>
      </c>
      <c r="E52" s="96" t="n">
        <v>36135</v>
      </c>
      <c r="F52" s="109"/>
      <c r="G52" s="110"/>
      <c r="H52" s="109"/>
      <c r="I52" s="109"/>
      <c r="J52" s="110"/>
      <c r="K52" s="110" t="n">
        <v>5000</v>
      </c>
    </row>
    <row r="53" customFormat="false" ht="12" hidden="false" customHeight="false" outlineLevel="0" collapsed="false">
      <c r="D53" s="102" t="s">
        <v>234</v>
      </c>
      <c r="E53" s="96" t="n">
        <v>36136</v>
      </c>
      <c r="F53" s="109"/>
      <c r="G53" s="110"/>
      <c r="H53" s="113"/>
      <c r="I53" s="113"/>
      <c r="J53" s="110"/>
      <c r="K53" s="110" t="n">
        <v>5000</v>
      </c>
    </row>
    <row r="54" customFormat="false" ht="12" hidden="false" customHeight="false" outlineLevel="0" collapsed="false">
      <c r="D54" s="102" t="s">
        <v>235</v>
      </c>
      <c r="E54" s="96" t="n">
        <v>36137</v>
      </c>
      <c r="F54" s="109"/>
      <c r="G54" s="110"/>
      <c r="H54" s="109"/>
      <c r="I54" s="109"/>
      <c r="J54" s="110"/>
      <c r="K54" s="110" t="n">
        <v>10000</v>
      </c>
    </row>
    <row r="55" customFormat="false" ht="12" hidden="false" customHeight="false" outlineLevel="0" collapsed="false">
      <c r="D55" s="102" t="s">
        <v>236</v>
      </c>
      <c r="E55" s="96" t="n">
        <v>36157</v>
      </c>
      <c r="F55" s="109"/>
      <c r="G55" s="110"/>
      <c r="H55" s="109"/>
      <c r="I55" s="109"/>
      <c r="J55" s="110"/>
      <c r="K55" s="110" t="n">
        <v>10000</v>
      </c>
    </row>
    <row r="56" customFormat="false" ht="12" hidden="false" customHeight="false" outlineLevel="0" collapsed="false">
      <c r="D56" s="102" t="s">
        <v>237</v>
      </c>
      <c r="E56" s="96" t="n">
        <v>36158</v>
      </c>
      <c r="F56" s="109"/>
      <c r="G56" s="110"/>
      <c r="H56" s="113"/>
      <c r="I56" s="113"/>
      <c r="J56" s="110"/>
      <c r="K56" s="110" t="n">
        <v>10000</v>
      </c>
    </row>
    <row r="57" customFormat="false" ht="12.75" hidden="false" customHeight="false" outlineLevel="0" collapsed="false">
      <c r="D57" s="102" t="s">
        <v>238</v>
      </c>
      <c r="E57" s="96" t="n">
        <v>36159</v>
      </c>
      <c r="F57" s="109"/>
      <c r="G57" s="110"/>
      <c r="H57" s="109"/>
      <c r="I57" s="109"/>
      <c r="J57" s="110"/>
      <c r="K57" s="110" t="n">
        <v>5000</v>
      </c>
    </row>
    <row r="58" customFormat="false" ht="12" hidden="false" customHeight="false" outlineLevel="0" collapsed="false">
      <c r="B58" s="115"/>
      <c r="C58" s="116"/>
      <c r="D58" s="116" t="s">
        <v>239</v>
      </c>
      <c r="E58" s="117" t="n">
        <v>36160</v>
      </c>
      <c r="F58" s="118"/>
      <c r="G58" s="119"/>
      <c r="H58" s="120"/>
      <c r="I58" s="113"/>
      <c r="J58" s="114"/>
      <c r="K58" s="114" t="n">
        <v>10000</v>
      </c>
    </row>
    <row r="59" customFormat="false" ht="12" hidden="false" customHeight="false" outlineLevel="0" collapsed="false">
      <c r="B59" s="121"/>
      <c r="C59" s="122"/>
      <c r="D59" s="122" t="s">
        <v>240</v>
      </c>
      <c r="E59" s="123" t="n">
        <v>36213</v>
      </c>
      <c r="F59" s="124"/>
      <c r="G59" s="125"/>
      <c r="H59" s="126"/>
      <c r="I59" s="109"/>
      <c r="J59" s="110"/>
      <c r="K59" s="110" t="n">
        <v>10000</v>
      </c>
    </row>
    <row r="60" customFormat="false" ht="12" hidden="false" customHeight="false" outlineLevel="0" collapsed="false">
      <c r="B60" s="121"/>
      <c r="C60" s="122"/>
      <c r="D60" s="122" t="s">
        <v>241</v>
      </c>
      <c r="E60" s="123" t="n">
        <v>36214</v>
      </c>
      <c r="F60" s="124"/>
      <c r="G60" s="125"/>
      <c r="H60" s="127"/>
      <c r="I60" s="111"/>
      <c r="J60" s="110"/>
      <c r="K60" s="112" t="n">
        <v>5000</v>
      </c>
    </row>
    <row r="61" customFormat="false" ht="12" hidden="false" customHeight="false" outlineLevel="0" collapsed="false">
      <c r="B61" s="121"/>
      <c r="C61" s="122"/>
      <c r="D61" s="122"/>
      <c r="E61" s="123" t="n">
        <v>36224</v>
      </c>
      <c r="F61" s="124"/>
      <c r="G61" s="125"/>
      <c r="H61" s="126"/>
      <c r="I61" s="109"/>
      <c r="J61" s="110"/>
      <c r="K61" s="110"/>
    </row>
    <row r="62" customFormat="false" ht="12" hidden="false" customHeight="false" outlineLevel="0" collapsed="false">
      <c r="B62" s="121"/>
      <c r="C62" s="122"/>
      <c r="D62" s="122" t="s">
        <v>242</v>
      </c>
      <c r="E62" s="123" t="n">
        <v>36305</v>
      </c>
      <c r="F62" s="124"/>
      <c r="G62" s="125"/>
      <c r="H62" s="126" t="n">
        <v>3.185</v>
      </c>
      <c r="I62" s="109" t="n">
        <v>3.235</v>
      </c>
      <c r="J62" s="110" t="n">
        <v>5000</v>
      </c>
      <c r="K62" s="110" t="n">
        <v>5000</v>
      </c>
    </row>
    <row r="63" customFormat="false" ht="12" hidden="false" customHeight="false" outlineLevel="0" collapsed="false">
      <c r="B63" s="121"/>
      <c r="C63" s="122"/>
      <c r="D63" s="122" t="s">
        <v>243</v>
      </c>
      <c r="E63" s="123" t="n">
        <v>36313</v>
      </c>
      <c r="F63" s="124"/>
      <c r="G63" s="125"/>
      <c r="H63" s="126" t="n">
        <v>-0.04</v>
      </c>
      <c r="I63" s="109" t="n">
        <v>-0.03</v>
      </c>
      <c r="J63" s="110" t="n">
        <v>10000</v>
      </c>
      <c r="K63" s="110" t="n">
        <v>10000</v>
      </c>
    </row>
    <row r="64" customFormat="false" ht="12" hidden="false" customHeight="false" outlineLevel="0" collapsed="false">
      <c r="B64" s="121"/>
      <c r="C64" s="122"/>
      <c r="D64" s="128" t="s">
        <v>63</v>
      </c>
      <c r="E64" s="123" t="n">
        <v>36319</v>
      </c>
      <c r="F64" s="124"/>
      <c r="G64" s="125"/>
      <c r="H64" s="126" t="n">
        <v>-0.045</v>
      </c>
      <c r="I64" s="109" t="n">
        <v>-0.025</v>
      </c>
      <c r="J64" s="110" t="n">
        <v>5000</v>
      </c>
      <c r="K64" s="110" t="n">
        <v>5000</v>
      </c>
    </row>
    <row r="65" customFormat="false" ht="12" hidden="false" customHeight="false" outlineLevel="0" collapsed="false">
      <c r="B65" s="121"/>
      <c r="C65" s="122"/>
      <c r="D65" s="129" t="s">
        <v>244</v>
      </c>
      <c r="E65" s="123" t="n">
        <v>36400</v>
      </c>
      <c r="F65" s="124" t="n">
        <f aca="false">+F64</f>
        <v>0</v>
      </c>
      <c r="G65" s="125"/>
      <c r="H65" s="126" t="n">
        <f aca="false">+H64</f>
        <v>-0.045</v>
      </c>
      <c r="I65" s="109" t="n">
        <v>-0.72</v>
      </c>
      <c r="J65" s="110" t="n">
        <v>5000</v>
      </c>
      <c r="K65" s="110" t="n">
        <v>5000</v>
      </c>
    </row>
    <row r="66" customFormat="false" ht="12" hidden="false" customHeight="false" outlineLevel="0" collapsed="false">
      <c r="B66" s="121"/>
      <c r="C66" s="122"/>
      <c r="D66" s="122" t="s">
        <v>245</v>
      </c>
      <c r="E66" s="123" t="n">
        <v>36698</v>
      </c>
      <c r="F66" s="124"/>
      <c r="G66" s="125"/>
      <c r="H66" s="130" t="n">
        <v>0.6</v>
      </c>
      <c r="I66" s="113" t="n">
        <v>0.68</v>
      </c>
      <c r="J66" s="110" t="n">
        <v>5000</v>
      </c>
      <c r="K66" s="110" t="n">
        <v>5000</v>
      </c>
    </row>
    <row r="67" customFormat="false" ht="12" hidden="false" customHeight="false" outlineLevel="0" collapsed="false">
      <c r="B67" s="121"/>
      <c r="C67" s="122"/>
      <c r="D67" s="122" t="s">
        <v>246</v>
      </c>
      <c r="E67" s="123" t="n">
        <v>36798</v>
      </c>
      <c r="F67" s="124"/>
      <c r="G67" s="125"/>
      <c r="H67" s="126" t="n">
        <v>2.92</v>
      </c>
      <c r="I67" s="109" t="n">
        <v>2.96</v>
      </c>
      <c r="J67" s="110" t="n">
        <v>10000</v>
      </c>
      <c r="K67" s="110" t="n">
        <v>10000</v>
      </c>
    </row>
    <row r="68" customFormat="false" ht="12.75" hidden="false" customHeight="false" outlineLevel="0" collapsed="false">
      <c r="B68" s="131"/>
      <c r="C68" s="132"/>
      <c r="D68" s="132" t="s">
        <v>247</v>
      </c>
      <c r="E68" s="133" t="n">
        <v>36855</v>
      </c>
      <c r="F68" s="134"/>
      <c r="G68" s="135"/>
      <c r="H68" s="136" t="n">
        <v>2.27</v>
      </c>
      <c r="I68" s="109" t="n">
        <v>2.33</v>
      </c>
      <c r="J68" s="110" t="n">
        <v>5000</v>
      </c>
      <c r="K68" s="110" t="n">
        <v>5000</v>
      </c>
    </row>
    <row r="69" customFormat="false" ht="12" hidden="false" customHeight="false" outlineLevel="0" collapsed="false">
      <c r="D69" s="102" t="s">
        <v>248</v>
      </c>
      <c r="E69" s="96" t="n">
        <v>36856</v>
      </c>
      <c r="F69" s="109"/>
      <c r="G69" s="110"/>
      <c r="H69" s="109" t="n">
        <v>3.65</v>
      </c>
      <c r="I69" s="109" t="n">
        <v>3.75</v>
      </c>
      <c r="J69" s="110" t="n">
        <v>5000</v>
      </c>
      <c r="K69" s="110" t="n">
        <v>5000</v>
      </c>
    </row>
    <row r="70" customFormat="false" ht="12" hidden="false" customHeight="false" outlineLevel="0" collapsed="false">
      <c r="D70" s="102" t="s">
        <v>249</v>
      </c>
      <c r="E70" s="96" t="n">
        <v>36862</v>
      </c>
      <c r="F70" s="109"/>
      <c r="G70" s="110"/>
      <c r="H70" s="109" t="n">
        <v>0.005</v>
      </c>
      <c r="I70" s="109" t="n">
        <v>0.055</v>
      </c>
      <c r="J70" s="110" t="n">
        <v>25000</v>
      </c>
      <c r="K70" s="110" t="n">
        <v>25000</v>
      </c>
    </row>
    <row r="71" customFormat="false" ht="12" hidden="false" customHeight="false" outlineLevel="0" collapsed="false">
      <c r="D71" s="102" t="s">
        <v>250</v>
      </c>
      <c r="E71" s="96" t="n">
        <v>36863</v>
      </c>
      <c r="F71" s="109"/>
      <c r="G71" s="110"/>
      <c r="H71" s="109" t="n">
        <v>-0.06</v>
      </c>
      <c r="I71" s="109" t="n">
        <v>-0.01</v>
      </c>
      <c r="J71" s="110" t="n">
        <v>5000</v>
      </c>
      <c r="K71" s="110" t="n">
        <v>5000</v>
      </c>
    </row>
    <row r="72" customFormat="false" ht="12" hidden="false" customHeight="false" outlineLevel="0" collapsed="false">
      <c r="D72" s="102" t="s">
        <v>251</v>
      </c>
      <c r="E72" s="96" t="n">
        <v>37089</v>
      </c>
      <c r="F72" s="109"/>
      <c r="G72" s="110"/>
      <c r="H72" s="109" t="n">
        <v>-0.055</v>
      </c>
      <c r="I72" s="109" t="n">
        <v>0</v>
      </c>
      <c r="J72" s="110" t="n">
        <v>5000</v>
      </c>
      <c r="K72" s="110" t="n">
        <v>5000</v>
      </c>
    </row>
    <row r="73" customFormat="false" ht="12" hidden="false" customHeight="false" outlineLevel="0" collapsed="false">
      <c r="D73" s="102" t="s">
        <v>252</v>
      </c>
      <c r="E73" s="96" t="n">
        <v>37090</v>
      </c>
      <c r="F73" s="109"/>
      <c r="G73" s="110"/>
      <c r="H73" s="111" t="n">
        <v>0.28</v>
      </c>
      <c r="I73" s="111" t="n">
        <v>0.38</v>
      </c>
      <c r="J73" s="110" t="n">
        <v>5000</v>
      </c>
      <c r="K73" s="110" t="n">
        <v>5000</v>
      </c>
    </row>
    <row r="74" customFormat="false" ht="12" hidden="false" customHeight="false" outlineLevel="0" collapsed="false">
      <c r="D74" s="102" t="s">
        <v>253</v>
      </c>
      <c r="E74" s="96" t="n">
        <v>37116</v>
      </c>
      <c r="F74" s="109"/>
      <c r="G74" s="110"/>
      <c r="H74" s="111" t="n">
        <v>-0.05</v>
      </c>
      <c r="I74" s="111" t="n">
        <v>-0.04</v>
      </c>
      <c r="J74" s="110" t="n">
        <v>10000</v>
      </c>
      <c r="K74" s="110" t="n">
        <v>10000</v>
      </c>
    </row>
    <row r="75" customFormat="false" ht="12" hidden="false" customHeight="false" outlineLevel="0" collapsed="false">
      <c r="D75" s="102" t="s">
        <v>254</v>
      </c>
      <c r="E75" s="96" t="n">
        <v>37120</v>
      </c>
      <c r="F75" s="109"/>
      <c r="G75" s="110"/>
      <c r="H75" s="109" t="n">
        <v>0.01</v>
      </c>
      <c r="I75" s="109"/>
      <c r="J75" s="110" t="n">
        <v>5000</v>
      </c>
      <c r="K75" s="110"/>
    </row>
    <row r="76" customFormat="false" ht="12" hidden="false" customHeight="false" outlineLevel="0" collapsed="false">
      <c r="D76" s="102" t="s">
        <v>255</v>
      </c>
      <c r="E76" s="96" t="n">
        <v>37147</v>
      </c>
      <c r="F76" s="109"/>
      <c r="G76" s="110"/>
      <c r="H76" s="109" t="n">
        <v>-0.01</v>
      </c>
      <c r="I76" s="109" t="n">
        <v>0.01</v>
      </c>
      <c r="J76" s="110" t="n">
        <v>10000</v>
      </c>
      <c r="K76" s="110" t="n">
        <v>10000</v>
      </c>
    </row>
    <row r="77" customFormat="false" ht="12" hidden="false" customHeight="false" outlineLevel="0" collapsed="false">
      <c r="D77" s="102" t="s">
        <v>256</v>
      </c>
      <c r="E77" s="96" t="n">
        <v>37161</v>
      </c>
      <c r="F77" s="109"/>
      <c r="G77" s="110"/>
      <c r="H77" s="109" t="n">
        <v>2.03</v>
      </c>
      <c r="I77" s="109" t="n">
        <v>2.1</v>
      </c>
      <c r="J77" s="110" t="n">
        <v>5000</v>
      </c>
      <c r="K77" s="110" t="n">
        <v>5000</v>
      </c>
    </row>
    <row r="78" customFormat="false" ht="12" hidden="false" customHeight="false" outlineLevel="0" collapsed="false">
      <c r="D78" s="102" t="s">
        <v>257</v>
      </c>
      <c r="E78" s="96" t="n">
        <v>37162</v>
      </c>
      <c r="F78" s="109"/>
      <c r="G78" s="110"/>
      <c r="H78" s="109" t="n">
        <v>2.215</v>
      </c>
      <c r="I78" s="109" t="n">
        <v>2.275</v>
      </c>
      <c r="J78" s="110" t="n">
        <v>5000</v>
      </c>
      <c r="K78" s="110" t="n">
        <v>5000</v>
      </c>
    </row>
    <row r="79" customFormat="false" ht="12" hidden="false" customHeight="false" outlineLevel="0" collapsed="false">
      <c r="D79" s="102" t="s">
        <v>258</v>
      </c>
      <c r="E79" s="96" t="n">
        <v>37163</v>
      </c>
      <c r="F79" s="109"/>
      <c r="G79" s="110"/>
      <c r="H79" s="109" t="n">
        <v>3.235</v>
      </c>
      <c r="I79" s="109" t="n">
        <v>3.28</v>
      </c>
      <c r="J79" s="110" t="n">
        <v>5000</v>
      </c>
      <c r="K79" s="110" t="n">
        <v>5000</v>
      </c>
    </row>
    <row r="80" customFormat="false" ht="12" hidden="false" customHeight="false" outlineLevel="0" collapsed="false">
      <c r="D80" s="102" t="s">
        <v>259</v>
      </c>
      <c r="E80" s="96" t="n">
        <v>37166</v>
      </c>
      <c r="F80" s="109"/>
      <c r="G80" s="110"/>
      <c r="H80" s="109" t="n">
        <v>-0.035</v>
      </c>
      <c r="I80" s="109" t="n">
        <v>-0.025</v>
      </c>
      <c r="J80" s="110" t="n">
        <v>5000</v>
      </c>
      <c r="K80" s="110" t="n">
        <v>5000</v>
      </c>
    </row>
    <row r="81" customFormat="false" ht="12" hidden="false" customHeight="false" outlineLevel="0" collapsed="false">
      <c r="D81" s="102" t="s">
        <v>260</v>
      </c>
      <c r="E81" s="96" t="n">
        <v>37168</v>
      </c>
      <c r="F81" s="109"/>
      <c r="G81" s="110"/>
      <c r="H81" s="109" t="n">
        <v>3.15</v>
      </c>
      <c r="I81" s="109" t="n">
        <v>3.3</v>
      </c>
      <c r="J81" s="110" t="n">
        <v>5000</v>
      </c>
      <c r="K81" s="110" t="n">
        <v>5000</v>
      </c>
    </row>
    <row r="82" customFormat="false" ht="12" hidden="false" customHeight="false" outlineLevel="0" collapsed="false">
      <c r="D82" s="102" t="s">
        <v>261</v>
      </c>
      <c r="E82" s="96" t="n">
        <v>37169</v>
      </c>
      <c r="F82" s="109"/>
      <c r="G82" s="110"/>
      <c r="H82" s="109"/>
      <c r="I82" s="109" t="n">
        <v>0.02</v>
      </c>
      <c r="J82" s="110"/>
      <c r="K82" s="110" t="n">
        <v>10000</v>
      </c>
    </row>
    <row r="83" customFormat="false" ht="12" hidden="false" customHeight="false" outlineLevel="0" collapsed="false">
      <c r="D83" s="102" t="s">
        <v>262</v>
      </c>
      <c r="E83" s="96" t="n">
        <v>37171</v>
      </c>
      <c r="F83" s="109"/>
      <c r="G83" s="110"/>
      <c r="H83" s="109"/>
      <c r="I83" s="109"/>
      <c r="J83" s="110"/>
      <c r="K83" s="110"/>
    </row>
    <row r="84" customFormat="false" ht="12" hidden="false" customHeight="false" outlineLevel="0" collapsed="false">
      <c r="D84" s="102" t="s">
        <v>263</v>
      </c>
      <c r="E84" s="96" t="n">
        <v>37184</v>
      </c>
      <c r="F84" s="109"/>
      <c r="G84" s="110"/>
      <c r="H84" s="109" t="n">
        <v>0.01</v>
      </c>
      <c r="I84" s="109" t="n">
        <v>0.06</v>
      </c>
      <c r="J84" s="110" t="n">
        <v>5000</v>
      </c>
      <c r="K84" s="110" t="n">
        <v>5000</v>
      </c>
    </row>
    <row r="85" customFormat="false" ht="12" hidden="false" customHeight="false" outlineLevel="0" collapsed="false">
      <c r="D85" s="102" t="s">
        <v>264</v>
      </c>
      <c r="E85" s="96" t="n">
        <v>37196</v>
      </c>
      <c r="F85" s="109"/>
      <c r="G85" s="110"/>
      <c r="H85" s="109" t="n">
        <v>0.005</v>
      </c>
      <c r="I85" s="109" t="n">
        <v>0.055</v>
      </c>
      <c r="J85" s="110" t="n">
        <v>25000</v>
      </c>
      <c r="K85" s="110" t="n">
        <v>25000</v>
      </c>
    </row>
    <row r="86" customFormat="false" ht="12" hidden="false" customHeight="false" outlineLevel="0" collapsed="false">
      <c r="D86" s="102" t="s">
        <v>265</v>
      </c>
      <c r="E86" s="96" t="n">
        <v>37256</v>
      </c>
      <c r="F86" s="109"/>
      <c r="G86" s="110"/>
      <c r="H86" s="109" t="n">
        <v>2.93</v>
      </c>
      <c r="I86" s="109" t="n">
        <v>2.98</v>
      </c>
      <c r="J86" s="110" t="n">
        <v>10000</v>
      </c>
      <c r="K86" s="110" t="n">
        <v>316</v>
      </c>
    </row>
    <row r="87" customFormat="false" ht="12" hidden="false" customHeight="false" outlineLevel="0" collapsed="false">
      <c r="D87" s="102" t="s">
        <v>266</v>
      </c>
      <c r="E87" s="96" t="n">
        <v>37288</v>
      </c>
      <c r="F87" s="109"/>
      <c r="G87" s="110"/>
      <c r="H87" s="113" t="n">
        <v>-0.37</v>
      </c>
      <c r="I87" s="113" t="n">
        <v>-0.35</v>
      </c>
      <c r="J87" s="110" t="n">
        <v>5000</v>
      </c>
      <c r="K87" s="110" t="n">
        <v>5000</v>
      </c>
    </row>
    <row r="88" customFormat="false" ht="12" hidden="false" customHeight="false" outlineLevel="0" collapsed="false">
      <c r="D88" s="102" t="s">
        <v>267</v>
      </c>
      <c r="E88" s="96" t="n">
        <v>37305</v>
      </c>
      <c r="F88" s="109"/>
      <c r="G88" s="110"/>
      <c r="H88" s="109" t="n">
        <v>-0.055</v>
      </c>
      <c r="I88" s="109" t="n">
        <v>-0.035</v>
      </c>
      <c r="J88" s="110" t="n">
        <v>5000</v>
      </c>
      <c r="K88" s="110" t="n">
        <v>5000</v>
      </c>
    </row>
    <row r="89" customFormat="false" ht="12" hidden="false" customHeight="false" outlineLevel="0" collapsed="false">
      <c r="D89" s="102" t="s">
        <v>268</v>
      </c>
      <c r="E89" s="96" t="n">
        <v>37321</v>
      </c>
      <c r="F89" s="109"/>
      <c r="G89" s="110"/>
      <c r="H89" s="113" t="n">
        <v>-0.13</v>
      </c>
      <c r="I89" s="113" t="n">
        <v>-0.12</v>
      </c>
      <c r="J89" s="110" t="n">
        <v>10000</v>
      </c>
      <c r="K89" s="110" t="n">
        <v>10000</v>
      </c>
    </row>
    <row r="90" customFormat="false" ht="12" hidden="false" customHeight="false" outlineLevel="0" collapsed="false">
      <c r="D90" s="102" t="s">
        <v>269</v>
      </c>
      <c r="E90" s="96" t="n">
        <v>37322</v>
      </c>
      <c r="F90" s="113"/>
      <c r="G90" s="112"/>
      <c r="H90" s="111" t="n">
        <v>-0.13</v>
      </c>
      <c r="I90" s="111" t="n">
        <v>-0.12</v>
      </c>
      <c r="J90" s="114" t="n">
        <v>10000</v>
      </c>
      <c r="K90" s="110" t="n">
        <v>10000</v>
      </c>
    </row>
    <row r="91" customFormat="false" ht="12" hidden="false" customHeight="false" outlineLevel="0" collapsed="false">
      <c r="D91" s="102" t="s">
        <v>270</v>
      </c>
      <c r="E91" s="96" t="n">
        <v>38615</v>
      </c>
      <c r="F91" s="109"/>
      <c r="G91" s="110"/>
      <c r="H91" s="109" t="n">
        <v>-0.1</v>
      </c>
      <c r="I91" s="109" t="n">
        <v>-0.09</v>
      </c>
      <c r="J91" s="110" t="n">
        <v>5000</v>
      </c>
      <c r="K91" s="110" t="n">
        <v>5000</v>
      </c>
    </row>
    <row r="92" customFormat="false" ht="12" hidden="false" customHeight="false" outlineLevel="0" collapsed="false">
      <c r="D92" s="102" t="s">
        <v>271</v>
      </c>
      <c r="E92" s="96" t="n">
        <v>38619</v>
      </c>
      <c r="F92" s="109"/>
      <c r="G92" s="110"/>
      <c r="H92" s="109" t="n">
        <v>-0.0775</v>
      </c>
      <c r="I92" s="109" t="n">
        <v>-0.0675</v>
      </c>
      <c r="J92" s="110" t="n">
        <v>10000</v>
      </c>
      <c r="K92" s="110" t="n">
        <v>10000</v>
      </c>
    </row>
    <row r="93" customFormat="false" ht="12" hidden="false" customHeight="false" outlineLevel="0" collapsed="false">
      <c r="D93" s="102" t="s">
        <v>272</v>
      </c>
      <c r="E93" s="96" t="n">
        <v>38910</v>
      </c>
      <c r="F93" s="109"/>
      <c r="G93" s="110"/>
      <c r="H93" s="111" t="n">
        <v>-0.37</v>
      </c>
      <c r="I93" s="111" t="n">
        <v>-0.35</v>
      </c>
      <c r="J93" s="114" t="n">
        <v>10000</v>
      </c>
      <c r="K93" s="114" t="n">
        <v>10000</v>
      </c>
    </row>
    <row r="94" customFormat="false" ht="12" hidden="false" customHeight="false" outlineLevel="0" collapsed="false">
      <c r="D94" s="102" t="s">
        <v>273</v>
      </c>
      <c r="E94" s="96" t="n">
        <v>38914</v>
      </c>
      <c r="F94" s="109"/>
      <c r="G94" s="110"/>
      <c r="H94" s="113" t="n">
        <v>0.56</v>
      </c>
      <c r="I94" s="113" t="n">
        <v>0.64</v>
      </c>
      <c r="J94" s="112" t="n">
        <v>4000</v>
      </c>
      <c r="K94" s="110" t="n">
        <v>5000</v>
      </c>
    </row>
    <row r="95" customFormat="false" ht="12" hidden="false" customHeight="false" outlineLevel="0" collapsed="false">
      <c r="D95" s="102" t="s">
        <v>274</v>
      </c>
      <c r="E95" s="96" t="n">
        <v>38936</v>
      </c>
      <c r="F95" s="109"/>
      <c r="G95" s="110"/>
      <c r="H95" s="111" t="n">
        <v>-0.71</v>
      </c>
      <c r="I95" s="111" t="n">
        <v>-0.69</v>
      </c>
      <c r="J95" s="110" t="n">
        <v>5000</v>
      </c>
      <c r="K95" s="110" t="n">
        <v>5000</v>
      </c>
    </row>
    <row r="96" customFormat="false" ht="12" hidden="false" customHeight="false" outlineLevel="0" collapsed="false">
      <c r="D96" s="102" t="s">
        <v>275</v>
      </c>
      <c r="E96" s="96" t="n">
        <v>39120</v>
      </c>
      <c r="F96" s="109"/>
      <c r="G96" s="110"/>
      <c r="H96" s="109" t="n">
        <v>-0.14</v>
      </c>
      <c r="I96" s="109" t="n">
        <v>-0.13</v>
      </c>
      <c r="J96" s="110" t="n">
        <v>10000</v>
      </c>
      <c r="K96" s="110" t="n">
        <v>10000</v>
      </c>
    </row>
    <row r="97" customFormat="false" ht="12" hidden="false" customHeight="false" outlineLevel="0" collapsed="false">
      <c r="D97" s="102" t="s">
        <v>276</v>
      </c>
      <c r="E97" s="96" t="n">
        <v>39122</v>
      </c>
      <c r="F97" s="109"/>
      <c r="G97" s="110"/>
      <c r="H97" s="109" t="n">
        <v>-0.36</v>
      </c>
      <c r="I97" s="109" t="n">
        <v>-0.34</v>
      </c>
      <c r="J97" s="110" t="n">
        <v>5000</v>
      </c>
      <c r="K97" s="110" t="n">
        <v>5000</v>
      </c>
    </row>
    <row r="98" customFormat="false" ht="12" hidden="false" customHeight="false" outlineLevel="0" collapsed="false">
      <c r="D98" s="102" t="s">
        <v>277</v>
      </c>
      <c r="E98" s="96" t="n">
        <v>39240</v>
      </c>
      <c r="F98" s="109"/>
      <c r="G98" s="110"/>
      <c r="H98" s="111" t="n">
        <v>0.007</v>
      </c>
      <c r="I98" s="109" t="n">
        <v>0.015</v>
      </c>
      <c r="J98" s="114" t="n">
        <v>20000</v>
      </c>
      <c r="K98" s="110" t="n">
        <v>20000</v>
      </c>
    </row>
    <row r="99" customFormat="false" ht="12" hidden="false" customHeight="false" outlineLevel="0" collapsed="false">
      <c r="D99" s="102" t="s">
        <v>278</v>
      </c>
      <c r="E99" s="96" t="n">
        <v>39242</v>
      </c>
      <c r="F99" s="109"/>
      <c r="G99" s="110"/>
      <c r="H99" s="109" t="n">
        <v>-0.03</v>
      </c>
      <c r="I99" s="113" t="n">
        <v>-0.02</v>
      </c>
      <c r="J99" s="114" t="n">
        <v>20000</v>
      </c>
      <c r="K99" s="110" t="n">
        <v>20000</v>
      </c>
    </row>
    <row r="100" customFormat="false" ht="12" hidden="false" customHeight="false" outlineLevel="0" collapsed="false">
      <c r="D100" s="102" t="s">
        <v>279</v>
      </c>
      <c r="E100" s="96" t="n">
        <v>39252</v>
      </c>
      <c r="F100" s="109"/>
      <c r="G100" s="110"/>
      <c r="H100" s="113" t="n">
        <v>0.2</v>
      </c>
      <c r="I100" s="113" t="n">
        <v>0.4</v>
      </c>
      <c r="J100" s="110" t="n">
        <v>5000</v>
      </c>
      <c r="K100" s="110" t="n">
        <v>5000</v>
      </c>
    </row>
    <row r="101" customFormat="false" ht="12" hidden="false" customHeight="false" outlineLevel="0" collapsed="false">
      <c r="D101" s="102" t="s">
        <v>280</v>
      </c>
      <c r="E101" s="96" t="n">
        <v>39254</v>
      </c>
      <c r="F101" s="109"/>
      <c r="G101" s="110"/>
      <c r="H101" s="109" t="n">
        <v>0.05</v>
      </c>
      <c r="I101" s="109" t="n">
        <v>0.4</v>
      </c>
      <c r="J101" s="110" t="n">
        <v>5000</v>
      </c>
      <c r="K101" s="110" t="n">
        <v>5000</v>
      </c>
    </row>
    <row r="102" customFormat="false" ht="12" hidden="false" customHeight="false" outlineLevel="0" collapsed="false">
      <c r="D102" s="102" t="s">
        <v>281</v>
      </c>
      <c r="E102" s="96" t="n">
        <v>39256</v>
      </c>
      <c r="F102" s="109"/>
      <c r="G102" s="110"/>
      <c r="H102" s="109" t="n">
        <v>0.46</v>
      </c>
      <c r="I102" s="109" t="n">
        <v>0.51</v>
      </c>
      <c r="J102" s="110" t="n">
        <v>5000</v>
      </c>
      <c r="K102" s="110" t="n">
        <v>5000</v>
      </c>
    </row>
    <row r="103" customFormat="false" ht="12" hidden="false" customHeight="false" outlineLevel="0" collapsed="false">
      <c r="D103" s="102" t="s">
        <v>282</v>
      </c>
      <c r="E103" s="96" t="n">
        <v>39258</v>
      </c>
      <c r="F103" s="109"/>
      <c r="G103" s="110"/>
      <c r="H103" s="111" t="n">
        <v>0.6</v>
      </c>
      <c r="I103" s="111" t="n">
        <v>0.7</v>
      </c>
      <c r="J103" s="110" t="n">
        <v>5000</v>
      </c>
      <c r="K103" s="110" t="n">
        <v>5000</v>
      </c>
    </row>
    <row r="104" customFormat="false" ht="12" hidden="false" customHeight="false" outlineLevel="0" collapsed="false">
      <c r="D104" s="102" t="s">
        <v>283</v>
      </c>
      <c r="E104" s="96" t="n">
        <v>39260</v>
      </c>
      <c r="F104" s="109"/>
      <c r="G104" s="110"/>
      <c r="H104" s="113" t="n">
        <v>0.6</v>
      </c>
      <c r="I104" s="113" t="n">
        <v>0.7</v>
      </c>
      <c r="J104" s="110" t="n">
        <v>5000</v>
      </c>
      <c r="K104" s="110" t="n">
        <v>5000</v>
      </c>
    </row>
    <row r="105" customFormat="false" ht="12" hidden="false" customHeight="false" outlineLevel="0" collapsed="false">
      <c r="D105" s="102" t="s">
        <v>284</v>
      </c>
      <c r="E105" s="96" t="n">
        <v>39262</v>
      </c>
      <c r="F105" s="109"/>
      <c r="G105" s="110"/>
      <c r="H105" s="109" t="n">
        <v>0.59</v>
      </c>
      <c r="I105" s="109" t="n">
        <v>0.955</v>
      </c>
      <c r="J105" s="110" t="n">
        <v>5000</v>
      </c>
      <c r="K105" s="110" t="n">
        <v>5000</v>
      </c>
    </row>
    <row r="106" customFormat="false" ht="12" hidden="false" customHeight="false" outlineLevel="0" collapsed="false">
      <c r="D106" s="102" t="s">
        <v>285</v>
      </c>
      <c r="E106" s="96" t="n">
        <v>39264</v>
      </c>
      <c r="F106" s="109"/>
      <c r="G106" s="110"/>
      <c r="H106" s="113" t="n">
        <v>0.56</v>
      </c>
      <c r="I106" s="113" t="n">
        <v>0.64</v>
      </c>
      <c r="J106" s="110" t="n">
        <v>5000</v>
      </c>
      <c r="K106" s="110" t="n">
        <v>5000</v>
      </c>
    </row>
    <row r="107" customFormat="false" ht="12" hidden="false" customHeight="false" outlineLevel="0" collapsed="false">
      <c r="D107" s="102" t="s">
        <v>286</v>
      </c>
      <c r="E107" s="96" t="n">
        <v>39302</v>
      </c>
      <c r="F107" s="109"/>
      <c r="G107" s="110"/>
      <c r="H107" s="109" t="n">
        <v>-0.72</v>
      </c>
      <c r="I107" s="109"/>
      <c r="J107" s="110" t="n">
        <v>5000</v>
      </c>
      <c r="K107" s="110"/>
    </row>
    <row r="108" customFormat="false" ht="12" hidden="false" customHeight="false" outlineLevel="0" collapsed="false">
      <c r="D108" s="102" t="s">
        <v>287</v>
      </c>
      <c r="E108" s="96" t="n">
        <v>39370</v>
      </c>
      <c r="F108" s="109"/>
      <c r="G108" s="110"/>
      <c r="H108" s="109" t="n">
        <v>-0.11</v>
      </c>
      <c r="I108" s="109" t="n">
        <v>-0.1</v>
      </c>
      <c r="J108" s="110" t="n">
        <v>10000</v>
      </c>
      <c r="K108" s="110" t="n">
        <v>10000</v>
      </c>
    </row>
    <row r="109" customFormat="false" ht="12" hidden="false" customHeight="false" outlineLevel="0" collapsed="false">
      <c r="D109" s="102" t="s">
        <v>288</v>
      </c>
      <c r="E109" s="96" t="n">
        <v>39372</v>
      </c>
      <c r="F109" s="109"/>
      <c r="G109" s="110"/>
      <c r="H109" s="109" t="n">
        <v>-0.13</v>
      </c>
      <c r="I109" s="109" t="n">
        <v>-0.12</v>
      </c>
      <c r="J109" s="110" t="n">
        <v>10000</v>
      </c>
      <c r="K109" s="110" t="n">
        <v>10000</v>
      </c>
    </row>
    <row r="110" customFormat="false" ht="12" hidden="false" customHeight="false" outlineLevel="0" collapsed="false">
      <c r="D110" s="102" t="s">
        <v>289</v>
      </c>
      <c r="E110" s="96" t="n">
        <v>41225</v>
      </c>
      <c r="F110" s="109"/>
      <c r="G110" s="110"/>
      <c r="H110" s="111" t="n">
        <v>-0.73</v>
      </c>
      <c r="I110" s="111" t="n">
        <v>-0.71</v>
      </c>
      <c r="J110" s="110" t="n">
        <v>5000</v>
      </c>
      <c r="K110" s="110" t="n">
        <v>5000</v>
      </c>
    </row>
    <row r="111" customFormat="false" ht="12" hidden="false" customHeight="false" outlineLevel="0" collapsed="false">
      <c r="D111" s="102" t="s">
        <v>290</v>
      </c>
      <c r="E111" s="96" t="n">
        <v>41227</v>
      </c>
      <c r="F111" s="109"/>
      <c r="G111" s="110"/>
      <c r="H111" s="113" t="n">
        <v>-0.3</v>
      </c>
      <c r="I111" s="113" t="n">
        <v>-0.29</v>
      </c>
      <c r="J111" s="110" t="n">
        <v>5000</v>
      </c>
      <c r="K111" s="110" t="n">
        <v>5000</v>
      </c>
    </row>
    <row r="112" customFormat="false" ht="12" hidden="false" customHeight="false" outlineLevel="0" collapsed="false">
      <c r="D112" s="102" t="s">
        <v>291</v>
      </c>
      <c r="E112" s="96" t="n">
        <v>41229</v>
      </c>
      <c r="F112" s="109"/>
      <c r="G112" s="110"/>
      <c r="H112" s="113" t="n">
        <v>-0.48</v>
      </c>
      <c r="I112" s="113" t="n">
        <v>-0.45</v>
      </c>
      <c r="J112" s="110" t="n">
        <v>5000</v>
      </c>
      <c r="K112" s="110" t="n">
        <v>5000</v>
      </c>
    </row>
    <row r="113" customFormat="false" ht="12" hidden="false" customHeight="false" outlineLevel="0" collapsed="false">
      <c r="D113" s="102" t="s">
        <v>292</v>
      </c>
      <c r="E113" s="96" t="n">
        <v>41283</v>
      </c>
      <c r="F113" s="109"/>
      <c r="G113" s="110"/>
      <c r="H113" s="109" t="n">
        <v>-1.145</v>
      </c>
      <c r="I113" s="109" t="n">
        <v>-1.125</v>
      </c>
      <c r="J113" s="110" t="n">
        <v>5000</v>
      </c>
      <c r="K113" s="110" t="n">
        <v>5000</v>
      </c>
    </row>
    <row r="114" customFormat="false" ht="12" hidden="false" customHeight="false" outlineLevel="0" collapsed="false">
      <c r="D114" s="102" t="s">
        <v>293</v>
      </c>
      <c r="E114" s="96" t="n">
        <v>41313</v>
      </c>
      <c r="F114" s="109"/>
      <c r="G114" s="110"/>
      <c r="H114" s="113" t="n">
        <v>-1.07</v>
      </c>
      <c r="I114" s="113" t="n">
        <v>-1.04</v>
      </c>
      <c r="J114" s="114" t="n">
        <v>5000</v>
      </c>
      <c r="K114" s="114" t="n">
        <v>5000</v>
      </c>
    </row>
    <row r="115" customFormat="false" ht="12" hidden="false" customHeight="false" outlineLevel="0" collapsed="false">
      <c r="D115" s="102" t="s">
        <v>294</v>
      </c>
      <c r="E115" s="96" t="n">
        <v>43788</v>
      </c>
      <c r="F115" s="109"/>
      <c r="G115" s="110"/>
      <c r="H115" s="111" t="n">
        <v>3.625</v>
      </c>
      <c r="I115" s="111" t="n">
        <v>3.775</v>
      </c>
      <c r="J115" s="112" t="n">
        <v>5000</v>
      </c>
      <c r="K115" s="112" t="n">
        <v>5000</v>
      </c>
    </row>
    <row r="116" customFormat="false" ht="12" hidden="false" customHeight="false" outlineLevel="0" collapsed="false">
      <c r="D116" s="102" t="s">
        <v>295</v>
      </c>
      <c r="E116" s="96" t="n">
        <v>43950</v>
      </c>
      <c r="F116" s="109"/>
      <c r="G116" s="110"/>
      <c r="H116" s="111" t="n">
        <v>3.15</v>
      </c>
      <c r="I116" s="111" t="n">
        <v>3.195</v>
      </c>
      <c r="J116" s="114" t="n">
        <v>10000</v>
      </c>
      <c r="K116" s="114" t="n">
        <v>10000</v>
      </c>
    </row>
    <row r="117" customFormat="false" ht="12" hidden="false" customHeight="false" outlineLevel="0" collapsed="false">
      <c r="D117" s="102" t="s">
        <v>296</v>
      </c>
      <c r="E117" s="96" t="n">
        <v>43954</v>
      </c>
      <c r="F117" s="109"/>
      <c r="G117" s="110"/>
      <c r="H117" s="109"/>
      <c r="I117" s="109"/>
      <c r="J117" s="110"/>
      <c r="K117" s="110"/>
    </row>
    <row r="118" customFormat="false" ht="12" hidden="false" customHeight="false" outlineLevel="0" collapsed="false">
      <c r="D118" s="102" t="s">
        <v>297</v>
      </c>
      <c r="E118" s="96" t="n">
        <v>44738</v>
      </c>
      <c r="F118" s="109"/>
      <c r="G118" s="110"/>
      <c r="H118" s="113" t="n">
        <v>2.25</v>
      </c>
      <c r="I118" s="113" t="n">
        <v>2.4</v>
      </c>
      <c r="J118" s="114" t="n">
        <v>5000</v>
      </c>
      <c r="K118" s="114" t="n">
        <v>5000</v>
      </c>
    </row>
    <row r="119" customFormat="false" ht="12" hidden="false" customHeight="false" outlineLevel="0" collapsed="false">
      <c r="D119" s="102" t="s">
        <v>298</v>
      </c>
      <c r="E119" s="96" t="n">
        <v>44746</v>
      </c>
      <c r="F119" s="109"/>
      <c r="G119" s="110"/>
      <c r="H119" s="111" t="n">
        <v>2.24</v>
      </c>
      <c r="I119" s="111" t="n">
        <v>2.39</v>
      </c>
      <c r="J119" s="114" t="n">
        <v>5000</v>
      </c>
      <c r="K119" s="114" t="n">
        <v>5000</v>
      </c>
    </row>
    <row r="120" customFormat="false" ht="12" hidden="false" customHeight="false" outlineLevel="0" collapsed="false">
      <c r="D120" s="102" t="s">
        <v>299</v>
      </c>
      <c r="E120" s="96" t="n">
        <v>44750</v>
      </c>
      <c r="F120" s="109"/>
      <c r="G120" s="110"/>
      <c r="H120" s="109" t="n">
        <v>2.185</v>
      </c>
      <c r="I120" s="109" t="n">
        <v>2.235</v>
      </c>
      <c r="J120" s="110" t="n">
        <v>5000</v>
      </c>
      <c r="K120" s="110" t="n">
        <v>5000</v>
      </c>
    </row>
    <row r="121" customFormat="false" ht="12" hidden="false" customHeight="false" outlineLevel="0" collapsed="false">
      <c r="D121" s="102" t="s">
        <v>300</v>
      </c>
      <c r="E121" s="96" t="n">
        <v>44752</v>
      </c>
      <c r="F121" s="109"/>
      <c r="G121" s="110"/>
      <c r="H121" s="109" t="n">
        <v>2.015</v>
      </c>
      <c r="I121" s="109" t="n">
        <v>2.065</v>
      </c>
      <c r="J121" s="110" t="n">
        <v>5000</v>
      </c>
      <c r="K121" s="110" t="n">
        <v>5000</v>
      </c>
    </row>
    <row r="122" customFormat="false" ht="12" hidden="false" customHeight="false" outlineLevel="0" collapsed="false">
      <c r="D122" s="102" t="s">
        <v>301</v>
      </c>
      <c r="E122" s="96" t="n">
        <v>45094</v>
      </c>
      <c r="F122" s="109"/>
      <c r="G122" s="110"/>
      <c r="H122" s="109" t="n">
        <v>3.755</v>
      </c>
      <c r="I122" s="109" t="n">
        <v>3.86</v>
      </c>
      <c r="J122" s="110" t="n">
        <v>10000</v>
      </c>
      <c r="K122" s="110" t="n">
        <v>10000</v>
      </c>
    </row>
    <row r="123" customFormat="false" ht="12" hidden="false" customHeight="false" outlineLevel="0" collapsed="false">
      <c r="D123" s="102" t="s">
        <v>302</v>
      </c>
      <c r="E123" s="96" t="n">
        <v>45213</v>
      </c>
      <c r="F123" s="109"/>
      <c r="G123" s="110"/>
      <c r="H123" s="113" t="n">
        <v>0.86</v>
      </c>
      <c r="I123" s="113" t="n">
        <v>0.94</v>
      </c>
      <c r="J123" s="110" t="n">
        <v>5000</v>
      </c>
      <c r="K123" s="110" t="n">
        <v>5000</v>
      </c>
    </row>
    <row r="124" customFormat="false" ht="12" hidden="false" customHeight="false" outlineLevel="0" collapsed="false">
      <c r="D124" s="102" t="s">
        <v>303</v>
      </c>
      <c r="E124" s="96" t="n">
        <v>45309</v>
      </c>
      <c r="F124" s="109"/>
      <c r="G124" s="110"/>
      <c r="H124" s="109" t="n">
        <v>-0.15</v>
      </c>
      <c r="I124" s="109" t="n">
        <v>-0.1</v>
      </c>
      <c r="J124" s="110" t="n">
        <v>5000</v>
      </c>
      <c r="K124" s="110" t="n">
        <v>5000</v>
      </c>
    </row>
    <row r="125" customFormat="false" ht="12" hidden="false" customHeight="false" outlineLevel="0" collapsed="false">
      <c r="D125" s="102" t="s">
        <v>304</v>
      </c>
      <c r="E125" s="96" t="n">
        <v>45338</v>
      </c>
      <c r="F125" s="109"/>
      <c r="G125" s="110"/>
      <c r="H125" s="109" t="n">
        <v>0.005</v>
      </c>
      <c r="I125" s="109" t="n">
        <v>0.055</v>
      </c>
      <c r="J125" s="110" t="n">
        <v>25000</v>
      </c>
      <c r="K125" s="110" t="n">
        <v>25000</v>
      </c>
    </row>
    <row r="126" customFormat="false" ht="12" hidden="false" customHeight="false" outlineLevel="0" collapsed="false">
      <c r="D126" s="102" t="s">
        <v>305</v>
      </c>
      <c r="E126" s="96" t="n">
        <v>45340</v>
      </c>
      <c r="F126" s="109"/>
      <c r="G126" s="110"/>
      <c r="H126" s="109" t="n">
        <v>-0.005</v>
      </c>
      <c r="I126" s="109" t="n">
        <v>0.045</v>
      </c>
      <c r="J126" s="110" t="n">
        <v>20000</v>
      </c>
      <c r="K126" s="110" t="n">
        <v>20000</v>
      </c>
    </row>
    <row r="127" customFormat="false" ht="12" hidden="false" customHeight="false" outlineLevel="0" collapsed="false">
      <c r="D127" s="102" t="s">
        <v>306</v>
      </c>
      <c r="E127" s="96" t="n">
        <v>45390</v>
      </c>
      <c r="F127" s="109"/>
      <c r="G127" s="110"/>
      <c r="H127" s="109" t="n">
        <v>0.34</v>
      </c>
      <c r="I127" s="109" t="n">
        <v>0.54</v>
      </c>
      <c r="J127" s="110" t="n">
        <v>5000</v>
      </c>
      <c r="K127" s="110" t="n">
        <v>5000</v>
      </c>
    </row>
    <row r="128" customFormat="false" ht="12" hidden="false" customHeight="false" outlineLevel="0" collapsed="false">
      <c r="D128" s="102" t="s">
        <v>307</v>
      </c>
      <c r="E128" s="96" t="n">
        <v>45518</v>
      </c>
      <c r="F128" s="109"/>
      <c r="G128" s="110"/>
      <c r="H128" s="109" t="n">
        <v>-0.115</v>
      </c>
      <c r="I128" s="109" t="n">
        <v>-0.105</v>
      </c>
      <c r="J128" s="110" t="n">
        <v>10000</v>
      </c>
      <c r="K128" s="110" t="n">
        <v>5000</v>
      </c>
    </row>
    <row r="129" customFormat="false" ht="12" hidden="false" customHeight="false" outlineLevel="0" collapsed="false">
      <c r="D129" s="102" t="s">
        <v>308</v>
      </c>
      <c r="E129" s="96" t="n">
        <v>45898</v>
      </c>
      <c r="F129" s="109"/>
      <c r="G129" s="110"/>
      <c r="H129" s="111" t="n">
        <v>-0.13</v>
      </c>
      <c r="I129" s="111" t="n">
        <v>-0.12</v>
      </c>
      <c r="J129" s="114" t="n">
        <v>10000</v>
      </c>
      <c r="K129" s="110" t="n">
        <v>10000</v>
      </c>
    </row>
    <row r="130" customFormat="false" ht="12" hidden="false" customHeight="false" outlineLevel="0" collapsed="false">
      <c r="D130" s="102" t="s">
        <v>309</v>
      </c>
      <c r="E130" s="96" t="n">
        <v>46086</v>
      </c>
      <c r="F130" s="109"/>
      <c r="G130" s="110"/>
      <c r="H130" s="113" t="n">
        <v>-0.7</v>
      </c>
      <c r="I130" s="113" t="n">
        <v>-0.67</v>
      </c>
      <c r="J130" s="110" t="n">
        <v>5000</v>
      </c>
      <c r="K130" s="110" t="n">
        <v>5000</v>
      </c>
    </row>
    <row r="131" customFormat="false" ht="12" hidden="false" customHeight="false" outlineLevel="0" collapsed="false">
      <c r="D131" s="102" t="s">
        <v>310</v>
      </c>
      <c r="E131" s="96" t="n">
        <v>46088</v>
      </c>
      <c r="F131" s="109"/>
      <c r="G131" s="110"/>
      <c r="H131" s="113" t="n">
        <v>-0.56</v>
      </c>
      <c r="I131" s="113" t="n">
        <v>-0.53</v>
      </c>
      <c r="J131" s="110" t="n">
        <v>5000</v>
      </c>
      <c r="K131" s="110" t="n">
        <v>5000</v>
      </c>
    </row>
    <row r="132" customFormat="false" ht="12" hidden="false" customHeight="false" outlineLevel="0" collapsed="false">
      <c r="D132" s="102" t="s">
        <v>311</v>
      </c>
      <c r="E132" s="96" t="n">
        <v>46976</v>
      </c>
      <c r="F132" s="109"/>
      <c r="G132" s="110"/>
      <c r="H132" s="109" t="n">
        <v>-0.11</v>
      </c>
      <c r="I132" s="109" t="n">
        <v>-0.1</v>
      </c>
      <c r="J132" s="114" t="n">
        <v>10000</v>
      </c>
      <c r="K132" s="110" t="n">
        <v>10000</v>
      </c>
    </row>
    <row r="133" customFormat="false" ht="12" hidden="false" customHeight="false" outlineLevel="0" collapsed="false">
      <c r="D133" s="102" t="s">
        <v>312</v>
      </c>
      <c r="E133" s="96" t="n">
        <v>46982</v>
      </c>
      <c r="F133" s="109"/>
      <c r="G133" s="110"/>
      <c r="H133" s="109" t="n">
        <v>-0.055</v>
      </c>
      <c r="I133" s="109" t="n">
        <v>-0.045</v>
      </c>
      <c r="J133" s="110" t="n">
        <v>10000</v>
      </c>
      <c r="K133" s="110" t="n">
        <v>10000</v>
      </c>
    </row>
    <row r="134" customFormat="false" ht="12" hidden="false" customHeight="false" outlineLevel="0" collapsed="false">
      <c r="D134" s="102" t="s">
        <v>313</v>
      </c>
      <c r="E134" s="96" t="n">
        <v>47099</v>
      </c>
      <c r="F134" s="109"/>
      <c r="G134" s="110"/>
      <c r="H134" s="109" t="n">
        <v>-0.025</v>
      </c>
      <c r="I134" s="109" t="n">
        <v>-0.005</v>
      </c>
      <c r="J134" s="110" t="n">
        <v>10000</v>
      </c>
      <c r="K134" s="110" t="n">
        <v>10000</v>
      </c>
    </row>
    <row r="135" customFormat="false" ht="12" hidden="false" customHeight="false" outlineLevel="0" collapsed="false">
      <c r="D135" s="102" t="s">
        <v>314</v>
      </c>
      <c r="E135" s="96" t="n">
        <v>47130</v>
      </c>
      <c r="F135" s="109"/>
      <c r="G135" s="110"/>
      <c r="H135" s="109"/>
      <c r="I135" s="109"/>
      <c r="J135" s="110"/>
      <c r="K135" s="110"/>
    </row>
    <row r="136" customFormat="false" ht="12" hidden="false" customHeight="false" outlineLevel="0" collapsed="false">
      <c r="D136" s="102" t="s">
        <v>315</v>
      </c>
      <c r="E136" s="96" t="n">
        <v>47136</v>
      </c>
      <c r="F136" s="109"/>
      <c r="G136" s="110"/>
      <c r="H136" s="109" t="n">
        <v>-0.43</v>
      </c>
      <c r="I136" s="109" t="n">
        <v>-0.4</v>
      </c>
      <c r="J136" s="110" t="n">
        <v>5000</v>
      </c>
      <c r="K136" s="110" t="n">
        <v>5000</v>
      </c>
    </row>
    <row r="137" customFormat="false" ht="12" hidden="false" customHeight="false" outlineLevel="0" collapsed="false">
      <c r="D137" s="102" t="s">
        <v>316</v>
      </c>
      <c r="E137" s="96" t="n">
        <v>47140</v>
      </c>
      <c r="F137" s="109"/>
      <c r="G137" s="110"/>
      <c r="H137" s="109" t="n">
        <v>-0.465</v>
      </c>
      <c r="I137" s="109" t="n">
        <v>-0.445</v>
      </c>
      <c r="J137" s="110" t="n">
        <v>5000</v>
      </c>
      <c r="K137" s="110" t="n">
        <v>5000</v>
      </c>
    </row>
    <row r="138" customFormat="false" ht="12" hidden="false" customHeight="false" outlineLevel="0" collapsed="false">
      <c r="D138" s="102" t="s">
        <v>317</v>
      </c>
      <c r="E138" s="96" t="n">
        <v>47328</v>
      </c>
      <c r="F138" s="109"/>
      <c r="G138" s="110"/>
      <c r="H138" s="109"/>
      <c r="I138" s="109"/>
      <c r="J138" s="110"/>
      <c r="K138" s="110"/>
    </row>
    <row r="139" customFormat="false" ht="12" hidden="false" customHeight="false" outlineLevel="0" collapsed="false">
      <c r="D139" s="102" t="s">
        <v>318</v>
      </c>
      <c r="E139" s="96" t="n">
        <v>47486</v>
      </c>
      <c r="F139" s="109"/>
      <c r="G139" s="110"/>
      <c r="H139" s="113" t="n">
        <v>0.39</v>
      </c>
      <c r="I139" s="113" t="n">
        <v>0.47</v>
      </c>
      <c r="J139" s="110" t="n">
        <v>5000</v>
      </c>
      <c r="K139" s="110" t="n">
        <v>5000</v>
      </c>
    </row>
    <row r="140" customFormat="false" ht="12" hidden="false" customHeight="false" outlineLevel="0" collapsed="false">
      <c r="D140" s="102" t="s">
        <v>319</v>
      </c>
      <c r="E140" s="96" t="n">
        <v>47664</v>
      </c>
      <c r="F140" s="109"/>
      <c r="G140" s="110"/>
      <c r="H140" s="111" t="n">
        <v>-0.83</v>
      </c>
      <c r="I140" s="111" t="n">
        <v>-0.8</v>
      </c>
      <c r="J140" s="110" t="n">
        <v>5000</v>
      </c>
      <c r="K140" s="114" t="n">
        <v>5000</v>
      </c>
    </row>
    <row r="141" customFormat="false" ht="12" hidden="false" customHeight="false" outlineLevel="0" collapsed="false">
      <c r="D141" s="102" t="s">
        <v>320</v>
      </c>
      <c r="E141" s="96" t="n">
        <v>47666</v>
      </c>
      <c r="F141" s="109"/>
      <c r="G141" s="110"/>
      <c r="H141" s="111" t="n">
        <v>-0.89</v>
      </c>
      <c r="I141" s="111" t="n">
        <v>-0.87</v>
      </c>
      <c r="J141" s="110" t="n">
        <v>5000</v>
      </c>
      <c r="K141" s="114" t="n">
        <v>5000</v>
      </c>
    </row>
    <row r="142" customFormat="false" ht="12" hidden="false" customHeight="false" outlineLevel="0" collapsed="false">
      <c r="D142" s="102" t="s">
        <v>321</v>
      </c>
      <c r="E142" s="96" t="n">
        <v>47976</v>
      </c>
      <c r="F142" s="109"/>
      <c r="G142" s="110"/>
      <c r="H142" s="111" t="n">
        <v>-0.1</v>
      </c>
      <c r="I142" s="111" t="n">
        <v>-0.09</v>
      </c>
      <c r="J142" s="110" t="n">
        <v>10000</v>
      </c>
      <c r="K142" s="110" t="n">
        <v>10000</v>
      </c>
    </row>
    <row r="143" customFormat="false" ht="12" hidden="false" customHeight="false" outlineLevel="0" collapsed="false">
      <c r="D143" s="102" t="s">
        <v>322</v>
      </c>
      <c r="E143" s="96" t="n">
        <v>48400</v>
      </c>
      <c r="H143" s="109" t="n">
        <v>0.1375</v>
      </c>
      <c r="I143" s="109" t="n">
        <v>0.145</v>
      </c>
      <c r="J143" s="96" t="n">
        <v>5000</v>
      </c>
      <c r="K143" s="96" t="n">
        <v>5000</v>
      </c>
      <c r="L143" s="96"/>
      <c r="M143" s="96"/>
    </row>
    <row r="144" customFormat="false" ht="12" hidden="false" customHeight="false" outlineLevel="0" collapsed="false">
      <c r="D144" s="102" t="s">
        <v>323</v>
      </c>
      <c r="E144" s="96" t="n">
        <v>48404</v>
      </c>
      <c r="F144" s="109"/>
      <c r="G144" s="110"/>
      <c r="H144" s="109" t="n">
        <v>0.0925</v>
      </c>
      <c r="I144" s="109" t="n">
        <v>0.1075</v>
      </c>
      <c r="J144" s="110" t="n">
        <v>5000</v>
      </c>
      <c r="K144" s="110" t="n">
        <v>5000</v>
      </c>
    </row>
    <row r="145" customFormat="false" ht="12" hidden="false" customHeight="false" outlineLevel="0" collapsed="false">
      <c r="D145" s="102" t="s">
        <v>324</v>
      </c>
      <c r="E145" s="96" t="n">
        <v>48418</v>
      </c>
      <c r="F145" s="109"/>
      <c r="G145" s="110"/>
      <c r="H145" s="109" t="n">
        <v>-0.0925</v>
      </c>
      <c r="I145" s="109" t="n">
        <v>-0.08</v>
      </c>
      <c r="J145" s="110" t="n">
        <v>5000</v>
      </c>
      <c r="K145" s="110" t="n">
        <v>10000</v>
      </c>
    </row>
    <row r="146" customFormat="false" ht="12" hidden="false" customHeight="false" outlineLevel="0" collapsed="false">
      <c r="D146" s="102" t="s">
        <v>325</v>
      </c>
      <c r="E146" s="96" t="n">
        <v>48724</v>
      </c>
      <c r="F146" s="109"/>
      <c r="G146" s="110"/>
      <c r="H146" s="113" t="n">
        <v>3.74</v>
      </c>
      <c r="I146" s="111" t="n">
        <v>3.75</v>
      </c>
      <c r="J146" s="112" t="n">
        <v>5000</v>
      </c>
      <c r="K146" s="112" t="n">
        <v>5000</v>
      </c>
    </row>
    <row r="147" customFormat="false" ht="12" hidden="false" customHeight="false" outlineLevel="0" collapsed="false">
      <c r="D147" s="102" t="s">
        <v>326</v>
      </c>
      <c r="E147" s="96" t="n">
        <v>49139</v>
      </c>
      <c r="F147" s="109"/>
      <c r="G147" s="110"/>
      <c r="H147" s="109" t="n">
        <v>0.3</v>
      </c>
      <c r="I147" s="109" t="n">
        <v>0.5</v>
      </c>
      <c r="J147" s="110" t="n">
        <v>5000</v>
      </c>
      <c r="K147" s="110" t="n">
        <v>5000</v>
      </c>
    </row>
    <row r="148" customFormat="false" ht="12" hidden="false" customHeight="false" outlineLevel="0" collapsed="false">
      <c r="D148" s="102" t="s">
        <v>327</v>
      </c>
      <c r="E148" s="96" t="n">
        <v>49605</v>
      </c>
      <c r="F148" s="109"/>
      <c r="G148" s="110"/>
      <c r="H148" s="113" t="n">
        <v>0.59</v>
      </c>
      <c r="I148" s="113" t="n">
        <v>0.79</v>
      </c>
      <c r="J148" s="110" t="n">
        <v>5000</v>
      </c>
      <c r="K148" s="110" t="n">
        <v>5000</v>
      </c>
    </row>
    <row r="149" customFormat="false" ht="12" hidden="false" customHeight="false" outlineLevel="0" collapsed="false">
      <c r="D149" s="102" t="s">
        <v>328</v>
      </c>
      <c r="E149" s="96" t="n">
        <v>49607</v>
      </c>
      <c r="F149" s="109"/>
      <c r="G149" s="110"/>
      <c r="H149" s="113" t="n">
        <v>0.2</v>
      </c>
      <c r="I149" s="113" t="n">
        <v>0.4</v>
      </c>
      <c r="J149" s="110" t="n">
        <v>5000</v>
      </c>
      <c r="K149" s="114" t="n">
        <v>5000</v>
      </c>
    </row>
    <row r="150" customFormat="false" ht="12" hidden="false" customHeight="false" outlineLevel="0" collapsed="false">
      <c r="D150" s="102" t="s">
        <v>329</v>
      </c>
      <c r="E150" s="96" t="n">
        <v>49609</v>
      </c>
      <c r="F150" s="109"/>
      <c r="G150" s="110"/>
      <c r="H150" s="109" t="n">
        <v>3.165</v>
      </c>
      <c r="I150" s="109" t="n">
        <v>3.175</v>
      </c>
      <c r="J150" s="110" t="n">
        <v>11000000</v>
      </c>
      <c r="K150" s="110" t="n">
        <v>10000000</v>
      </c>
    </row>
    <row r="151" customFormat="false" ht="12" hidden="false" customHeight="false" outlineLevel="0" collapsed="false">
      <c r="D151" s="102" t="s">
        <v>330</v>
      </c>
      <c r="E151" s="96" t="n">
        <v>49613</v>
      </c>
      <c r="F151" s="109"/>
      <c r="G151" s="114" t="n">
        <v>3.345</v>
      </c>
      <c r="H151" s="113" t="n">
        <v>3.355</v>
      </c>
      <c r="I151" s="113" t="n">
        <v>5000</v>
      </c>
      <c r="J151" s="114" t="n">
        <v>10000</v>
      </c>
      <c r="K151" s="114" t="n">
        <v>10000</v>
      </c>
    </row>
    <row r="152" customFormat="false" ht="12" hidden="false" customHeight="false" outlineLevel="0" collapsed="false">
      <c r="D152" s="102" t="s">
        <v>331</v>
      </c>
      <c r="E152" s="96" t="n">
        <v>49615</v>
      </c>
      <c r="F152" s="109"/>
      <c r="G152" s="114" t="n">
        <v>3.39</v>
      </c>
      <c r="H152" s="113" t="n">
        <v>3.4</v>
      </c>
      <c r="I152" s="113" t="n">
        <v>5000</v>
      </c>
      <c r="J152" s="114" t="n">
        <v>10000</v>
      </c>
      <c r="K152" s="114" t="n">
        <v>10000</v>
      </c>
    </row>
    <row r="153" customFormat="false" ht="12" hidden="false" customHeight="false" outlineLevel="0" collapsed="false">
      <c r="D153" s="102" t="s">
        <v>332</v>
      </c>
      <c r="E153" s="96" t="n">
        <v>49633</v>
      </c>
      <c r="F153" s="109"/>
      <c r="G153" s="110"/>
      <c r="H153" s="109" t="n">
        <v>2.62</v>
      </c>
      <c r="I153" s="109" t="n">
        <v>2.65</v>
      </c>
      <c r="J153" s="110" t="n">
        <v>5000</v>
      </c>
      <c r="K153" s="110" t="n">
        <v>5000</v>
      </c>
    </row>
    <row r="154" customFormat="false" ht="12" hidden="false" customHeight="false" outlineLevel="0" collapsed="false">
      <c r="D154" s="102" t="s">
        <v>333</v>
      </c>
      <c r="E154" s="96" t="n">
        <v>49639</v>
      </c>
      <c r="F154" s="109"/>
      <c r="G154" s="110"/>
      <c r="H154" s="113" t="n">
        <v>3.2</v>
      </c>
      <c r="I154" s="113" t="n">
        <v>3.25</v>
      </c>
      <c r="J154" s="112" t="n">
        <v>5000</v>
      </c>
      <c r="K154" s="112" t="n">
        <v>5000</v>
      </c>
    </row>
    <row r="155" customFormat="false" ht="12" hidden="false" customHeight="false" outlineLevel="0" collapsed="false">
      <c r="D155" s="102" t="s">
        <v>334</v>
      </c>
      <c r="E155" s="96" t="n">
        <v>49647</v>
      </c>
      <c r="F155" s="109"/>
      <c r="G155" s="110"/>
      <c r="H155" s="109" t="n">
        <v>-0.05</v>
      </c>
      <c r="I155" s="109" t="n">
        <v>-0.03</v>
      </c>
      <c r="J155" s="110" t="n">
        <v>5000</v>
      </c>
      <c r="K155" s="110" t="n">
        <v>5000</v>
      </c>
    </row>
    <row r="156" customFormat="false" ht="12" hidden="false" customHeight="false" outlineLevel="0" collapsed="false">
      <c r="D156" s="102" t="s">
        <v>335</v>
      </c>
      <c r="E156" s="96" t="n">
        <v>51173</v>
      </c>
      <c r="F156" s="109"/>
      <c r="G156" s="110"/>
      <c r="H156" s="109"/>
      <c r="I156" s="109"/>
      <c r="J156" s="110"/>
      <c r="K156" s="110"/>
    </row>
    <row r="157" customFormat="false" ht="12" hidden="false" customHeight="false" outlineLevel="0" collapsed="false">
      <c r="D157" s="102" t="s">
        <v>336</v>
      </c>
      <c r="E157" s="96" t="n">
        <v>51346</v>
      </c>
      <c r="H157" s="109" t="n">
        <v>3.13</v>
      </c>
      <c r="I157" s="109" t="n">
        <v>3.16</v>
      </c>
      <c r="J157" s="110" t="n">
        <v>10000</v>
      </c>
      <c r="K157" s="110" t="n">
        <v>10000</v>
      </c>
    </row>
    <row r="158" customFormat="false" ht="12" hidden="false" customHeight="false" outlineLevel="0" collapsed="false">
      <c r="D158" s="102" t="s">
        <v>337</v>
      </c>
      <c r="E158" s="96" t="n">
        <v>51348</v>
      </c>
      <c r="H158" s="109" t="n">
        <v>0.02</v>
      </c>
      <c r="I158" s="109" t="n">
        <v>0.04</v>
      </c>
      <c r="J158" s="110" t="n">
        <v>10000</v>
      </c>
      <c r="K158" s="110" t="n">
        <v>10000</v>
      </c>
    </row>
    <row r="159" customFormat="false" ht="12" hidden="false" customHeight="false" outlineLevel="0" collapsed="false">
      <c r="D159" s="102" t="s">
        <v>338</v>
      </c>
      <c r="E159" s="96" t="n">
        <v>51408</v>
      </c>
      <c r="H159" s="113" t="n">
        <v>3.35</v>
      </c>
      <c r="I159" s="113" t="n">
        <v>3.5</v>
      </c>
      <c r="J159" s="110" t="n">
        <v>5000</v>
      </c>
      <c r="K159" s="110" t="n">
        <v>5000</v>
      </c>
    </row>
    <row r="160" customFormat="false" ht="12" hidden="false" customHeight="false" outlineLevel="0" collapsed="false">
      <c r="D160" s="102" t="s">
        <v>339</v>
      </c>
      <c r="E160" s="96" t="n">
        <v>51492</v>
      </c>
      <c r="H160" s="109" t="n">
        <v>3.265</v>
      </c>
      <c r="I160" s="109" t="n">
        <v>3.405</v>
      </c>
      <c r="J160" s="110" t="n">
        <v>5000</v>
      </c>
      <c r="K160" s="110" t="n">
        <v>5000</v>
      </c>
    </row>
    <row r="161" customFormat="false" ht="12" hidden="false" customHeight="false" outlineLevel="0" collapsed="false">
      <c r="D161" s="102" t="s">
        <v>340</v>
      </c>
      <c r="E161" s="96" t="n">
        <v>51854</v>
      </c>
      <c r="H161" s="113" t="n">
        <v>0.22</v>
      </c>
      <c r="I161" s="113" t="n">
        <v>0.42</v>
      </c>
      <c r="J161" s="110" t="n">
        <v>5000</v>
      </c>
      <c r="K161" s="110" t="n">
        <v>5000</v>
      </c>
    </row>
    <row r="162" customFormat="false" ht="12" hidden="false" customHeight="false" outlineLevel="0" collapsed="false">
      <c r="D162" s="102" t="s">
        <v>341</v>
      </c>
      <c r="E162" s="96" t="n">
        <v>51856</v>
      </c>
      <c r="H162" s="109" t="n">
        <v>0.35</v>
      </c>
      <c r="I162" s="109" t="n">
        <v>0.85</v>
      </c>
      <c r="J162" s="110" t="n">
        <v>5000</v>
      </c>
      <c r="K162" s="110" t="n">
        <v>5000</v>
      </c>
    </row>
    <row r="163" customFormat="false" ht="12" hidden="false" customHeight="false" outlineLevel="0" collapsed="false">
      <c r="D163" s="102" t="s">
        <v>342</v>
      </c>
      <c r="E163" s="96" t="n">
        <v>51858</v>
      </c>
      <c r="H163" s="109"/>
      <c r="I163" s="109"/>
      <c r="J163" s="110"/>
      <c r="K163" s="110"/>
    </row>
    <row r="164" customFormat="false" ht="12" hidden="false" customHeight="false" outlineLevel="0" collapsed="false">
      <c r="D164" s="102" t="s">
        <v>343</v>
      </c>
      <c r="E164" s="96" t="n">
        <v>51860</v>
      </c>
      <c r="H164" s="113" t="n">
        <v>0.3</v>
      </c>
      <c r="I164" s="113" t="n">
        <v>0.5</v>
      </c>
      <c r="J164" s="114" t="n">
        <v>5000</v>
      </c>
      <c r="K164" s="114" t="n">
        <v>5000</v>
      </c>
    </row>
    <row r="165" customFormat="false" ht="12" hidden="false" customHeight="false" outlineLevel="0" collapsed="false">
      <c r="D165" s="102" t="s">
        <v>344</v>
      </c>
      <c r="E165" s="96" t="n">
        <v>52231</v>
      </c>
      <c r="H165" s="111" t="n">
        <v>3.29</v>
      </c>
      <c r="I165" s="111" t="n">
        <v>3.33</v>
      </c>
      <c r="J165" s="112" t="n">
        <v>5000</v>
      </c>
      <c r="K165" s="112" t="n">
        <v>5000</v>
      </c>
    </row>
    <row r="166" customFormat="false" ht="12" hidden="false" customHeight="false" outlineLevel="0" collapsed="false">
      <c r="D166" s="102" t="s">
        <v>345</v>
      </c>
      <c r="E166" s="96" t="n">
        <v>52722</v>
      </c>
      <c r="H166" s="109" t="n">
        <v>3.2</v>
      </c>
      <c r="I166" s="109" t="n">
        <v>3.215</v>
      </c>
      <c r="J166" s="110" t="n">
        <v>5000</v>
      </c>
      <c r="K166" s="110" t="n">
        <v>5000</v>
      </c>
    </row>
    <row r="167" customFormat="false" ht="12" hidden="false" customHeight="false" outlineLevel="0" collapsed="false">
      <c r="D167" s="102" t="s">
        <v>346</v>
      </c>
      <c r="E167" s="96" t="n">
        <v>54094</v>
      </c>
      <c r="H167" s="109" t="n">
        <v>-0.085</v>
      </c>
      <c r="I167" s="109" t="n">
        <v>-0.075</v>
      </c>
      <c r="J167" s="110" t="n">
        <v>10000</v>
      </c>
      <c r="K167" s="110" t="n">
        <v>10000</v>
      </c>
    </row>
    <row r="168" customFormat="false" ht="12" hidden="false" customHeight="false" outlineLevel="0" collapsed="false">
      <c r="D168" s="102" t="s">
        <v>347</v>
      </c>
      <c r="E168" s="96" t="n">
        <v>54096</v>
      </c>
      <c r="H168" s="109"/>
      <c r="I168" s="109"/>
      <c r="J168" s="110"/>
      <c r="K168" s="110"/>
    </row>
    <row r="169" customFormat="false" ht="12" hidden="false" customHeight="false" outlineLevel="0" collapsed="false">
      <c r="D169" s="102" t="s">
        <v>348</v>
      </c>
      <c r="E169" s="96" t="n">
        <v>54098</v>
      </c>
      <c r="H169" s="109" t="n">
        <v>0.035</v>
      </c>
      <c r="I169" s="109" t="n">
        <v>0.04</v>
      </c>
      <c r="J169" s="110" t="n">
        <v>20000</v>
      </c>
      <c r="K169" s="110" t="n">
        <v>20000</v>
      </c>
    </row>
    <row r="170" customFormat="false" ht="12" hidden="false" customHeight="false" outlineLevel="0" collapsed="false">
      <c r="D170" s="102" t="s">
        <v>349</v>
      </c>
      <c r="E170" s="96" t="n">
        <v>54100</v>
      </c>
      <c r="H170" s="109"/>
      <c r="I170" s="109"/>
      <c r="J170" s="110"/>
      <c r="K170" s="110"/>
    </row>
    <row r="171" customFormat="false" ht="12" hidden="false" customHeight="false" outlineLevel="0" collapsed="false">
      <c r="D171" s="102" t="s">
        <v>350</v>
      </c>
      <c r="E171" s="96" t="n">
        <v>54109</v>
      </c>
      <c r="H171" s="109" t="n">
        <v>-0.065</v>
      </c>
      <c r="I171" s="109" t="n">
        <v>-0.055</v>
      </c>
      <c r="J171" s="110" t="n">
        <v>10000</v>
      </c>
      <c r="K171" s="110" t="n">
        <v>10000</v>
      </c>
    </row>
    <row r="172" customFormat="false" ht="12" hidden="false" customHeight="false" outlineLevel="0" collapsed="false">
      <c r="D172" s="102" t="s">
        <v>351</v>
      </c>
      <c r="E172" s="96" t="n">
        <v>54524</v>
      </c>
      <c r="H172" s="109" t="n">
        <v>-0.125</v>
      </c>
      <c r="I172" s="109" t="n">
        <v>-0.1125</v>
      </c>
      <c r="J172" s="110" t="n">
        <v>5000</v>
      </c>
      <c r="K172" s="110" t="n">
        <v>5000</v>
      </c>
    </row>
    <row r="173" customFormat="false" ht="12" hidden="false" customHeight="false" outlineLevel="0" collapsed="false">
      <c r="D173" s="102" t="s">
        <v>352</v>
      </c>
      <c r="E173" s="96" t="n">
        <v>54552</v>
      </c>
      <c r="H173" s="113" t="n">
        <v>0.56</v>
      </c>
      <c r="I173" s="113" t="n">
        <v>0.64</v>
      </c>
      <c r="J173" s="110" t="n">
        <v>5000</v>
      </c>
      <c r="K173" s="110" t="n">
        <v>5000</v>
      </c>
    </row>
    <row r="174" customFormat="false" ht="12" hidden="false" customHeight="false" outlineLevel="0" collapsed="false">
      <c r="D174" s="102" t="s">
        <v>353</v>
      </c>
      <c r="E174" s="96" t="n">
        <v>54566</v>
      </c>
      <c r="H174" s="113" t="n">
        <v>0.56</v>
      </c>
      <c r="I174" s="113" t="n">
        <v>0.64</v>
      </c>
      <c r="J174" s="110" t="n">
        <v>5000</v>
      </c>
      <c r="K174" s="114" t="n">
        <v>5000</v>
      </c>
    </row>
    <row r="175" customFormat="false" ht="12" hidden="false" customHeight="false" outlineLevel="0" collapsed="false">
      <c r="D175" s="102" t="s">
        <v>354</v>
      </c>
      <c r="E175" s="96" t="n">
        <v>54674</v>
      </c>
      <c r="H175" s="113" t="n">
        <v>3.635</v>
      </c>
      <c r="I175" s="111" t="n">
        <v>3.645</v>
      </c>
      <c r="J175" s="112" t="n">
        <v>5000</v>
      </c>
      <c r="K175" s="112" t="n">
        <v>5000</v>
      </c>
    </row>
    <row r="176" customFormat="false" ht="12" hidden="false" customHeight="false" outlineLevel="0" collapsed="false">
      <c r="D176" s="102" t="s">
        <v>355</v>
      </c>
      <c r="E176" s="96" t="n">
        <v>54874</v>
      </c>
      <c r="H176" s="109" t="n">
        <v>-0.14</v>
      </c>
      <c r="I176" s="109" t="n">
        <v>-0.13</v>
      </c>
      <c r="J176" s="110" t="n">
        <v>10000</v>
      </c>
      <c r="K176" s="110" t="n">
        <v>10000</v>
      </c>
    </row>
    <row r="177" customFormat="false" ht="12" hidden="false" customHeight="false" outlineLevel="0" collapsed="false">
      <c r="D177" s="102" t="s">
        <v>356</v>
      </c>
      <c r="E177" s="96" t="n">
        <v>54876</v>
      </c>
      <c r="H177" s="111" t="n">
        <v>-0.14</v>
      </c>
      <c r="I177" s="111" t="n">
        <v>-0.13</v>
      </c>
      <c r="J177" s="110" t="n">
        <v>10000</v>
      </c>
      <c r="K177" s="110" t="n">
        <v>10000</v>
      </c>
    </row>
    <row r="178" customFormat="false" ht="12" hidden="false" customHeight="false" outlineLevel="0" collapsed="false">
      <c r="D178" s="102" t="s">
        <v>357</v>
      </c>
      <c r="E178" s="96" t="n">
        <v>54878</v>
      </c>
      <c r="H178" s="111" t="n">
        <v>-0.14</v>
      </c>
      <c r="I178" s="111" t="n">
        <v>-0.13</v>
      </c>
      <c r="J178" s="110" t="n">
        <v>10000</v>
      </c>
      <c r="K178" s="110" t="n">
        <v>10000</v>
      </c>
    </row>
    <row r="179" customFormat="false" ht="12" hidden="false" customHeight="false" outlineLevel="0" collapsed="false">
      <c r="D179" s="102" t="s">
        <v>358</v>
      </c>
      <c r="E179" s="96" t="n">
        <v>54880</v>
      </c>
      <c r="H179" s="109" t="n">
        <v>-0.12</v>
      </c>
      <c r="I179" s="109" t="n">
        <v>-0.11</v>
      </c>
      <c r="J179" s="110" t="n">
        <v>10000</v>
      </c>
      <c r="K179" s="110" t="n">
        <v>10000</v>
      </c>
    </row>
    <row r="180" customFormat="false" ht="12" hidden="false" customHeight="false" outlineLevel="0" collapsed="false">
      <c r="D180" s="102" t="s">
        <v>359</v>
      </c>
      <c r="E180" s="96" t="n">
        <v>54886</v>
      </c>
      <c r="H180" s="111" t="n">
        <v>-0.14</v>
      </c>
      <c r="I180" s="111" t="n">
        <v>-0.13</v>
      </c>
      <c r="J180" s="110" t="n">
        <v>10000</v>
      </c>
      <c r="K180" s="110" t="n">
        <v>5000</v>
      </c>
    </row>
    <row r="181" customFormat="false" ht="12" hidden="false" customHeight="false" outlineLevel="0" collapsed="false">
      <c r="D181" s="102" t="s">
        <v>360</v>
      </c>
      <c r="E181" s="96" t="n">
        <v>54888</v>
      </c>
      <c r="H181" s="111" t="n">
        <v>-0.12</v>
      </c>
      <c r="I181" s="111" t="n">
        <v>-0.11</v>
      </c>
      <c r="J181" s="110" t="n">
        <v>10000</v>
      </c>
      <c r="K181" s="110" t="n">
        <v>10000</v>
      </c>
    </row>
    <row r="182" customFormat="false" ht="12" hidden="false" customHeight="false" outlineLevel="0" collapsed="false">
      <c r="D182" s="102" t="s">
        <v>361</v>
      </c>
      <c r="E182" s="96" t="n">
        <v>54894</v>
      </c>
      <c r="H182" s="109" t="n">
        <v>-0.05</v>
      </c>
      <c r="I182" s="113" t="n">
        <v>-0.04</v>
      </c>
      <c r="J182" s="110" t="n">
        <v>20000</v>
      </c>
      <c r="K182" s="110" t="n">
        <v>20000</v>
      </c>
    </row>
    <row r="183" customFormat="false" ht="12" hidden="false" customHeight="false" outlineLevel="0" collapsed="false">
      <c r="D183" s="102" t="s">
        <v>362</v>
      </c>
      <c r="E183" s="96" t="n">
        <v>54896</v>
      </c>
      <c r="H183" s="113" t="n">
        <v>-0.05</v>
      </c>
      <c r="I183" s="113" t="n">
        <v>-0.04</v>
      </c>
      <c r="J183" s="110" t="n">
        <v>20000</v>
      </c>
      <c r="K183" s="110" t="n">
        <v>20000</v>
      </c>
    </row>
    <row r="184" customFormat="false" ht="12" hidden="false" customHeight="false" outlineLevel="0" collapsed="false">
      <c r="D184" s="102" t="s">
        <v>363</v>
      </c>
      <c r="E184" s="96" t="n">
        <v>54898</v>
      </c>
      <c r="H184" s="113" t="n">
        <v>-0.04</v>
      </c>
      <c r="I184" s="113" t="n">
        <v>-0.03</v>
      </c>
      <c r="J184" s="110" t="n">
        <v>20000</v>
      </c>
      <c r="K184" s="110" t="n">
        <v>20000</v>
      </c>
    </row>
    <row r="185" customFormat="false" ht="12" hidden="false" customHeight="false" outlineLevel="0" collapsed="false">
      <c r="D185" s="102" t="s">
        <v>364</v>
      </c>
      <c r="E185" s="96" t="n">
        <v>55244</v>
      </c>
      <c r="H185" s="113" t="n">
        <v>0.48</v>
      </c>
      <c r="I185" s="113" t="n">
        <v>0.56</v>
      </c>
      <c r="J185" s="110" t="n">
        <v>5000</v>
      </c>
      <c r="K185" s="110" t="n">
        <v>5000</v>
      </c>
    </row>
    <row r="186" customFormat="false" ht="12" hidden="false" customHeight="false" outlineLevel="0" collapsed="false">
      <c r="D186" s="102" t="s">
        <v>365</v>
      </c>
      <c r="E186" s="96" t="n">
        <v>55829</v>
      </c>
      <c r="H186" s="113" t="n">
        <v>-0.4</v>
      </c>
      <c r="I186" s="113" t="n">
        <v>-0.38</v>
      </c>
      <c r="J186" s="110" t="n">
        <v>5000</v>
      </c>
      <c r="K186" s="110" t="n">
        <v>5000</v>
      </c>
    </row>
    <row r="187" customFormat="false" ht="12" hidden="false" customHeight="false" outlineLevel="0" collapsed="false">
      <c r="D187" s="102" t="s">
        <v>366</v>
      </c>
      <c r="E187" s="96" t="n">
        <v>55841</v>
      </c>
      <c r="H187" s="109" t="n">
        <v>0.3</v>
      </c>
      <c r="I187" s="109" t="n">
        <v>0.39</v>
      </c>
      <c r="J187" s="110" t="n">
        <v>5000</v>
      </c>
      <c r="K187" s="110" t="n">
        <v>5000</v>
      </c>
    </row>
    <row r="188" customFormat="false" ht="12" hidden="false" customHeight="false" outlineLevel="0" collapsed="false">
      <c r="D188" s="102" t="s">
        <v>367</v>
      </c>
      <c r="E188" s="96" t="n">
        <v>55843</v>
      </c>
      <c r="H188" s="109" t="n">
        <v>0.59</v>
      </c>
      <c r="I188" s="109" t="n">
        <v>0.78</v>
      </c>
      <c r="J188" s="110" t="n">
        <v>5000</v>
      </c>
      <c r="K188" s="110" t="n">
        <v>5000</v>
      </c>
    </row>
    <row r="189" customFormat="false" ht="12" hidden="false" customHeight="false" outlineLevel="0" collapsed="false">
      <c r="D189" s="102" t="s">
        <v>368</v>
      </c>
      <c r="E189" s="96" t="n">
        <v>55853</v>
      </c>
      <c r="H189" s="113" t="n">
        <v>0.3</v>
      </c>
      <c r="I189" s="113" t="n">
        <v>0.38</v>
      </c>
      <c r="J189" s="110" t="n">
        <v>5000</v>
      </c>
      <c r="K189" s="110" t="n">
        <v>5000</v>
      </c>
    </row>
    <row r="190" customFormat="false" ht="12" hidden="false" customHeight="false" outlineLevel="0" collapsed="false">
      <c r="D190" s="102" t="s">
        <v>369</v>
      </c>
      <c r="E190" s="96" t="n">
        <v>28285</v>
      </c>
      <c r="H190" s="109" t="n">
        <v>3.31</v>
      </c>
      <c r="I190" s="109"/>
      <c r="J190" s="110" t="n">
        <v>10000</v>
      </c>
      <c r="K190" s="110"/>
    </row>
    <row r="191" customFormat="false" ht="12.75" hidden="false" customHeight="false" outlineLevel="0" collapsed="false">
      <c r="E191" s="0"/>
    </row>
    <row r="192" customFormat="false" ht="12.75" hidden="false" customHeight="false" outlineLevel="0" collapsed="false">
      <c r="E192" s="0"/>
    </row>
    <row r="193" customFormat="false" ht="12.75" hidden="false" customHeight="false" outlineLevel="0" collapsed="false">
      <c r="E193" s="0"/>
    </row>
    <row r="194" customFormat="false" ht="12.75" hidden="false" customHeight="false" outlineLevel="0" collapsed="false">
      <c r="E194" s="0"/>
    </row>
    <row r="195" customFormat="false" ht="12.75" hidden="false" customHeight="false" outlineLevel="0" collapsed="false">
      <c r="E195" s="0"/>
    </row>
    <row r="196" customFormat="false" ht="12.75" hidden="false" customHeight="false" outlineLevel="0" collapsed="false">
      <c r="E196" s="0"/>
    </row>
    <row r="197" customFormat="false" ht="12.75" hidden="false" customHeight="false" outlineLevel="0" collapsed="false">
      <c r="E197" s="0"/>
    </row>
    <row r="198" customFormat="false" ht="12.75" hidden="false" customHeight="false" outlineLevel="0" collapsed="false">
      <c r="E198" s="0"/>
    </row>
    <row r="199" customFormat="false" ht="12.75" hidden="false" customHeight="false" outlineLevel="0" collapsed="false">
      <c r="E199" s="0"/>
    </row>
    <row r="200" customFormat="false" ht="12.75" hidden="false" customHeight="false" outlineLevel="0" collapsed="false">
      <c r="E200" s="0"/>
    </row>
    <row r="201" customFormat="false" ht="12.75" hidden="false" customHeight="false" outlineLevel="0" collapsed="false">
      <c r="E201" s="0"/>
    </row>
    <row r="202" customFormat="false" ht="12.75" hidden="false" customHeight="false" outlineLevel="0" collapsed="false">
      <c r="E202" s="0"/>
    </row>
    <row r="203" customFormat="false" ht="12.75" hidden="false" customHeight="false" outlineLevel="0" collapsed="false">
      <c r="E203" s="0"/>
    </row>
    <row r="204" customFormat="false" ht="12.75" hidden="false" customHeight="false" outlineLevel="0" collapsed="false">
      <c r="E204" s="0"/>
    </row>
    <row r="205" customFormat="false" ht="12.75" hidden="false" customHeight="false" outlineLevel="0" collapsed="false">
      <c r="E205" s="0"/>
    </row>
    <row r="206" customFormat="false" ht="12.75" hidden="false" customHeight="false" outlineLevel="0" collapsed="false">
      <c r="E206" s="0"/>
    </row>
    <row r="207" customFormat="false" ht="12.75" hidden="false" customHeight="false" outlineLevel="0" collapsed="false">
      <c r="E207" s="0"/>
    </row>
    <row r="208" customFormat="false" ht="12.75" hidden="false" customHeight="false" outlineLevel="0" collapsed="false">
      <c r="E208" s="0"/>
    </row>
    <row r="209" customFormat="false" ht="12.75" hidden="false" customHeight="false" outlineLevel="0" collapsed="false">
      <c r="E209" s="0"/>
    </row>
    <row r="210" customFormat="false" ht="12.75" hidden="false" customHeight="false" outlineLevel="0" collapsed="false">
      <c r="E210" s="0"/>
    </row>
    <row r="211" customFormat="false" ht="12.75" hidden="false" customHeight="false" outlineLevel="0" collapsed="false">
      <c r="E211" s="0"/>
    </row>
    <row r="212" customFormat="false" ht="12.75" hidden="false" customHeight="false" outlineLevel="0" collapsed="false">
      <c r="E212" s="0"/>
    </row>
    <row r="213" customFormat="false" ht="12.75" hidden="false" customHeight="false" outlineLevel="0" collapsed="false">
      <c r="E213" s="0"/>
    </row>
    <row r="214" customFormat="false" ht="12.75" hidden="false" customHeight="false" outlineLevel="0" collapsed="false">
      <c r="E214" s="0"/>
    </row>
    <row r="215" customFormat="false" ht="12.75" hidden="false" customHeight="false" outlineLevel="0" collapsed="false">
      <c r="E215" s="0"/>
    </row>
    <row r="216" customFormat="false" ht="12.75" hidden="false" customHeight="false" outlineLevel="0" collapsed="false">
      <c r="E216" s="0"/>
    </row>
    <row r="217" customFormat="false" ht="12.75" hidden="false" customHeight="false" outlineLevel="0" collapsed="false">
      <c r="E217" s="0"/>
    </row>
    <row r="218" customFormat="false" ht="12.75" hidden="false" customHeight="false" outlineLevel="0" collapsed="false">
      <c r="E218" s="0"/>
    </row>
    <row r="219" customFormat="false" ht="12.75" hidden="false" customHeight="false" outlineLevel="0" collapsed="false">
      <c r="E219" s="0"/>
    </row>
    <row r="220" customFormat="false" ht="12.75" hidden="false" customHeight="false" outlineLevel="0" collapsed="false">
      <c r="E220" s="0"/>
    </row>
    <row r="221" customFormat="false" ht="12.75" hidden="false" customHeight="false" outlineLevel="0" collapsed="false">
      <c r="E221" s="0"/>
    </row>
    <row r="222" customFormat="false" ht="12.75" hidden="false" customHeight="false" outlineLevel="0" collapsed="false">
      <c r="E222" s="0"/>
    </row>
    <row r="223" customFormat="false" ht="12.75" hidden="false" customHeight="false" outlineLevel="0" collapsed="false">
      <c r="E223" s="0"/>
    </row>
    <row r="224" customFormat="false" ht="12.75" hidden="false" customHeight="false" outlineLevel="0" collapsed="false">
      <c r="E224" s="0"/>
    </row>
    <row r="225" customFormat="false" ht="12.75" hidden="false" customHeight="false" outlineLevel="0" collapsed="false">
      <c r="E225" s="0"/>
    </row>
    <row r="226" customFormat="false" ht="12.75" hidden="false" customHeight="false" outlineLevel="0" collapsed="false">
      <c r="E226" s="0"/>
    </row>
    <row r="227" customFormat="false" ht="12.75" hidden="false" customHeight="false" outlineLevel="0" collapsed="false">
      <c r="E227" s="0"/>
    </row>
    <row r="228" customFormat="false" ht="12.75" hidden="false" customHeight="false" outlineLevel="0" collapsed="false">
      <c r="E228" s="0"/>
    </row>
    <row r="229" customFormat="false" ht="12.75" hidden="false" customHeight="false" outlineLevel="0" collapsed="false">
      <c r="E229" s="0"/>
    </row>
    <row r="230" customFormat="false" ht="12.75" hidden="false" customHeight="false" outlineLevel="0" collapsed="false">
      <c r="E230" s="0"/>
    </row>
    <row r="231" customFormat="false" ht="12.75" hidden="false" customHeight="false" outlineLevel="0" collapsed="false">
      <c r="E231" s="0"/>
    </row>
    <row r="232" customFormat="false" ht="12.75" hidden="false" customHeight="false" outlineLevel="0" collapsed="false">
      <c r="E232" s="0"/>
    </row>
    <row r="233" customFormat="false" ht="12.75" hidden="false" customHeight="false" outlineLevel="0" collapsed="false">
      <c r="E233" s="0"/>
    </row>
    <row r="234" customFormat="false" ht="12.75" hidden="false" customHeight="false" outlineLevel="0" collapsed="false">
      <c r="E234" s="0"/>
    </row>
    <row r="235" customFormat="false" ht="12.75" hidden="false" customHeight="false" outlineLevel="0" collapsed="false">
      <c r="E235" s="0"/>
    </row>
    <row r="236" customFormat="false" ht="12.75" hidden="false" customHeight="false" outlineLevel="0" collapsed="false">
      <c r="E236" s="0"/>
    </row>
    <row r="237" customFormat="false" ht="12.75" hidden="false" customHeight="false" outlineLevel="0" collapsed="false">
      <c r="E237" s="0"/>
    </row>
    <row r="238" customFormat="false" ht="12.75" hidden="false" customHeight="false" outlineLevel="0" collapsed="false">
      <c r="E238" s="0"/>
    </row>
    <row r="239" customFormat="false" ht="12.75" hidden="false" customHeight="false" outlineLevel="0" collapsed="false">
      <c r="E239" s="0"/>
    </row>
    <row r="240" customFormat="false" ht="12.75" hidden="false" customHeight="false" outlineLevel="0" collapsed="false">
      <c r="E240" s="0"/>
    </row>
    <row r="241" customFormat="false" ht="12.75" hidden="false" customHeight="false" outlineLevel="0" collapsed="false">
      <c r="E241" s="0"/>
    </row>
    <row r="242" customFormat="false" ht="12.75" hidden="false" customHeight="false" outlineLevel="0" collapsed="false">
      <c r="E242" s="0"/>
    </row>
    <row r="243" customFormat="false" ht="12.75" hidden="false" customHeight="false" outlineLevel="0" collapsed="false">
      <c r="E243" s="0"/>
    </row>
    <row r="244" customFormat="false" ht="12.75" hidden="false" customHeight="false" outlineLevel="0" collapsed="false">
      <c r="E244" s="0"/>
    </row>
    <row r="245" customFormat="false" ht="12.75" hidden="false" customHeight="false" outlineLevel="0" collapsed="false">
      <c r="E245" s="0"/>
    </row>
    <row r="246" customFormat="false" ht="12.75" hidden="false" customHeight="false" outlineLevel="0" collapsed="false">
      <c r="E246" s="0"/>
    </row>
    <row r="247" customFormat="false" ht="12.75" hidden="false" customHeight="false" outlineLevel="0" collapsed="false">
      <c r="E247" s="0"/>
    </row>
    <row r="248" customFormat="false" ht="12.75" hidden="false" customHeight="false" outlineLevel="0" collapsed="false">
      <c r="E248" s="0"/>
    </row>
    <row r="249" customFormat="false" ht="12.75" hidden="false" customHeight="false" outlineLevel="0" collapsed="false">
      <c r="E249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2000-02-07T17:16:34Z</dcterms:created>
  <dc:creator>iliu</dc:creator>
  <dc:description>- Oracle 8i ODBC QueryFix Applied</dc:description>
  <dc:language>en-US</dc:language>
  <cp:lastModifiedBy>msanch2</cp:lastModifiedBy>
  <cp:lastPrinted>2001-08-02T20:55:53Z</cp:lastPrinted>
  <dcterms:modified xsi:type="dcterms:W3CDTF">2001-08-03T10:09:12Z</dcterms:modified>
  <cp:revision>0</cp:revision>
  <dc:subject/>
  <dc:title>Plant Lookup Database</dc:title>
</cp:coreProperties>
</file>