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Swap Model" sheetId="1" state="visible" r:id="rId3"/>
    <sheet name="Curves" sheetId="2" state="visible" r:id="rId4"/>
  </sheets>
  <externalReferences>
    <externalReference r:id="rId5"/>
    <externalReference r:id="rId6"/>
  </externalReferences>
  <definedNames>
    <definedName function="false" hidden="false" name="BasisIndexWarning" vbProcedure="false">OFFSET(#REF!,0,0,1,COUNT(Curves!$17:$17))</definedName>
    <definedName function="false" hidden="false" name="buckettable" vbProcedure="false">[2]DateTable!$D$4:$F$288</definedName>
    <definedName function="false" hidden="false" name="correlationone" vbProcedure="false">OFFSET([1]Intracorrel!$A$2,0,0,COUNT([1]Intracorrel!$A$1:$A$1048576)+2,COUNT([1]Intracorrel!$A$5:$XFD$5))</definedName>
    <definedName function="false" hidden="false" name="correlationtwo" vbProcedure="false">OFFSET([1]Intercorrel!$A$1,0,0,COUNT([1]Intercorrel!$A$1:$A$1048576),COUNT([1]Intercorrel!$A$3:$XFD$3))</definedName>
    <definedName function="false" hidden="false" name="correlfrom" vbProcedure="false">OFFSET([1]Intracorrel!$A$2,0,0,1,COUNT(correlmatchline))</definedName>
    <definedName function="false" hidden="false" name="correlmatchline" vbProcedure="false">OFFSET([1]Intracorrel!$A$1,0,0,1,COUNT([1]Intracorrel!$A$1:$XFD$1))</definedName>
    <definedName function="false" hidden="false" name="correlto" vbProcedure="false">OFFSET([1]Intracorrel!$A$3,0,0,1,COUNT(correlmatchline))</definedName>
    <definedName function="false" hidden="false" name="CurveCode" vbProcedure="false">OFFSET(Curves!$C$13,0,0,1,COUNT(Curves!$17:$17))</definedName>
    <definedName function="false" hidden="false" name="CurveCodes" vbProcedure="false">Curves!$C$13:$G$13</definedName>
    <definedName function="false" hidden="false" name="CurveMonth" vbProcedure="false">Curves!$C$8:$C$400</definedName>
    <definedName function="false" hidden="false" name="CurveRange" vbProcedure="false">Curves!$D$11</definedName>
    <definedName function="false" hidden="false" name="Curves" vbProcedure="false">Curves!$C$8:$G$8</definedName>
    <definedName function="false" hidden="false" name="CurveTable" vbProcedure="false">Curves!$C$8:$G$443</definedName>
    <definedName function="false" hidden="false" name="CurveType" vbProcedure="false">Curves!$C$8:$G$8</definedName>
    <definedName function="false" hidden="false" name="CurveValues" vbProcedure="false">Curves!$C$11:$G$377</definedName>
    <definedName function="false" hidden="false" name="curvevalues2" vbProcedure="false">OFFSET(Curves!$C$11,0,0,COUNT(Curves!$C:$C)+5,COUNT(Curves!$17:$17))</definedName>
    <definedName function="false" hidden="false" name="CurveValuesExtra" vbProcedure="false">Curves!$C$11:$G$367</definedName>
    <definedName function="false" hidden="false" name="Dailydemandcharge" vbProcedure="false">OFFSET('[1]Mainline to Leach'!$K$21,0,0,Enddate-'[1]Mainline to Leach'!$A$20,1)</definedName>
    <definedName function="false" hidden="false" name="Enddate" vbProcedure="false">'[1]Mainline to Leach'!$H$6</definedName>
    <definedName function="false" hidden="false" name="Dailydiscountedadjustedspread" vbProcedure="false">OFFSET('[1]Mainline to Leach'!$M$21,0,0,Enddate-'[1]Mainline to Leach'!$A$20,1)</definedName>
    <definedName function="false" hidden="false" name="Dailydiscountedintrinsicvalue" vbProcedure="false">OFFSET('[1]Mainline to Leach'!$O$21,0,0,Enddate-'[1]Mainline to Leach'!$A$20,1)</definedName>
    <definedName function="false" hidden="false" name="Dailydiscountedspread" vbProcedure="false">OFFSET('[1]Mainline to Leach'!$O$21,0,0,Enddate-'[1]Mainline to Leach'!$A$20,1)</definedName>
    <definedName function="false" hidden="false" name="Dailyoptionprice" vbProcedure="false">OFFSET('[1]Mainline to Leach'!$J$21,0,0,'[1]Mainline to Leach'!$H$6-'[1]Mainline to Leach'!$A$20,1)</definedName>
    <definedName function="false" hidden="false" name="DBase" vbProcedure="false">Curves!$C$3</definedName>
    <definedName function="false" hidden="false" name="mthbeg" vbProcedure="false">'Gas Swap Model'!$A$3</definedName>
    <definedName function="false" hidden="false" name="mthend" vbProcedure="false">'Gas Swap Model'!$B$3</definedName>
    <definedName function="false" hidden="false" name="Password" vbProcedure="false">Curves!$C$2</definedName>
    <definedName function="false" hidden="false" name="Table" vbProcedure="false">Curves!$C$8:$G$370</definedName>
    <definedName function="false" hidden="false" name="today" vbProcedure="false">Curves!$A$6</definedName>
    <definedName function="false" hidden="false" name="UpperLeftOfCurveTable" vbProcedure="false">Curves!$C$11</definedName>
    <definedName function="false" hidden="false" name="UserName" vbProcedure="false">Curves!$C$1</definedName>
    <definedName function="false" hidden="false" localSheetId="0" name="BasisIndexWarning" vbProcedure="false">OFFSET(#REF!,0,0,1,COUNT(#REF!))</definedName>
    <definedName function="false" hidden="false" localSheetId="0" name="correlfrom" vbProcedure="false">OFFSET([1]Intracorrel!$A$2,0,0,1,COUNT(correlmatchline))</definedName>
    <definedName function="false" hidden="false" localSheetId="0" name="correlto" vbProcedure="false">OFFSET([1]Intracorrel!$A$3,0,0,1,COUNT(correlmatchline))</definedName>
    <definedName function="false" hidden="false" localSheetId="0" name="CurveCode" vbProcedure="false">OFFSET(#REF!,0,0,1,COUNT(#REF!))</definedName>
    <definedName function="false" hidden="false" localSheetId="0" name="CurveCodes" vbProcedure="false">#REF!</definedName>
    <definedName function="false" hidden="false" localSheetId="0" name="CurveMonth" vbProcedure="false">#REF!</definedName>
    <definedName function="false" hidden="false" localSheetId="0" name="CurveRange" vbProcedure="false">#REF!</definedName>
    <definedName function="false" hidden="false" localSheetId="0" name="Curves" vbProcedure="false">#REF!</definedName>
    <definedName function="false" hidden="false" localSheetId="0" name="CurveTable" vbProcedure="false">#REF!</definedName>
    <definedName function="false" hidden="false" localSheetId="0" name="CurveType" vbProcedure="false">#REF!</definedName>
    <definedName function="false" hidden="false" localSheetId="0" name="CurveValues" vbProcedure="false">#REF!</definedName>
    <definedName function="false" hidden="false" localSheetId="0" name="curvevalues2" vbProcedure="false">OFFSET(#REF!,0,0,COUNT(#REF!)+5,COUNT(#REF!))</definedName>
    <definedName function="false" hidden="false" localSheetId="0" name="CurveValuesExtra" vbProcedure="false">#REF!</definedName>
    <definedName function="false" hidden="false" localSheetId="0" name="Dailydemandcharge" vbProcedure="false">OFFSET('[1]Mainline to Leach'!$K$21,0,0,Enddate-'[1]Mainline to Leach'!$A$20,1)</definedName>
    <definedName function="false" hidden="false" localSheetId="0" name="Dailydiscountedadjustedspread" vbProcedure="false">OFFSET('[1]Mainline to Leach'!$M$21,0,0,Enddate-'[1]Mainline to Leach'!$A$20,1)</definedName>
    <definedName function="false" hidden="false" localSheetId="0" name="Dailydiscountedintrinsicvalue" vbProcedure="false">OFFSET('[1]Mainline to Leach'!$O$21,0,0,Enddate-'[1]Mainline to Leach'!$A$20,1)</definedName>
    <definedName function="false" hidden="false" localSheetId="0" name="Dailydiscountedspread" vbProcedure="false">OFFSET('[1]Mainline to Leach'!$O$21,0,0,Enddate-'[1]Mainline to Leach'!$A$20,1)</definedName>
    <definedName function="false" hidden="false" localSheetId="0" name="DBase" vbProcedure="false">#REF!</definedName>
    <definedName function="false" hidden="false" localSheetId="0" name="Password" vbProcedure="false">#REF!</definedName>
    <definedName function="false" hidden="false" localSheetId="0" name="Table" vbProcedure="false">#REF!</definedName>
    <definedName function="false" hidden="false" localSheetId="0" name="today" vbProcedure="false">#REF!</definedName>
    <definedName function="false" hidden="false" localSheetId="0" name="UpperLeftOfCurveTable" vbProcedure="false">#REF!</definedName>
    <definedName function="false" hidden="false" localSheetId="0" name="UserNam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<sst xmlns="http://schemas.openxmlformats.org/spreadsheetml/2006/main" count="123" uniqueCount="75">
  <si>
    <t xml:space="preserve">Gas Swap Model</t>
  </si>
  <si>
    <t xml:space="preserve">MMBtu/day 1</t>
  </si>
  <si>
    <t xml:space="preserve">Basis</t>
  </si>
  <si>
    <t xml:space="preserve">Index</t>
  </si>
  <si>
    <t xml:space="preserve">Cost of Funds</t>
  </si>
  <si>
    <t xml:space="preserve">INPUT</t>
  </si>
  <si>
    <t xml:space="preserve">Start Date</t>
  </si>
  <si>
    <t xml:space="preserve">Stop Date</t>
  </si>
  <si>
    <t xml:space="preserve">Mark Date</t>
  </si>
  <si>
    <t xml:space="preserve">Curve Date</t>
  </si>
  <si>
    <t xml:space="preserve">Term</t>
  </si>
  <si>
    <t xml:space="preserve">Phy1 Fin2</t>
  </si>
  <si>
    <t xml:space="preserve">Buy1 Sell2</t>
  </si>
  <si>
    <t xml:space="preserve">MMBtu/month 2</t>
  </si>
  <si>
    <t xml:space="preserve">Delivery Pt.</t>
  </si>
  <si>
    <t xml:space="preserve">Adjustment (bp)</t>
  </si>
  <si>
    <t xml:space="preserve">Origination Value</t>
  </si>
  <si>
    <t xml:space="preserve">Desk Value</t>
  </si>
  <si>
    <t xml:space="preserve">IF-HPL/SHPCHAN</t>
  </si>
  <si>
    <t xml:space="preserve">TOTAL</t>
  </si>
  <si>
    <t xml:space="preserve">Real</t>
  </si>
  <si>
    <t xml:space="preserve">PV</t>
  </si>
  <si>
    <t xml:space="preserve">NG-P</t>
  </si>
  <si>
    <t xml:space="preserve">Accum</t>
  </si>
  <si>
    <t xml:space="preserve">LIBOR-AA</t>
  </si>
  <si>
    <t xml:space="preserve">NYMEX</t>
  </si>
  <si>
    <t xml:space="preserve">BASIS</t>
  </si>
  <si>
    <t xml:space="preserve">INDEX</t>
  </si>
  <si>
    <t xml:space="preserve">Delivery</t>
  </si>
  <si>
    <t xml:space="preserve">Monthly</t>
  </si>
  <si>
    <t xml:space="preserve">Nymex</t>
  </si>
  <si>
    <t xml:space="preserve">Total</t>
  </si>
  <si>
    <t xml:space="preserve">Calendar</t>
  </si>
  <si>
    <t xml:space="preserve">Discount</t>
  </si>
  <si>
    <t xml:space="preserve">Libor</t>
  </si>
  <si>
    <t xml:space="preserve">Active</t>
  </si>
  <si>
    <t xml:space="preserve">Month</t>
  </si>
  <si>
    <t xml:space="preserve">MMBtu</t>
  </si>
  <si>
    <t xml:space="preserve">MMbtu</t>
  </si>
  <si>
    <t xml:space="preserve">Mid</t>
  </si>
  <si>
    <t xml:space="preserve">Contract</t>
  </si>
  <si>
    <t xml:space="preserve">Days</t>
  </si>
  <si>
    <t xml:space="preserve">Date</t>
  </si>
  <si>
    <t xml:space="preserve">AA</t>
  </si>
  <si>
    <t xml:space="preserve">Factor</t>
  </si>
  <si>
    <t xml:space="preserve">Months</t>
  </si>
  <si>
    <t xml:space="preserve">Value</t>
  </si>
  <si>
    <t xml:space="preserve">VALUE</t>
  </si>
  <si>
    <t xml:space="preserve">SWAP PRICE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</si>
  <si>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</si>
  <si>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</si>
  <si>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</si>
  <si>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</si>
  <si>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</si>
  <si>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</si>
  <si>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</si>
  <si>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</si>
  <si>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Date</t>
  </si>
  <si>
    <t xml:space="preserve">Prompt Month</t>
  </si>
  <si>
    <t xml:space="preserve">Curve Code</t>
  </si>
  <si>
    <t xml:space="preserve">INTNS</t>
  </si>
  <si>
    <t xml:space="preserve">NG</t>
  </si>
  <si>
    <t xml:space="preserve">IF-ELPO/SJ</t>
  </si>
  <si>
    <t xml:space="preserve">Curve Type</t>
  </si>
  <si>
    <t xml:space="preserve">PR</t>
  </si>
  <si>
    <t xml:space="preserve">Book Code 1</t>
  </si>
  <si>
    <t xml:space="preserve">R</t>
  </si>
  <si>
    <t xml:space="preserve">P</t>
  </si>
  <si>
    <t xml:space="preserve">D</t>
  </si>
  <si>
    <t xml:space="preserve">I</t>
  </si>
  <si>
    <t xml:space="preserve">Publisher</t>
  </si>
  <si>
    <t xml:space="preserve">DARNAEZ</t>
  </si>
  <si>
    <t xml:space="preserve">DQUIGLE</t>
  </si>
  <si>
    <t xml:space="preserve">KHOLST_PC</t>
  </si>
  <si>
    <t xml:space="preserve">CFRANK2</t>
  </si>
</sst>
</file>

<file path=xl/styles.xml><?xml version="1.0" encoding="utf-8"?>
<styleSheet xmlns="http://schemas.openxmlformats.org/spreadsheetml/2006/main">
  <numFmts count="52">
    <numFmt numFmtId="164" formatCode="General"/>
    <numFmt numFmtId="165" formatCode="0"/>
    <numFmt numFmtId="166" formatCode="[$-409]#,##0_);[RED]\(#,##0\)"/>
    <numFmt numFmtId="167" formatCode="\$#,##0_);[RED]&quot;($&quot;#,##0\)"/>
    <numFmt numFmtId="168" formatCode="[$-409]#,##0.00_);[RED]\(#,##0.00\)"/>
    <numFmt numFmtId="169" formatCode="\$#,##0.00_);[RED]&quot;($&quot;#,##0.00\)"/>
    <numFmt numFmtId="170" formatCode="_(* #,##0_);_(* \(#,##0\);_(* \-_);_(@_)"/>
    <numFmt numFmtId="171" formatCode="_-* #,##0\ _F_-;\-* #,##0\ _F_-;_-* &quot;- &quot;_F_-;_-@_-"/>
    <numFmt numFmtId="172" formatCode="_-* #,##0\ _P_t_s_-;\-* #,##0\ _P_t_s_-;_-* &quot;- &quot;_P_t_s_-;_-@_-"/>
    <numFmt numFmtId="173" formatCode="_-* #,##0_-;\-* #,##0_-;_-* \-_-;_-@_-"/>
    <numFmt numFmtId="174" formatCode="_ * #,##0_ ;_ * \-#,##0_ ;_ * \-_ ;_ @_ "/>
    <numFmt numFmtId="175" formatCode="#,##0.0_);[RED]\(#,##0.0\)"/>
    <numFmt numFmtId="176" formatCode="_(* #,##0.00_);_(* \(#,##0.00\);_(* \-??_);_(@_)"/>
    <numFmt numFmtId="177" formatCode="#,##0.00"/>
    <numFmt numFmtId="178" formatCode="_-* #,##0.00\ _F_-;\-* #,##0.00\ _F_-;_-* \-??\ _F_-;_-@_-"/>
    <numFmt numFmtId="179" formatCode="_-* #,##0.00\ _P_t_s_-;\-* #,##0.00\ _P_t_s_-;_-* \-??\ _P_t_s_-;_-@_-"/>
    <numFmt numFmtId="180" formatCode="_-* #,##0.00_-;\-* #,##0.00_-;_-* \-??_-;_-@_-"/>
    <numFmt numFmtId="181" formatCode="_ * #,##0.00_ ;_ * \-#,##0.00_ ;_ * \-??_ ;_ @_ "/>
    <numFmt numFmtId="182" formatCode="_(\$* #,##0_);_(\$* \(#,##0\);_(\$* \-_);_(@_)"/>
    <numFmt numFmtId="183" formatCode="_-* #,##0&quot; Pts&quot;_-;\-* #,##0&quot; Pts&quot;_-;_-* &quot;- Pts&quot;_-;_-@_-"/>
    <numFmt numFmtId="184" formatCode="_-* #,##0&quot; F&quot;_-;\-* #,##0&quot; F&quot;_-;_-* &quot;- F&quot;_-;_-@_-"/>
    <numFmt numFmtId="185" formatCode="_-&quot;S/. &quot;* #,##0_-;&quot;-S/. &quot;* #,##0_-;_-&quot;S/. &quot;* \-_-;_-@_-"/>
    <numFmt numFmtId="186" formatCode="_-\$* #,##0_-;&quot;-$&quot;* #,##0_-;_-\$* \-_-;_-@_-"/>
    <numFmt numFmtId="187" formatCode="_ &quot;$ &quot;* #,##0_ ;_ &quot;$ &quot;* \-#,##0_ ;_ &quot;$ &quot;* \-_ ;_ @_ "/>
    <numFmt numFmtId="188" formatCode="\$#,##0;[RED]&quot;-$&quot;#,##0"/>
    <numFmt numFmtId="189" formatCode="_(\$* #,##0.00_);_(\$* \(#,##0.00\);_(\$* \-??_);_(@_)"/>
    <numFmt numFmtId="190" formatCode="_-* #,##0.00&quot; Pts&quot;_-;\-* #,##0.00&quot; Pts&quot;_-;_-* \-??&quot; Pts&quot;_-;_-@_-"/>
    <numFmt numFmtId="191" formatCode="_-* #,##0.00&quot; F&quot;_-;\-* #,##0.00&quot; F&quot;_-;_-* \-??&quot; F&quot;_-;_-@_-"/>
    <numFmt numFmtId="192" formatCode="_-&quot;S/. &quot;* #,##0.00_-;&quot;-S/. &quot;* #,##0.00_-;_-&quot;S/. &quot;* \-??_-;_-@_-"/>
    <numFmt numFmtId="193" formatCode="_-\$* #,##0.00_-;&quot;-$&quot;* #,##0.00_-;_-\$* \-??_-;_-@_-"/>
    <numFmt numFmtId="194" formatCode="_ &quot;$ &quot;* #,##0.00_ ;_ &quot;$ &quot;* \-#,##0.00_ ;_ &quot;$ &quot;* \-??_ ;_ @_ "/>
    <numFmt numFmtId="195" formatCode="\$#,##0.00;[RED]&quot;-$&quot;#,##0.00"/>
    <numFmt numFmtId="196" formatCode="0.00"/>
    <numFmt numFmtId="197" formatCode="#,##0_);\(#,##0\);&quot;   -&quot;"/>
    <numFmt numFmtId="198" formatCode="[$-409]#,##0_);\(#,##0\)"/>
    <numFmt numFmtId="199" formatCode="General_)"/>
    <numFmt numFmtId="200" formatCode="#,##0.0_);\(#,##0.0\)"/>
    <numFmt numFmtId="201" formatCode="#,##0"/>
    <numFmt numFmtId="202" formatCode="#,##0.00\£_);[RED]\(#,##0.00&quot;£)&quot;"/>
    <numFmt numFmtId="203" formatCode="0.00%"/>
    <numFmt numFmtId="204" formatCode="\$#,##0.0000_);[RED]&quot;($&quot;#,##0.0000\)"/>
    <numFmt numFmtId="205" formatCode="0.0000"/>
    <numFmt numFmtId="206" formatCode="[$-409]mmm\-yy"/>
    <numFmt numFmtId="207" formatCode="mm/dd/yy"/>
    <numFmt numFmtId="208" formatCode="\$#,##0.0000"/>
    <numFmt numFmtId="209" formatCode="\$#,##0.000"/>
    <numFmt numFmtId="210" formatCode="0%"/>
    <numFmt numFmtId="211" formatCode="mm/yy"/>
    <numFmt numFmtId="212" formatCode="0.0000_);\(0.0000\)"/>
    <numFmt numFmtId="213" formatCode="0.000"/>
    <numFmt numFmtId="214" formatCode="0.0000000"/>
    <numFmt numFmtId="215" formatCode="[$-409]m/d/yyyy"/>
  </numFmts>
  <fonts count="7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Courier New"/>
      <family val="0"/>
    </font>
    <font>
      <sz val="20"/>
      <name val="Letter Gothic (W1)"/>
      <family val="0"/>
    </font>
    <font>
      <sz val="12"/>
      <name val="Arial"/>
      <family val="2"/>
    </font>
    <font>
      <sz val="10"/>
      <name val="Times New Roman"/>
      <family val="0"/>
    </font>
    <font>
      <sz val="12"/>
      <name val="Courier New"/>
      <family val="3"/>
    </font>
    <font>
      <sz val="14"/>
      <name val="Times New Roman"/>
      <family val="0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arial"/>
      <family val="0"/>
    </font>
    <font>
      <sz val="7"/>
      <name val="Arial"/>
      <family val="0"/>
    </font>
    <font>
      <sz val="12"/>
      <name val="Times New Roman"/>
      <family val="1"/>
    </font>
    <font>
      <sz val="12"/>
      <name val="Arial"/>
      <family val="0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2"/>
      <name val="Arial MT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sz val="10"/>
      <name val="CG Times"/>
      <family val="0"/>
    </font>
    <font>
      <b val="true"/>
      <sz val="14"/>
      <name val="Times New Roman"/>
      <family val="0"/>
    </font>
    <font>
      <sz val="10"/>
      <name val="Century Schoolbook"/>
      <family val="0"/>
    </font>
    <font>
      <sz val="10"/>
      <name val="Geneva"/>
      <family val="0"/>
    </font>
    <font>
      <sz val="14"/>
      <name val="AngsanaUPC"/>
      <family val="1"/>
    </font>
    <font>
      <sz val="11"/>
      <name val="CG Times"/>
      <family val="0"/>
    </font>
    <font>
      <sz val="9"/>
      <name val="Arial Narrow"/>
      <family val="2"/>
    </font>
    <font>
      <sz val="7"/>
      <name val="Arial"/>
      <family val="2"/>
    </font>
    <font>
      <sz val="8"/>
      <name val="Times New Roman"/>
      <family val="0"/>
    </font>
    <font>
      <sz val="12"/>
      <name val="EucrosiaUPC"/>
      <family val="1"/>
    </font>
    <font>
      <sz val="10"/>
      <color rgb="FF000000"/>
      <name val="MS Sans Serif"/>
      <family val="0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0"/>
      <name val="Arial Narrow"/>
      <family val="2"/>
    </font>
    <font>
      <sz val="9"/>
      <name val="Arial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33CCCC"/>
        <bgColor rgb="FF00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210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9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3" applyFont="true" applyBorder="true" applyAlignment="false" applyProtection="false"/>
    <xf numFmtId="164" fontId="16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9" fillId="0" borderId="0" applyFont="true" applyBorder="false" applyAlignment="false" applyProtection="false"/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4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5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5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6" fontId="6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6" fontId="6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7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8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0" fontId="6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2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8" fontId="6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3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6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6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07" fontId="6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6" fontId="7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15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6" fontId="6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6" fontId="6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7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214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?? [0]_94???" xfId="21"/>
    <cellStyle name="?? [0]_94???_demand analysisrevised" xfId="22"/>
    <cellStyle name="?? [0]_??" xfId="23"/>
    <cellStyle name="?? [0]_???" xfId="24"/>
    <cellStyle name="?? [0]_?????" xfId="25"/>
    <cellStyle name="?? [0]_?????_???" xfId="26"/>
    <cellStyle name="?? [0]_?????_???_demand analysisrevised" xfId="27"/>
    <cellStyle name="?? [0]_?????_demand analysisrevised" xfId="28"/>
    <cellStyle name="?? [0]_???_demand analysisrevised" xfId="29"/>
    <cellStyle name="?? [0]_??_demand analysisrevised" xfId="30"/>
    <cellStyle name="?? [0]_dimon" xfId="31"/>
    <cellStyle name="?? [0]_form" xfId="32"/>
    <cellStyle name="?? [0]_form_demand analysisrevised" xfId="33"/>
    <cellStyle name="?? [0]_laroux" xfId="34"/>
    <cellStyle name="?? [0]_laroux_1" xfId="35"/>
    <cellStyle name="?? [0]_laroux_1_demand analysisrevised" xfId="36"/>
    <cellStyle name="?? [0]_laroux_2" xfId="37"/>
    <cellStyle name="?? [0]_laroux_demand analysisrevised" xfId="38"/>
    <cellStyle name="?? [0]_PERSONAL" xfId="39"/>
    <cellStyle name="?? [0]_PERSONAL_1" xfId="40"/>
    <cellStyle name="?? [0]_PERSONAL_1_demand analysisrevised" xfId="41"/>
    <cellStyle name="?? [0]_PERSONAL_2" xfId="42"/>
    <cellStyle name="?? [0]_PERSONAL_2_demand analysisrevised" xfId="43"/>
    <cellStyle name="?? [0]_PERSONAL_3" xfId="44"/>
    <cellStyle name="?? [0]_PERSONAL_demand analysisrevised" xfId="45"/>
    <cellStyle name="?? [0]_Sheet2" xfId="46"/>
    <cellStyle name="??_94???" xfId="47"/>
    <cellStyle name="??_94???_demand analysisrevised" xfId="48"/>
    <cellStyle name="??_970120" xfId="49"/>
    <cellStyle name="??_97???" xfId="50"/>
    <cellStyle name="??_?.????" xfId="51"/>
    <cellStyle name="??_??" xfId="52"/>
    <cellStyle name="??_???" xfId="53"/>
    <cellStyle name="??_????" xfId="54"/>
    <cellStyle name="??_?????" xfId="55"/>
    <cellStyle name="??_?????_1" xfId="56"/>
    <cellStyle name="??_?????_2" xfId="57"/>
    <cellStyle name="??_?????_???" xfId="58"/>
    <cellStyle name="??_?????_???_demand analysisrevised" xfId="59"/>
    <cellStyle name="??_?????_???_demand analysisrevised_1" xfId="60"/>
    <cellStyle name="??_?????_demand analysisrevised" xfId="61"/>
    <cellStyle name="??_?????_demand analysisrevised_1" xfId="62"/>
    <cellStyle name="??_????_1" xfId="63"/>
    <cellStyle name="??_???_demand analysisrevised" xfId="64"/>
    <cellStyle name="??_???_demand analysisrevised_1" xfId="65"/>
    <cellStyle name="??_??_1" xfId="66"/>
    <cellStyle name="??_??_????" xfId="67"/>
    <cellStyle name="??_??_????_demand analysisrevised" xfId="68"/>
    <cellStyle name="??_??_demand analysisrevised" xfId="69"/>
    <cellStyle name="??_??_demand analysisrevised_1" xfId="70"/>
    <cellStyle name="??_??_demand analysisrevised_2" xfId="71"/>
    <cellStyle name="??_BEBU_GI" xfId="72"/>
    <cellStyle name="??_dimon" xfId="73"/>
    <cellStyle name="??_dimon_demand analysisrevised" xfId="74"/>
    <cellStyle name="??_form" xfId="75"/>
    <cellStyle name="??_form_demand analysisrevised" xfId="76"/>
    <cellStyle name="??_form_demand analysisrevised_1" xfId="77"/>
    <cellStyle name="??_ga_PB" xfId="78"/>
    <cellStyle name="??_laroux" xfId="79"/>
    <cellStyle name="??_laroux_1" xfId="80"/>
    <cellStyle name="??_laroux_1_demand analysisrevised" xfId="81"/>
    <cellStyle name="??_laroux_1_demand analysisrevised_1" xfId="82"/>
    <cellStyle name="??_laroux_2" xfId="83"/>
    <cellStyle name="??_laroux_2_demand analysisrevised" xfId="84"/>
    <cellStyle name="??_laroux_3" xfId="85"/>
    <cellStyle name="??_laroux_4" xfId="86"/>
    <cellStyle name="??_laroux_5" xfId="87"/>
    <cellStyle name="??_laroux_6" xfId="88"/>
    <cellStyle name="??_laroux_7" xfId="89"/>
    <cellStyle name="??_laroux_8" xfId="90"/>
    <cellStyle name="??_laroux_demand analysisrevised" xfId="91"/>
    <cellStyle name="??_laroux_demand analysisrevised_1" xfId="92"/>
    <cellStyle name="??_PERSONAL" xfId="93"/>
    <cellStyle name="??_PERSONAL_1" xfId="94"/>
    <cellStyle name="??_PERSONAL_1_demand analysisrevised" xfId="95"/>
    <cellStyle name="??_PERSONAL_1_demand analysisrevised_1" xfId="96"/>
    <cellStyle name="??_PERSONAL_2" xfId="97"/>
    <cellStyle name="??_PERSONAL_2_demand analysisrevised" xfId="98"/>
    <cellStyle name="??_PERSONAL_2_demand analysisrevised_1" xfId="99"/>
    <cellStyle name="??_PERSONAL_3" xfId="100"/>
    <cellStyle name="??_PERSONAL_3_demand analysisrevised" xfId="101"/>
    <cellStyle name="??_PERSONAL_4" xfId="102"/>
    <cellStyle name="??_PERSONAL_demand analysisrevised" xfId="103"/>
    <cellStyle name="??_PERSONAL_demand analysisrevised_1" xfId="104"/>
    <cellStyle name="??_Query11" xfId="105"/>
    <cellStyle name="??_Sheet1" xfId="106"/>
    <cellStyle name="??_Sheet1 (2)" xfId="107"/>
    <cellStyle name="??_Sheet2" xfId="108"/>
    <cellStyle name="??_Sheet2_demand analysisrevised" xfId="109"/>
    <cellStyle name="Actual Date" xfId="110"/>
    <cellStyle name="Column_Title" xfId="111"/>
    <cellStyle name="Comma [0]_0694ODD" xfId="112"/>
    <cellStyle name="Comma [0]_12matrix" xfId="113"/>
    <cellStyle name="Comma [0]_1995" xfId="114"/>
    <cellStyle name="Comma [0]_353HHC" xfId="115"/>
    <cellStyle name="Comma [0]_353HHC_Atlanta_Unwind_Model_11.04.99" xfId="116"/>
    <cellStyle name="Comma [0]_694COVR" xfId="117"/>
    <cellStyle name="Comma [0]_94BUDALL" xfId="118"/>
    <cellStyle name="Comma [0]_95summary" xfId="119"/>
    <cellStyle name="Comma [0]_96_WIN" xfId="120"/>
    <cellStyle name="Comma [0]_96_WIN (2)" xfId="121"/>
    <cellStyle name="Comma [0]_A" xfId="122"/>
    <cellStyle name="Comma [0]_A_dimon" xfId="123"/>
    <cellStyle name="Comma [0]_ACT_3BUD" xfId="124"/>
    <cellStyle name="Comma [0]_ACT_3BUD (2)" xfId="125"/>
    <cellStyle name="Comma [0]_ACTUAL" xfId="126"/>
    <cellStyle name="Comma [0]_ACTUAL NA -OBU" xfId="127"/>
    <cellStyle name="Comma [0]_Actual vs." xfId="128"/>
    <cellStyle name="Comma [0]_ADMNO694" xfId="129"/>
    <cellStyle name="Comma [0]_algasdefault" xfId="130"/>
    <cellStyle name="Comma [0]_ALL_IBT95 " xfId="131"/>
    <cellStyle name="Comma [0]_Alternative1" xfId="132"/>
    <cellStyle name="Comma [0]_Alternative1_1" xfId="133"/>
    <cellStyle name="Comma [0]_App E" xfId="134"/>
    <cellStyle name="Comma [0]_Apr" xfId="135"/>
    <cellStyle name="Comma [0]_Arapahoe" xfId="136"/>
    <cellStyle name="Comma [0]_Assumptions" xfId="137"/>
    <cellStyle name="Comma [0]_bahiadefault" xfId="138"/>
    <cellStyle name="Comma [0]_Book3" xfId="139"/>
    <cellStyle name="Comma [0]_BOP" xfId="140"/>
    <cellStyle name="Comma [0]_BOPBAL1" xfId="141"/>
    <cellStyle name="Comma [0]_BOPCBU" xfId="142"/>
    <cellStyle name="Comma [0]_BOPCBU (2)" xfId="143"/>
    <cellStyle name="Comma [0]_BOPCBU96" xfId="144"/>
    <cellStyle name="Comma [0]_BSAPPE.XLS" xfId="145"/>
    <cellStyle name="Comma [0]_Calculations" xfId="146"/>
    <cellStyle name="Comma [0]_Calculations (2)" xfId="147"/>
    <cellStyle name="Comma [0]_Calculations II" xfId="148"/>
    <cellStyle name="Comma [0]_Calculations III" xfId="149"/>
    <cellStyle name="Comma [0]_Calculations_1" xfId="150"/>
    <cellStyle name="Comma [0]_CAPEX" xfId="151"/>
    <cellStyle name="Comma [0]_CAPEX94" xfId="152"/>
    <cellStyle name="Comma [0]_CBU BOX CHART V PLAN" xfId="153"/>
    <cellStyle name="Comma [0]_CCA" xfId="154"/>
    <cellStyle name="Comma [0]_CCOCPX" xfId="155"/>
    <cellStyle name="Comma [0]_CHANGES.XLS" xfId="156"/>
    <cellStyle name="Comma [0]_Charts" xfId="157"/>
    <cellStyle name="Comma [0]_combo-3 (2)" xfId="158"/>
    <cellStyle name="Comma [0]_combo-3 (4)" xfId="159"/>
    <cellStyle name="Comma [0]_Comm File" xfId="160"/>
    <cellStyle name="Comma [0]_coperdefault" xfId="161"/>
    <cellStyle name="Comma [0]_Corp method" xfId="162"/>
    <cellStyle name="Comma [0]_CTCUR" xfId="163"/>
    <cellStyle name="Comma [0]_CUMPLTCH" xfId="164"/>
    <cellStyle name="Comma [0]_DEFAULT" xfId="165"/>
    <cellStyle name="Comma [0]_dimon" xfId="166"/>
    <cellStyle name="Comma [0]_Dowell C1b" xfId="167"/>
    <cellStyle name="Comma [0]_Dowell-C1a" xfId="168"/>
    <cellStyle name="Comma [0]_E&amp;ONW1" xfId="169"/>
    <cellStyle name="Comma [0]_E&amp;ONW2" xfId="170"/>
    <cellStyle name="Comma [0]_E&amp;OOCPX" xfId="171"/>
    <cellStyle name="Comma [0]_emserdefault" xfId="172"/>
    <cellStyle name="Comma [0]_EPL 304 CA BDE" xfId="173"/>
    <cellStyle name="Comma [0]_EPL 304 CA BDE_Atlanta_Unwind_Model_11.04.99" xfId="174"/>
    <cellStyle name="Comma [0]_F&amp;COCPX" xfId="175"/>
    <cellStyle name="Comma [0]_FCST95" xfId="176"/>
    <cellStyle name="Comma [0]_FCST_FSC" xfId="177"/>
    <cellStyle name="Comma [0]_FCST_FSC (2)" xfId="178"/>
    <cellStyle name="Comma [0]_FCST_LSI" xfId="179"/>
    <cellStyle name="Comma [0]_FCST_LSI (2)" xfId="180"/>
    <cellStyle name="Comma [0]_FCST_PLT" xfId="181"/>
    <cellStyle name="Comma [0]_FCST_PLT (2)" xfId="182"/>
    <cellStyle name="Comma [0]_FCST_PLT_FCST_PLT (2)" xfId="183"/>
    <cellStyle name="Comma [0]_FCST_RFC" xfId="184"/>
    <cellStyle name="Comma [0]_FCST_RFC (2)" xfId="185"/>
    <cellStyle name="Comma [0]_FCST_SPC" xfId="186"/>
    <cellStyle name="Comma [0]_FCST_SPC (2)" xfId="187"/>
    <cellStyle name="Comma [0]_FCST_WB" xfId="188"/>
    <cellStyle name="Comma [0]_FCST_WB (2)" xfId="189"/>
    <cellStyle name="Comma [0]_FEBRUARY" xfId="190"/>
    <cellStyle name="Comma [0]_FF" xfId="191"/>
    <cellStyle name="Comma [0]_FOODSHOW" xfId="192"/>
    <cellStyle name="Comma [0]_FP 20 A (1)" xfId="193"/>
    <cellStyle name="Comma [0]_FP 20 A (2)" xfId="194"/>
    <cellStyle name="Comma [0]_FP-20 (App. E)" xfId="195"/>
    <cellStyle name="Comma [0]_FP-20 (App.A) " xfId="196"/>
    <cellStyle name="Comma [0]_FP-20 (App.D)" xfId="197"/>
    <cellStyle name="Comma [0]_FP-20(App.B)" xfId="198"/>
    <cellStyle name="Comma [0]_FP-20(C1) (a)" xfId="199"/>
    <cellStyle name="Comma [0]_FP-20(C1) (a) (2)" xfId="200"/>
    <cellStyle name="Comma [0]_FP-20(C1) (b)" xfId="201"/>
    <cellStyle name="Comma [0]_FP-20(C1) (b) " xfId="202"/>
    <cellStyle name="Comma [0]_FP-20(C1) (b) (2)" xfId="203"/>
    <cellStyle name="Comma [0]_FY97COB1." xfId="204"/>
    <cellStyle name="Comma [0]_GABS Rec." xfId="205"/>
    <cellStyle name="Comma [0]_GABS Rec. (2)" xfId="206"/>
    <cellStyle name="Comma [0]_gap_clsr (8)" xfId="207"/>
    <cellStyle name="Comma [0]_GCM" xfId="208"/>
    <cellStyle name="Comma [0]_GenAssum" xfId="209"/>
    <cellStyle name="Comma [0]_GOLF" xfId="210"/>
    <cellStyle name="Comma [0]_GP C1a" xfId="211"/>
    <cellStyle name="Comma [0]_GP C1b" xfId="212"/>
    <cellStyle name="Comma [0]_GP_EI_3" xfId="213"/>
    <cellStyle name="Comma [0]_GQ C1A" xfId="214"/>
    <cellStyle name="Comma [0]_GQ C1B" xfId="215"/>
    <cellStyle name="Comma [0]_In millions" xfId="216"/>
    <cellStyle name="Comma [0]_In millions_combo-3 (2)" xfId="217"/>
    <cellStyle name="Comma [0]_In millions_combo-3 (4)" xfId="218"/>
    <cellStyle name="Comma [0]_In millions_non sec restruc (2)" xfId="219"/>
    <cellStyle name="Comma [0]_In millions_RJRT % to Total (2)" xfId="220"/>
    <cellStyle name="Comma [0]_In millions_severance" xfId="221"/>
    <cellStyle name="Comma [0]_index" xfId="222"/>
    <cellStyle name="Comma [0]_Inputs" xfId="223"/>
    <cellStyle name="Comma [0]_IPM C1b" xfId="224"/>
    <cellStyle name="Comma [0]_IPMC1a" xfId="225"/>
    <cellStyle name="Comma [0]_IS-Hold" xfId="226"/>
    <cellStyle name="Comma [0]_issues" xfId="227"/>
    <cellStyle name="Comma [0]_ITOCPX" xfId="228"/>
    <cellStyle name="Comma [0]_jancf" xfId="229"/>
    <cellStyle name="Comma [0]_JUNMTH55" xfId="230"/>
    <cellStyle name="Comma [0]_JUNMTH57" xfId="231"/>
    <cellStyle name="Comma [0]_JUNYTD55" xfId="232"/>
    <cellStyle name="Comma [0]_JUNYTD57" xfId="233"/>
    <cellStyle name="Comma [0]_laroux" xfId="234"/>
    <cellStyle name="Comma [0]_laroux_1" xfId="235"/>
    <cellStyle name="Comma [0]_laroux_1995" xfId="236"/>
    <cellStyle name="Comma [0]_laroux_1_dimon" xfId="237"/>
    <cellStyle name="Comma [0]_laroux_1_dimon_1" xfId="238"/>
    <cellStyle name="Comma [0]_laroux_1_laroux" xfId="239"/>
    <cellStyle name="Comma [0]_laroux_1_laroux_1" xfId="240"/>
    <cellStyle name="Comma [0]_laroux_1_laroux_PERSON2" xfId="241"/>
    <cellStyle name="Comma [0]_laroux_1_PERSON2" xfId="242"/>
    <cellStyle name="Comma [0]_laroux_1_pldt" xfId="243"/>
    <cellStyle name="Comma [0]_laroux_1_PLDT_dimon" xfId="244"/>
    <cellStyle name="Comma [0]_laroux_1_Sheet1 (2)" xfId="245"/>
    <cellStyle name="Comma [0]_laroux_1_VERA" xfId="246"/>
    <cellStyle name="Comma [0]_laroux_1_VIRUS-EDY" xfId="247"/>
    <cellStyle name="Comma [0]_laroux_2" xfId="248"/>
    <cellStyle name="Comma [0]_laroux_2_dimon" xfId="249"/>
    <cellStyle name="Comma [0]_laroux_2_dimon_1" xfId="250"/>
    <cellStyle name="Comma [0]_laroux_2_dimon_2" xfId="251"/>
    <cellStyle name="Comma [0]_laroux_2_laroux" xfId="252"/>
    <cellStyle name="Comma [0]_laroux_2_laroux_dimon" xfId="253"/>
    <cellStyle name="Comma [0]_laroux_2_laroux_PERSON2" xfId="254"/>
    <cellStyle name="Comma [0]_laroux_2_laroux_PERSON2_Atlanta_Unwind_Model_11.04.99" xfId="255"/>
    <cellStyle name="Comma [0]_laroux_2_PERSON2" xfId="256"/>
    <cellStyle name="Comma [0]_laroux_2_pldt" xfId="257"/>
    <cellStyle name="Comma [0]_laroux_2_Sheet1 (2)" xfId="258"/>
    <cellStyle name="Comma [0]_laroux_2_Sheet1 (2)_Atlanta_Unwind_Model_11.04.99" xfId="259"/>
    <cellStyle name="Comma [0]_laroux_2_VERA" xfId="260"/>
    <cellStyle name="Comma [0]_laroux_3" xfId="261"/>
    <cellStyle name="Comma [0]_laroux_3_dimon" xfId="262"/>
    <cellStyle name="Comma [0]_laroux_3_laroux" xfId="263"/>
    <cellStyle name="Comma [0]_laroux_3_PERSON2" xfId="264"/>
    <cellStyle name="Comma [0]_laroux_4" xfId="265"/>
    <cellStyle name="Comma [0]_laroux_dimon" xfId="266"/>
    <cellStyle name="Comma [0]_laroux_dimon_1" xfId="267"/>
    <cellStyle name="Comma [0]_laroux_EPL 304 CA BDE" xfId="268"/>
    <cellStyle name="Comma [0]_laroux_EPL 304 CA BDE_Atlanta_Unwind_Model_11.04.99" xfId="269"/>
    <cellStyle name="Comma [0]_laroux_laroux" xfId="270"/>
    <cellStyle name="Comma [0]_laroux_laroux_1" xfId="271"/>
    <cellStyle name="Comma [0]_laroux_laroux_1_PERSON2" xfId="272"/>
    <cellStyle name="Comma [0]_laroux_laroux_1_PERSON2_Atlanta_Unwind_Model_11.04.99" xfId="273"/>
    <cellStyle name="Comma [0]_laroux_laroux_dimon" xfId="274"/>
    <cellStyle name="Comma [0]_laroux_laroux_PERSON2" xfId="275"/>
    <cellStyle name="Comma [0]_laroux_MATERAL2" xfId="276"/>
    <cellStyle name="Comma [0]_laroux_MATERAL2_dimon" xfId="277"/>
    <cellStyle name="Comma [0]_laroux_MATERAL2_laroux" xfId="278"/>
    <cellStyle name="Comma [0]_laroux_MATERAL2_laroux_dimon" xfId="279"/>
    <cellStyle name="Comma [0]_laroux_MATERAL2_laroux_PERSON2" xfId="280"/>
    <cellStyle name="Comma [0]_laroux_MATERAL2_laroux_PERSON2_Atlanta_Unwind_Model_11.04.99" xfId="281"/>
    <cellStyle name="Comma [0]_laroux_MATERAL2_PERSON2" xfId="282"/>
    <cellStyle name="Comma [0]_laroux_MATERAL2_pldt" xfId="283"/>
    <cellStyle name="Comma [0]_laroux_MATERAL2_VERA" xfId="284"/>
    <cellStyle name="Comma [0]_laroux_MATERAL2_VIRUS-EDY" xfId="285"/>
    <cellStyle name="Comma [0]_laroux_mud plant bolted" xfId="286"/>
    <cellStyle name="Comma [0]_laroux_mud plant bolted_dimon" xfId="287"/>
    <cellStyle name="Comma [0]_laroux_mud plant bolted_dimon_1" xfId="288"/>
    <cellStyle name="Comma [0]_laroux_mud plant bolted_PERSON2" xfId="289"/>
    <cellStyle name="Comma [0]_laroux_PERSON2" xfId="290"/>
    <cellStyle name="Comma [0]_laroux_pldt" xfId="291"/>
    <cellStyle name="Comma [0]_laroux_Sheet1 (2)" xfId="292"/>
    <cellStyle name="Comma [0]_laroux_VERA" xfId="293"/>
    <cellStyle name="Comma [0]_laroux_VERA_1" xfId="294"/>
    <cellStyle name="Comma [0]_laroux_VIRUS-EDY" xfId="295"/>
    <cellStyle name="Comma [0]_MATERAL2" xfId="296"/>
    <cellStyle name="Comma [0]_MATERAL2_dimon" xfId="297"/>
    <cellStyle name="Comma [0]_MATERAL2_dimon_1" xfId="298"/>
    <cellStyle name="Comma [0]_MATERAL2_PERSON2" xfId="299"/>
    <cellStyle name="Comma [0]_MKGOCPX" xfId="300"/>
    <cellStyle name="Comma [0]_MOBCPX" xfId="301"/>
    <cellStyle name="Comma [0]_MTHLYR&amp;O" xfId="302"/>
    <cellStyle name="Comma [0]_mud plant bolted" xfId="303"/>
    <cellStyle name="Comma [0]_mud plant bolted_dimon" xfId="304"/>
    <cellStyle name="Comma [0]_mud plant bolted_laroux" xfId="305"/>
    <cellStyle name="Comma [0]_mud plant bolted_laroux_dimon" xfId="306"/>
    <cellStyle name="Comma [0]_mud plant bolted_laroux_PERSON2" xfId="307"/>
    <cellStyle name="Comma [0]_mud plant bolted_laroux_PERSON2_Atlanta_Unwind_Model_11.04.99" xfId="308"/>
    <cellStyle name="Comma [0]_mud plant bolted_PERSON2" xfId="309"/>
    <cellStyle name="Comma [0]_mud plant bolted_pldt" xfId="310"/>
    <cellStyle name="Comma [0]_mud plant bolted_VERA" xfId="311"/>
    <cellStyle name="Comma [0]_mud plant bolted_VIRUS-EDY" xfId="312"/>
    <cellStyle name="Comma [0]_NA WITHOUT GOV'T &amp; PNX" xfId="313"/>
    <cellStyle name="Comma [0]_NAOBU10" xfId="314"/>
    <cellStyle name="Comma [0]_NAT ACCT" xfId="315"/>
    <cellStyle name="Comma [0]_non sec restruc (2)" xfId="316"/>
    <cellStyle name="Comma [0]_NSACTUAL.XLS" xfId="317"/>
    <cellStyle name="Comma [0]_NTG_PJE" xfId="318"/>
    <cellStyle name="Comma [0]_NX00" xfId="319"/>
    <cellStyle name="Comma [0]_Odner" xfId="320"/>
    <cellStyle name="Comma [0]_Odner (2)" xfId="321"/>
    <cellStyle name="Comma [0]_Odner (3)" xfId="322"/>
    <cellStyle name="Comma [0]_OSMOCPX" xfId="323"/>
    <cellStyle name="Comma [0]_Other Months" xfId="324"/>
    <cellStyle name="Comma [0]_Outlook" xfId="325"/>
    <cellStyle name="Comma [0]_P7INVENT" xfId="326"/>
    <cellStyle name="Comma [0]_pbdefault" xfId="327"/>
    <cellStyle name="Comma [0]_percentages" xfId="328"/>
    <cellStyle name="Comma [0]_PERSON2" xfId="329"/>
    <cellStyle name="Comma [0]_PERSONAL" xfId="330"/>
    <cellStyle name="Comma [0]_PGMKOCPX" xfId="331"/>
    <cellStyle name="Comma [0]_PGNW1" xfId="332"/>
    <cellStyle name="Comma [0]_PGNW2" xfId="333"/>
    <cellStyle name="Comma [0]_PGNWOCPX" xfId="334"/>
    <cellStyle name="Comma [0]_Pink" xfId="335"/>
    <cellStyle name="Comma [0]_Plan" xfId="336"/>
    <cellStyle name="Comma [0]_PLANT" xfId="337"/>
    <cellStyle name="Comma [0]_PLDT" xfId="338"/>
    <cellStyle name="Comma [0]_pldt_1" xfId="339"/>
    <cellStyle name="Comma [0]_PLDT_1_dimon" xfId="340"/>
    <cellStyle name="Comma [0]_pldt_Calculations" xfId="341"/>
    <cellStyle name="Comma [0]_PLDT_dimon" xfId="342"/>
    <cellStyle name="Comma [0]_priccurv" xfId="343"/>
    <cellStyle name="Comma [0]_PROCDS&amp;G" xfId="344"/>
    <cellStyle name="Comma [0]_PROFILE4" xfId="345"/>
    <cellStyle name="Comma [0]_Projects" xfId="346"/>
    <cellStyle name="Comma [0]_PURAZV12" xfId="347"/>
    <cellStyle name="Comma [0]_Quarter End Months" xfId="348"/>
    <cellStyle name="Comma [0]_r1" xfId="349"/>
    <cellStyle name="Comma [0]_RELO-MOS" xfId="350"/>
    <cellStyle name="Comma [0]_RELO694" xfId="351"/>
    <cellStyle name="Comma [0]_RFI" xfId="352"/>
    <cellStyle name="Comma [0]_RFI_1" xfId="353"/>
    <cellStyle name="Comma [0]_risk_op" xfId="354"/>
    <cellStyle name="Comma [0]_risk_op (+)" xfId="355"/>
    <cellStyle name="Comma [0]_RJRN Roadmap" xfId="356"/>
    <cellStyle name="Comma [0]_RJRN Roadmap (2)" xfId="357"/>
    <cellStyle name="Comma [0]_RJRT % to Total (2)" xfId="358"/>
    <cellStyle name="Comma [0]_ROAD" xfId="359"/>
    <cellStyle name="Comma [0]_ROAD_1" xfId="360"/>
    <cellStyle name="Comma [0]_Sales Order" xfId="361"/>
    <cellStyle name="Comma [0]_SATOCPX" xfId="362"/>
    <cellStyle name="Comma [0]_SCH1_SIL" xfId="363"/>
    <cellStyle name="Comma [0]_SCH2_SIL" xfId="364"/>
    <cellStyle name="Comma [0]_severance" xfId="365"/>
    <cellStyle name="Comma [0]_Sheet1" xfId="366"/>
    <cellStyle name="Comma [0]_Sheet1 (2)" xfId="367"/>
    <cellStyle name="Comma [0]_Sheet1 (2)_FCST95" xfId="368"/>
    <cellStyle name="Comma [0]_Sheet1 (2)_laroux" xfId="369"/>
    <cellStyle name="Comma [0]_Sheet1 (2)_laroux_Atlanta_Unwind_Model_11.04.99" xfId="370"/>
    <cellStyle name="Comma [0]_Sheet1_dimon" xfId="371"/>
    <cellStyle name="Comma [0]_Sheet1_laroux" xfId="372"/>
    <cellStyle name="Comma [0]_Sheet1_PERSON2" xfId="373"/>
    <cellStyle name="Comma [0]_Sheet2" xfId="374"/>
    <cellStyle name="Comma [0]_Sheet3" xfId="375"/>
    <cellStyle name="Comma [0]_Sheet4" xfId="376"/>
    <cellStyle name="Comma [0]_Sheet5" xfId="377"/>
    <cellStyle name="Comma [0]_SHENREPT" xfId="378"/>
    <cellStyle name="Comma [0]_Snr. CO" xfId="379"/>
    <cellStyle name="Comma [0]_sprint contr" xfId="380"/>
    <cellStyle name="Comma [0]_Subcont File" xfId="381"/>
    <cellStyle name="Comma [0]_Summ Rest" xfId="382"/>
    <cellStyle name="Comma [0]_Summ Rest (2)" xfId="383"/>
    <cellStyle name="Comma [0]_Summary Info" xfId="384"/>
    <cellStyle name="Comma [0]_SUMPAGE" xfId="385"/>
    <cellStyle name="Comma [0]_TMSNW1" xfId="386"/>
    <cellStyle name="Comma [0]_TMSNW2" xfId="387"/>
    <cellStyle name="Comma [0]_TMSOCPX" xfId="388"/>
    <cellStyle name="Comma [0]_TOTAL MTH" xfId="389"/>
    <cellStyle name="Comma [0]_TOTAL YTD" xfId="390"/>
    <cellStyle name="Comma [0]_TRANSDSC.XLS" xfId="391"/>
    <cellStyle name="Comma [0]_TRANSFXA.XLS" xfId="392"/>
    <cellStyle name="Comma [0]_TRANSFXA.XLS_1" xfId="393"/>
    <cellStyle name="Comma [0]_TRANSIME.XLS" xfId="394"/>
    <cellStyle name="Comma [0]_TRANSIME.XLS_TRANSDSC.XLS" xfId="395"/>
    <cellStyle name="Comma [0]_TRANSIME.XLS_TRANSFXA.XLS" xfId="396"/>
    <cellStyle name="Comma [0]_util94" xfId="397"/>
    <cellStyle name="Comma [0]_Variance" xfId="398"/>
    <cellStyle name="Comma [0]_version2 (2)" xfId="399"/>
    <cellStyle name="Comma [0]_version2.A" xfId="400"/>
    <cellStyle name="Comma [0]_VIRUS-EDY" xfId="401"/>
    <cellStyle name="Comma [0]_White" xfId="402"/>
    <cellStyle name="Comma [0]_WO Var. &amp; Tot. Exp." xfId="403"/>
    <cellStyle name="Comma [0]_WSP" xfId="404"/>
    <cellStyle name="Comma [0]_yrcao" xfId="405"/>
    <cellStyle name="Comma [0]_YREND55" xfId="406"/>
    <cellStyle name="Comma [0]_YREND57" xfId="407"/>
    <cellStyle name="Comma [0]_YTDCUR" xfId="408"/>
    <cellStyle name="Comma_0694ODD" xfId="409"/>
    <cellStyle name="Comma_12matrix" xfId="410"/>
    <cellStyle name="Comma_1995" xfId="411"/>
    <cellStyle name="Comma_353HHC" xfId="412"/>
    <cellStyle name="Comma_353HHC_Atlanta_Unwind_Model_11.04.99" xfId="413"/>
    <cellStyle name="Comma_694COVR" xfId="414"/>
    <cellStyle name="Comma_94BUDALL" xfId="415"/>
    <cellStyle name="Comma_94BUDALL_laroux" xfId="416"/>
    <cellStyle name="Comma_94BUDALL_laroux_UNIMAP (2)" xfId="417"/>
    <cellStyle name="Comma_94BUDALL_UNIMAP (2)" xfId="418"/>
    <cellStyle name="Comma_95summary" xfId="419"/>
    <cellStyle name="Comma_96_WIN" xfId="420"/>
    <cellStyle name="Comma_96_WIN (2)" xfId="421"/>
    <cellStyle name="Comma_A" xfId="422"/>
    <cellStyle name="Comma_A_dimon" xfId="423"/>
    <cellStyle name="Comma_ACT_3BUD" xfId="424"/>
    <cellStyle name="Comma_ACT_3BUD (2)" xfId="425"/>
    <cellStyle name="Comma_ACTUAL" xfId="426"/>
    <cellStyle name="Comma_ACTUAL NA -OBU" xfId="427"/>
    <cellStyle name="Comma_Actual vs." xfId="428"/>
    <cellStyle name="Comma_ADMNO694" xfId="429"/>
    <cellStyle name="Comma_algasdefault" xfId="430"/>
    <cellStyle name="Comma_algasdefault_1" xfId="431"/>
    <cellStyle name="Comma_ALL_IBT95 " xfId="432"/>
    <cellStyle name="Comma_Alternative1" xfId="433"/>
    <cellStyle name="Comma_Alternative1_1" xfId="434"/>
    <cellStyle name="Comma_App E" xfId="435"/>
    <cellStyle name="Comma_Apr" xfId="436"/>
    <cellStyle name="Comma_Arapahoe" xfId="437"/>
    <cellStyle name="Comma_Assumptions" xfId="438"/>
    <cellStyle name="Comma_bahiadefault" xfId="439"/>
    <cellStyle name="Comma_bahiadefault_1" xfId="440"/>
    <cellStyle name="Comma_Book3" xfId="441"/>
    <cellStyle name="Comma_BOP" xfId="442"/>
    <cellStyle name="Comma_BOPBAL1" xfId="443"/>
    <cellStyle name="Comma_BOPCBU" xfId="444"/>
    <cellStyle name="Comma_BOPCBU (2)" xfId="445"/>
    <cellStyle name="Comma_BOPCBU96" xfId="446"/>
    <cellStyle name="Comma_BSAPPE.XLS" xfId="447"/>
    <cellStyle name="Comma_C-Cap intensity" xfId="448"/>
    <cellStyle name="Comma_C-Capex%rev" xfId="449"/>
    <cellStyle name="Comma_C-Line per Staff" xfId="450"/>
    <cellStyle name="Comma_C-lines distribution" xfId="451"/>
    <cellStyle name="Comma_C-Orig PLDT lines" xfId="452"/>
    <cellStyle name="Comma_C-Ret on Rev" xfId="453"/>
    <cellStyle name="Comma_C-ROACE" xfId="454"/>
    <cellStyle name="Comma_Calculations" xfId="455"/>
    <cellStyle name="Comma_Calculations (2)" xfId="456"/>
    <cellStyle name="Comma_Calculations II" xfId="457"/>
    <cellStyle name="Comma_Calculations III" xfId="458"/>
    <cellStyle name="Comma_Calculations_1" xfId="459"/>
    <cellStyle name="Comma_Capex" xfId="460"/>
    <cellStyle name="Comma_Capex per line" xfId="461"/>
    <cellStyle name="Comma_Capex%rev" xfId="462"/>
    <cellStyle name="Comma_CAPEX94" xfId="463"/>
    <cellStyle name="Comma_CAPEX_dimon" xfId="464"/>
    <cellStyle name="Comma_CBU BOX CHART V PLAN" xfId="465"/>
    <cellStyle name="Comma_CCA" xfId="466"/>
    <cellStyle name="Comma_CCOCPX" xfId="467"/>
    <cellStyle name="Comma_CHANGES.XLS" xfId="468"/>
    <cellStyle name="Comma_Charts" xfId="469"/>
    <cellStyle name="Comma_Cht-Capex per line" xfId="470"/>
    <cellStyle name="Comma_Cht-Cum Real Opr Cf" xfId="471"/>
    <cellStyle name="Comma_Cht-Dep%Rev" xfId="472"/>
    <cellStyle name="Comma_Cht-Real Opr Cf" xfId="473"/>
    <cellStyle name="Comma_Cht-Rev dist" xfId="474"/>
    <cellStyle name="Comma_Cht-Rev p line" xfId="475"/>
    <cellStyle name="Comma_Cht-Rev per Staff" xfId="476"/>
    <cellStyle name="Comma_Cht-Staff cost%revenue" xfId="477"/>
    <cellStyle name="Comma_combo-3 (2)" xfId="478"/>
    <cellStyle name="Comma_combo-3 (2)_laroux" xfId="479"/>
    <cellStyle name="Comma_combo-3 (2)_laroux_UNIMAP (2)" xfId="480"/>
    <cellStyle name="Comma_combo-3 (2)_UNIMAP (2)" xfId="481"/>
    <cellStyle name="Comma_combo-3 (4)" xfId="482"/>
    <cellStyle name="Comma_Comm File" xfId="483"/>
    <cellStyle name="Comma_coperdefault" xfId="484"/>
    <cellStyle name="Comma_coperdefault_1" xfId="485"/>
    <cellStyle name="Comma_Corp method" xfId="486"/>
    <cellStyle name="Comma_CROCF" xfId="487"/>
    <cellStyle name="Comma_CTCUR" xfId="488"/>
    <cellStyle name="Comma_Cum Real Opr Cf" xfId="489"/>
    <cellStyle name="Comma_CUMPLTCH" xfId="490"/>
    <cellStyle name="Comma_DEFAULT" xfId="491"/>
    <cellStyle name="Comma_Demand Fcst." xfId="492"/>
    <cellStyle name="Comma_Dep%Rev" xfId="493"/>
    <cellStyle name="Comma_dimon" xfId="494"/>
    <cellStyle name="Comma_Dowell C1b" xfId="495"/>
    <cellStyle name="Comma_Dowell-C1a" xfId="496"/>
    <cellStyle name="Comma_E&amp;ONW1" xfId="497"/>
    <cellStyle name="Comma_E&amp;ONW2" xfId="498"/>
    <cellStyle name="Comma_E&amp;OOCPX" xfId="499"/>
    <cellStyle name="Comma_emserdefault" xfId="500"/>
    <cellStyle name="Comma_emserdefault_1" xfId="501"/>
    <cellStyle name="Comma_EPL 304 CA BDE" xfId="502"/>
    <cellStyle name="Comma_EPL 304 CA BDE_Atlanta_Unwind_Model_11.04.99" xfId="503"/>
    <cellStyle name="Comma_EPS" xfId="504"/>
    <cellStyle name="Comma_F&amp;COCPX" xfId="505"/>
    <cellStyle name="Comma_FCST95" xfId="506"/>
    <cellStyle name="Comma_FCST_FSC" xfId="507"/>
    <cellStyle name="Comma_FCST_FSC (2)" xfId="508"/>
    <cellStyle name="Comma_FCST_LSI" xfId="509"/>
    <cellStyle name="Comma_FCST_LSI (2)" xfId="510"/>
    <cellStyle name="Comma_FCST_PLT" xfId="511"/>
    <cellStyle name="Comma_FCST_PLT (2)" xfId="512"/>
    <cellStyle name="Comma_FCST_PLT_FCST_PLT (2)" xfId="513"/>
    <cellStyle name="Comma_FCST_RFC" xfId="514"/>
    <cellStyle name="Comma_FCST_RFC (2)" xfId="515"/>
    <cellStyle name="Comma_FCST_SPC" xfId="516"/>
    <cellStyle name="Comma_FCST_SPC (2)" xfId="517"/>
    <cellStyle name="Comma_FCST_WB" xfId="518"/>
    <cellStyle name="Comma_FCST_WB (2)" xfId="519"/>
    <cellStyle name="Comma_FEBRUARY" xfId="520"/>
    <cellStyle name="Comma_FF" xfId="521"/>
    <cellStyle name="Comma_FOODSHOW" xfId="522"/>
    <cellStyle name="Comma_FP 20 A (1)" xfId="523"/>
    <cellStyle name="Comma_FP 20 A (2)" xfId="524"/>
    <cellStyle name="Comma_FP-20 (App. E)" xfId="525"/>
    <cellStyle name="Comma_FP-20 (App.A) " xfId="526"/>
    <cellStyle name="Comma_FP-20 (App.D)" xfId="527"/>
    <cellStyle name="Comma_FP-20(App.B)" xfId="528"/>
    <cellStyle name="Comma_FP-20(C1) (a)" xfId="529"/>
    <cellStyle name="Comma_FP-20(C1) (a) (2)" xfId="530"/>
    <cellStyle name="Comma_FP-20(C1) (b)" xfId="531"/>
    <cellStyle name="Comma_FP-20(C1) (b) " xfId="532"/>
    <cellStyle name="Comma_FP-20(C1) (b) (2)" xfId="533"/>
    <cellStyle name="Comma_FY97COB1." xfId="534"/>
    <cellStyle name="Comma_GABS Rec." xfId="535"/>
    <cellStyle name="Comma_GABS Rec. (2)" xfId="536"/>
    <cellStyle name="Comma_gap_clsr (8)" xfId="537"/>
    <cellStyle name="Comma_GCM" xfId="538"/>
    <cellStyle name="Comma_GenAssum" xfId="539"/>
    <cellStyle name="Comma_GOLF" xfId="540"/>
    <cellStyle name="Comma_GP C1a" xfId="541"/>
    <cellStyle name="Comma_GP C1b" xfId="542"/>
    <cellStyle name="Comma_GP_EI_3" xfId="543"/>
    <cellStyle name="Comma_GQ C1A" xfId="544"/>
    <cellStyle name="Comma_GQ C1B" xfId="545"/>
    <cellStyle name="Comma_In millions" xfId="546"/>
    <cellStyle name="Comma_In millions_combo-3 (2)" xfId="547"/>
    <cellStyle name="Comma_In millions_combo-3 (4)" xfId="548"/>
    <cellStyle name="Comma_In millions_combo-3 (4)_laroux" xfId="549"/>
    <cellStyle name="Comma_In millions_combo-3 (4)_laroux_UNIMAP (2)" xfId="550"/>
    <cellStyle name="Comma_In millions_combo-3 (4)_UNIMAP (2)" xfId="551"/>
    <cellStyle name="Comma_In millions_non sec restruc (2)" xfId="552"/>
    <cellStyle name="Comma_In millions_RJRT % to Total (2)" xfId="553"/>
    <cellStyle name="Comma_In millions_RJRT % to Total (2)_laroux" xfId="554"/>
    <cellStyle name="Comma_In millions_RJRT % to Total (2)_laroux_UNIMAP (2)" xfId="555"/>
    <cellStyle name="Comma_In millions_RJRT % to Total (2)_UNIMAP (2)" xfId="556"/>
    <cellStyle name="Comma_In millions_severance" xfId="557"/>
    <cellStyle name="Comma_index" xfId="558"/>
    <cellStyle name="Comma_Inputs" xfId="559"/>
    <cellStyle name="Comma_IPM C1b" xfId="560"/>
    <cellStyle name="Comma_IPMC1a" xfId="561"/>
    <cellStyle name="Comma_IRR" xfId="562"/>
    <cellStyle name="Comma_IS-Hold" xfId="563"/>
    <cellStyle name="Comma_issues" xfId="564"/>
    <cellStyle name="Comma_ITOCPX" xfId="565"/>
    <cellStyle name="Comma_jancf" xfId="566"/>
    <cellStyle name="Comma_JUNMTH55" xfId="567"/>
    <cellStyle name="Comma_JUNMTH57" xfId="568"/>
    <cellStyle name="Comma_JUNYTD55" xfId="569"/>
    <cellStyle name="Comma_JUNYTD57" xfId="570"/>
    <cellStyle name="Comma_laroux" xfId="571"/>
    <cellStyle name="Comma_laroux_1" xfId="572"/>
    <cellStyle name="Comma_laroux_1995" xfId="573"/>
    <cellStyle name="Comma_laroux_1_dimon" xfId="574"/>
    <cellStyle name="Comma_laroux_1_dimon_1" xfId="575"/>
    <cellStyle name="Comma_laroux_1_laroux" xfId="576"/>
    <cellStyle name="Comma_laroux_1_laroux_1" xfId="577"/>
    <cellStyle name="Comma_laroux_1_laroux_PERSON2" xfId="578"/>
    <cellStyle name="Comma_laroux_1_PERSON2" xfId="579"/>
    <cellStyle name="Comma_laroux_1_pldt" xfId="580"/>
    <cellStyle name="Comma_laroux_1_pldt_1" xfId="581"/>
    <cellStyle name="Comma_laroux_1_PLDT_dimon" xfId="582"/>
    <cellStyle name="Comma_laroux_1_Sheet1 (2)" xfId="583"/>
    <cellStyle name="Comma_laroux_1_VERA" xfId="584"/>
    <cellStyle name="Comma_laroux_1_VERA_1" xfId="585"/>
    <cellStyle name="Comma_laroux_1_VIRUS-EDY" xfId="586"/>
    <cellStyle name="Comma_laroux_2" xfId="587"/>
    <cellStyle name="Comma_laroux_2_dimon" xfId="588"/>
    <cellStyle name="Comma_laroux_2_dimon_1" xfId="589"/>
    <cellStyle name="Comma_laroux_2_dimon_2" xfId="590"/>
    <cellStyle name="Comma_laroux_2_laroux" xfId="591"/>
    <cellStyle name="Comma_laroux_2_laroux_dimon" xfId="592"/>
    <cellStyle name="Comma_laroux_2_laroux_PERSON2" xfId="593"/>
    <cellStyle name="Comma_laroux_2_laroux_PERSON2_Atlanta_Unwind_Model_11.04.99" xfId="594"/>
    <cellStyle name="Comma_laroux_2_PERSON2" xfId="595"/>
    <cellStyle name="Comma_laroux_2_PERSON2_Supply_Value_Model_10.11.99" xfId="596"/>
    <cellStyle name="Comma_laroux_2_pldt" xfId="597"/>
    <cellStyle name="Comma_laroux_2_pldt_1" xfId="598"/>
    <cellStyle name="Comma_laroux_2_PLDT_dimon" xfId="599"/>
    <cellStyle name="Comma_laroux_2_Sheet1 (2)" xfId="600"/>
    <cellStyle name="Comma_laroux_2_Sheet1 (2)_Atlanta_Unwind_Model_11.04.99" xfId="601"/>
    <cellStyle name="Comma_laroux_2_VERA" xfId="602"/>
    <cellStyle name="Comma_laroux_2_VERA_1" xfId="603"/>
    <cellStyle name="Comma_laroux_3" xfId="604"/>
    <cellStyle name="Comma_laroux_3_dimon" xfId="605"/>
    <cellStyle name="Comma_laroux_3_dimon_1" xfId="606"/>
    <cellStyle name="Comma_laroux_3_dimon_2" xfId="607"/>
    <cellStyle name="Comma_laroux_3_laroux" xfId="608"/>
    <cellStyle name="Comma_laroux_3_PERSON2" xfId="609"/>
    <cellStyle name="Comma_laroux_4" xfId="610"/>
    <cellStyle name="Comma_laroux_dimon" xfId="611"/>
    <cellStyle name="Comma_laroux_dimon_1" xfId="612"/>
    <cellStyle name="Comma_laroux_EPL 304 CA BDE" xfId="613"/>
    <cellStyle name="Comma_laroux_EPL 304 CA BDE_Atlanta_Unwind_Model_11.04.99" xfId="614"/>
    <cellStyle name="Comma_laroux_laroux" xfId="615"/>
    <cellStyle name="Comma_laroux_laroux_1" xfId="616"/>
    <cellStyle name="Comma_laroux_laroux_1_PERSON2" xfId="617"/>
    <cellStyle name="Comma_laroux_laroux_1_PERSON2_Atlanta_Unwind_Model_11.04.99" xfId="618"/>
    <cellStyle name="Comma_laroux_laroux_dimon" xfId="619"/>
    <cellStyle name="Comma_laroux_laroux_PERSON2" xfId="620"/>
    <cellStyle name="Comma_laroux_PERSON2" xfId="621"/>
    <cellStyle name="Comma_laroux_pldt" xfId="622"/>
    <cellStyle name="Comma_laroux_pldt_1" xfId="623"/>
    <cellStyle name="Comma_laroux_Sheet1 (2)" xfId="624"/>
    <cellStyle name="Comma_laroux_VERA" xfId="625"/>
    <cellStyle name="Comma_laroux_VERA_1" xfId="626"/>
    <cellStyle name="Comma_laroux_VIRUS-EDY" xfId="627"/>
    <cellStyle name="Comma_Line Inst." xfId="628"/>
    <cellStyle name="Comma_MATERAL2" xfId="629"/>
    <cellStyle name="Comma_MATERAL2_dimon" xfId="630"/>
    <cellStyle name="Comma_MATERAL2_dimon_1" xfId="631"/>
    <cellStyle name="Comma_MATERAL2_PERSON2" xfId="632"/>
    <cellStyle name="Comma_MKGOCPX" xfId="633"/>
    <cellStyle name="Comma_Mkt Shr" xfId="634"/>
    <cellStyle name="Comma_MOBCPX" xfId="635"/>
    <cellStyle name="Comma_MTHLYR&amp;O" xfId="636"/>
    <cellStyle name="Comma_mud plant bolted" xfId="637"/>
    <cellStyle name="Comma_NA WITHOUT GOV'T &amp; PNX" xfId="638"/>
    <cellStyle name="Comma_NAOBU10" xfId="639"/>
    <cellStyle name="Comma_NAT ACCT" xfId="640"/>
    <cellStyle name="Comma_NCR-C&amp;W Val" xfId="641"/>
    <cellStyle name="Comma_NCR-Cap intensity" xfId="642"/>
    <cellStyle name="Comma_NCR-Line per Staff" xfId="643"/>
    <cellStyle name="Comma_NCR-Rev dist" xfId="644"/>
    <cellStyle name="Comma_non sec restruc (2)" xfId="645"/>
    <cellStyle name="Comma_non sec restruc (2)_laroux" xfId="646"/>
    <cellStyle name="Comma_non sec restruc (2)_laroux_UNIMAP (2)" xfId="647"/>
    <cellStyle name="Comma_non sec restruc (2)_UNIMAP (2)" xfId="648"/>
    <cellStyle name="Comma_NSACTUAL.XLS" xfId="649"/>
    <cellStyle name="Comma_NTG_PJE" xfId="650"/>
    <cellStyle name="Comma_NX00" xfId="651"/>
    <cellStyle name="Comma_Odner" xfId="652"/>
    <cellStyle name="Comma_Odner (2)" xfId="653"/>
    <cellStyle name="Comma_Odner (3)" xfId="654"/>
    <cellStyle name="Comma_Op Cost Break" xfId="655"/>
    <cellStyle name="Comma_OSMOCPX" xfId="656"/>
    <cellStyle name="Comma_Other Months" xfId="657"/>
    <cellStyle name="Comma_Outlook" xfId="658"/>
    <cellStyle name="Comma_P7INVENT" xfId="659"/>
    <cellStyle name="Comma_pbdefault" xfId="660"/>
    <cellStyle name="Comma_pbdefault_1" xfId="661"/>
    <cellStyle name="Comma_percentages" xfId="662"/>
    <cellStyle name="Comma_PERSON2" xfId="663"/>
    <cellStyle name="Comma_PERSON2_Supply_Value_Model_10.11.99" xfId="664"/>
    <cellStyle name="Comma_PERSONAL" xfId="665"/>
    <cellStyle name="Comma_PGMKOCPX" xfId="666"/>
    <cellStyle name="Comma_PGNW1" xfId="667"/>
    <cellStyle name="Comma_PGNW2" xfId="668"/>
    <cellStyle name="Comma_PGNWOCPX" xfId="669"/>
    <cellStyle name="Comma_Pink" xfId="670"/>
    <cellStyle name="Comma_Plan" xfId="671"/>
    <cellStyle name="Comma_PLANT" xfId="672"/>
    <cellStyle name="Comma_PLDT" xfId="673"/>
    <cellStyle name="Comma_pldt_1" xfId="674"/>
    <cellStyle name="Comma_PLDT_1_dimon" xfId="675"/>
    <cellStyle name="Comma_pldt_2" xfId="676"/>
    <cellStyle name="Comma_pldt_Calculations" xfId="677"/>
    <cellStyle name="Comma_PLDT_dimon" xfId="678"/>
    <cellStyle name="Comma_priccurv" xfId="679"/>
    <cellStyle name="Comma_PROCDS&amp;G" xfId="680"/>
    <cellStyle name="Comma_PROFILE4" xfId="681"/>
    <cellStyle name="Comma_Projects" xfId="682"/>
    <cellStyle name="Comma_PURAZV12" xfId="683"/>
    <cellStyle name="Comma_Quarter End Months" xfId="684"/>
    <cellStyle name="Comma_r1" xfId="685"/>
    <cellStyle name="Comma_Real Opr Cf" xfId="686"/>
    <cellStyle name="Comma_Real Rev per Staff (1)" xfId="687"/>
    <cellStyle name="Comma_Real Rev per Staff (2)" xfId="688"/>
    <cellStyle name="Comma_Region 2-C&amp;W" xfId="689"/>
    <cellStyle name="Comma_RELO-MOS" xfId="690"/>
    <cellStyle name="Comma_RELO694" xfId="691"/>
    <cellStyle name="Comma_Return on Rev" xfId="692"/>
    <cellStyle name="Comma_Rev p line" xfId="693"/>
    <cellStyle name="Comma_RFI" xfId="694"/>
    <cellStyle name="Comma_RFI_1" xfId="695"/>
    <cellStyle name="Comma_risk_op" xfId="696"/>
    <cellStyle name="Comma_risk_op (+)" xfId="697"/>
    <cellStyle name="Comma_RJRN Roadmap" xfId="698"/>
    <cellStyle name="Comma_RJRN Roadmap (2)" xfId="699"/>
    <cellStyle name="Comma_RJRT % to Total (2)" xfId="700"/>
    <cellStyle name="Comma_ROACE" xfId="701"/>
    <cellStyle name="Comma_ROAD" xfId="702"/>
    <cellStyle name="Comma_ROAD_1" xfId="703"/>
    <cellStyle name="Comma_ROCF (Tot)" xfId="704"/>
    <cellStyle name="Comma_Sales Order" xfId="705"/>
    <cellStyle name="Comma_SATOCPX" xfId="706"/>
    <cellStyle name="Comma_SCH1_SIL" xfId="707"/>
    <cellStyle name="Comma_SCH2_SIL" xfId="708"/>
    <cellStyle name="Comma_severance" xfId="709"/>
    <cellStyle name="Comma_severance_laroux" xfId="710"/>
    <cellStyle name="Comma_severance_laroux_UNIMAP (2)" xfId="711"/>
    <cellStyle name="Comma_severance_UNIMAP (2)" xfId="712"/>
    <cellStyle name="Comma_Sheet1" xfId="713"/>
    <cellStyle name="Comma_Sheet1 (2)" xfId="714"/>
    <cellStyle name="Comma_Sheet1 (2)_FCST95" xfId="715"/>
    <cellStyle name="Comma_Sheet1 (2)_laroux" xfId="716"/>
    <cellStyle name="Comma_Sheet1 (2)_laroux_1" xfId="717"/>
    <cellStyle name="Comma_Sheet1 (2)_laroux_1_UNIMAP (2)" xfId="718"/>
    <cellStyle name="Comma_Sheet1 (2)_laroux_2" xfId="719"/>
    <cellStyle name="Comma_Sheet1 (2)_laroux_2_Atlanta_Unwind_Model_11.04.99" xfId="720"/>
    <cellStyle name="Comma_Sheet1 (2)_SCH1_SIL" xfId="721"/>
    <cellStyle name="Comma_Sheet1 (2)_SCH1_SIL_laroux" xfId="722"/>
    <cellStyle name="Comma_Sheet1 (2)_SCH1_SIL_laroux_UNIMAP (2)" xfId="723"/>
    <cellStyle name="Comma_Sheet1 (2)_SCH1_SIL_UNIMAP (2)" xfId="724"/>
    <cellStyle name="Comma_Sheet1 (2)_SCH2_SIL" xfId="725"/>
    <cellStyle name="Comma_Sheet1 (2)_UNIMAP (2)" xfId="726"/>
    <cellStyle name="Comma_Sheet1_dimon" xfId="727"/>
    <cellStyle name="Comma_Sheet1_laroux" xfId="728"/>
    <cellStyle name="Comma_Sheet1_laroux_1" xfId="729"/>
    <cellStyle name="Comma_Sheet1_laroux_1_UNIMAP (2)" xfId="730"/>
    <cellStyle name="Comma_Sheet1_PERSON2" xfId="731"/>
    <cellStyle name="Comma_Sheet1_UNIMAP (2)" xfId="732"/>
    <cellStyle name="Comma_Sheet2" xfId="733"/>
    <cellStyle name="Comma_Sheet3" xfId="734"/>
    <cellStyle name="Comma_Sheet4" xfId="735"/>
    <cellStyle name="Comma_Sheet5" xfId="736"/>
    <cellStyle name="Comma_SHENREPT" xfId="737"/>
    <cellStyle name="Comma_Snr. CO" xfId="738"/>
    <cellStyle name="Comma_sprint contr" xfId="739"/>
    <cellStyle name="Comma_Staff cost%rev" xfId="740"/>
    <cellStyle name="Comma_Subcont File" xfId="741"/>
    <cellStyle name="Comma_Summ Rest" xfId="742"/>
    <cellStyle name="Comma_Summ Rest (2)" xfId="743"/>
    <cellStyle name="Comma_Summary Info" xfId="744"/>
    <cellStyle name="Comma_SUMPAGE" xfId="745"/>
    <cellStyle name="Comma_TMSNW1" xfId="746"/>
    <cellStyle name="Comma_TMSNW2" xfId="747"/>
    <cellStyle name="Comma_TMSOCPX" xfId="748"/>
    <cellStyle name="Comma_TOTAL MTH" xfId="749"/>
    <cellStyle name="Comma_TOTAL YTD" xfId="750"/>
    <cellStyle name="Comma_Total-Rev dist." xfId="751"/>
    <cellStyle name="Comma_TRANSDSC.XLS" xfId="752"/>
    <cellStyle name="Comma_TRANSFXA.XLS" xfId="753"/>
    <cellStyle name="Comma_TRANSFXA.XLS_1" xfId="754"/>
    <cellStyle name="Comma_TRANSIME.XLS" xfId="755"/>
    <cellStyle name="Comma_TRANSIME.XLS_TRANSDSC.XLS" xfId="756"/>
    <cellStyle name="Comma_TRANSIME.XLS_TRANSFXA.XLS" xfId="757"/>
    <cellStyle name="Comma_util94" xfId="758"/>
    <cellStyle name="Comma_Variance" xfId="759"/>
    <cellStyle name="Comma_version2 (2)" xfId="760"/>
    <cellStyle name="Comma_version2.A" xfId="761"/>
    <cellStyle name="Comma_VIRUS-EDY" xfId="762"/>
    <cellStyle name="Comma_White" xfId="763"/>
    <cellStyle name="Comma_WO Var. &amp; Tot. Exp." xfId="764"/>
    <cellStyle name="Comma_WSP" xfId="765"/>
    <cellStyle name="Comma_yrcao" xfId="766"/>
    <cellStyle name="Comma_YREND55" xfId="767"/>
    <cellStyle name="Comma_YREND57" xfId="768"/>
    <cellStyle name="Comma_YTDCUR" xfId="769"/>
    <cellStyle name="Currency [0]_0694ODD" xfId="770"/>
    <cellStyle name="Currency [0]_12matrix" xfId="771"/>
    <cellStyle name="Currency [0]_1995" xfId="772"/>
    <cellStyle name="Currency [0]_353HHC" xfId="773"/>
    <cellStyle name="Currency [0]_694COVR" xfId="774"/>
    <cellStyle name="Currency [0]_94BUDALL" xfId="775"/>
    <cellStyle name="Currency [0]_95summary" xfId="776"/>
    <cellStyle name="Currency [0]_96_WIN" xfId="777"/>
    <cellStyle name="Currency [0]_96_WIN (2)" xfId="778"/>
    <cellStyle name="Currency [0]_A" xfId="779"/>
    <cellStyle name="Currency [0]_A_dimon" xfId="780"/>
    <cellStyle name="Currency [0]_ACT_3BUD" xfId="781"/>
    <cellStyle name="Currency [0]_ACT_3BUD (2)" xfId="782"/>
    <cellStyle name="Currency [0]_ACTUAL" xfId="783"/>
    <cellStyle name="Currency [0]_ACTUAL NA -OBU" xfId="784"/>
    <cellStyle name="Currency [0]_Actual vs." xfId="785"/>
    <cellStyle name="Currency [0]_ADMNO694" xfId="786"/>
    <cellStyle name="Currency [0]_algasdefault" xfId="787"/>
    <cellStyle name="Currency [0]_ALL_IBT95 " xfId="788"/>
    <cellStyle name="Currency [0]_Alternative1" xfId="789"/>
    <cellStyle name="Currency [0]_Alternative1_1" xfId="790"/>
    <cellStyle name="Currency [0]_App E" xfId="791"/>
    <cellStyle name="Currency [0]_Apr" xfId="792"/>
    <cellStyle name="Currency [0]_Arapahoe" xfId="793"/>
    <cellStyle name="Currency [0]_Assumptions" xfId="794"/>
    <cellStyle name="Currency [0]_bahiadefault" xfId="795"/>
    <cellStyle name="Currency [0]_Book3" xfId="796"/>
    <cellStyle name="Currency [0]_BOP" xfId="797"/>
    <cellStyle name="Currency [0]_BOPBAL1" xfId="798"/>
    <cellStyle name="Currency [0]_BOPCBU" xfId="799"/>
    <cellStyle name="Currency [0]_BOPCBU (2)" xfId="800"/>
    <cellStyle name="Currency [0]_BOPCBU96" xfId="801"/>
    <cellStyle name="Currency [0]_BSAPPE.XLS" xfId="802"/>
    <cellStyle name="Currency [0]_Calculations" xfId="803"/>
    <cellStyle name="Currency [0]_Calculations (2)" xfId="804"/>
    <cellStyle name="Currency [0]_Calculations II" xfId="805"/>
    <cellStyle name="Currency [0]_Calculations III" xfId="806"/>
    <cellStyle name="Currency [0]_Calculations_1" xfId="807"/>
    <cellStyle name="Currency [0]_CAPEX" xfId="808"/>
    <cellStyle name="Currency [0]_CAPEX94" xfId="809"/>
    <cellStyle name="Currency [0]_Cardig GHS" xfId="810"/>
    <cellStyle name="Currency [0]_Cash Flows" xfId="811"/>
    <cellStyle name="Currency [0]_CBU BOX CHART V PLAN" xfId="812"/>
    <cellStyle name="Currency [0]_CCA" xfId="813"/>
    <cellStyle name="Currency [0]_CCOCPX" xfId="814"/>
    <cellStyle name="Currency [0]_CHANGES.XLS" xfId="815"/>
    <cellStyle name="Currency [0]_Charts" xfId="816"/>
    <cellStyle name="Currency [0]_combo-3 (2)" xfId="817"/>
    <cellStyle name="Currency [0]_combo-3 (4)" xfId="818"/>
    <cellStyle name="Currency [0]_Comm File" xfId="819"/>
    <cellStyle name="Currency [0]_coperdefault" xfId="820"/>
    <cellStyle name="Currency [0]_Corp method" xfId="821"/>
    <cellStyle name="Currency [0]_Cost Code" xfId="822"/>
    <cellStyle name="Currency [0]_CTCUR" xfId="823"/>
    <cellStyle name="Currency [0]_CUMPLTCH" xfId="824"/>
    <cellStyle name="Currency [0]_DEFAULT" xfId="825"/>
    <cellStyle name="Currency [0]_dimon" xfId="826"/>
    <cellStyle name="Currency [0]_dimon_1" xfId="827"/>
    <cellStyle name="Currency [0]_dimon_2" xfId="828"/>
    <cellStyle name="Currency [0]_Dowell C1b" xfId="829"/>
    <cellStyle name="Currency [0]_Dowell-C1a" xfId="830"/>
    <cellStyle name="Currency [0]_E&amp;ONW1" xfId="831"/>
    <cellStyle name="Currency [0]_E&amp;ONW2" xfId="832"/>
    <cellStyle name="Currency [0]_E&amp;OOCPX" xfId="833"/>
    <cellStyle name="Currency [0]_emserdefault" xfId="834"/>
    <cellStyle name="Currency [0]_EPL 304 CA BDE" xfId="835"/>
    <cellStyle name="Currency [0]_F&amp;COCPX" xfId="836"/>
    <cellStyle name="Currency [0]_FCST95" xfId="837"/>
    <cellStyle name="Currency [0]_FCST_FSC" xfId="838"/>
    <cellStyle name="Currency [0]_FCST_FSC (2)" xfId="839"/>
    <cellStyle name="Currency [0]_FCST_LSI" xfId="840"/>
    <cellStyle name="Currency [0]_FCST_LSI (2)" xfId="841"/>
    <cellStyle name="Currency [0]_FCST_PLT" xfId="842"/>
    <cellStyle name="Currency [0]_FCST_PLT (2)" xfId="843"/>
    <cellStyle name="Currency [0]_FCST_PLT_FCST_PLT (2)" xfId="844"/>
    <cellStyle name="Currency [0]_FCST_RFC" xfId="845"/>
    <cellStyle name="Currency [0]_FCST_RFC (2)" xfId="846"/>
    <cellStyle name="Currency [0]_FCST_SPC" xfId="847"/>
    <cellStyle name="Currency [0]_FCST_SPC (2)" xfId="848"/>
    <cellStyle name="Currency [0]_FCST_WB" xfId="849"/>
    <cellStyle name="Currency [0]_FCST_WB (2)" xfId="850"/>
    <cellStyle name="Currency [0]_FEBRUARY" xfId="851"/>
    <cellStyle name="Currency [0]_FF" xfId="852"/>
    <cellStyle name="Currency [0]_FOODSHOW" xfId="853"/>
    <cellStyle name="Currency [0]_FP 20 A (1)" xfId="854"/>
    <cellStyle name="Currency [0]_FP 20 A (2)" xfId="855"/>
    <cellStyle name="Currency [0]_FP-20 (App. E)" xfId="856"/>
    <cellStyle name="Currency [0]_FP-20 (App.A) " xfId="857"/>
    <cellStyle name="Currency [0]_FP-20 (App.D)" xfId="858"/>
    <cellStyle name="Currency [0]_FP-20(App.B)" xfId="859"/>
    <cellStyle name="Currency [0]_FP-20(C1) (a)" xfId="860"/>
    <cellStyle name="Currency [0]_FP-20(C1) (a) (2)" xfId="861"/>
    <cellStyle name="Currency [0]_FP-20(C1) (b)" xfId="862"/>
    <cellStyle name="Currency [0]_FP-20(C1) (b) " xfId="863"/>
    <cellStyle name="Currency [0]_FP-20(C1) (b) (2)" xfId="864"/>
    <cellStyle name="Currency [0]_FY97COB1." xfId="865"/>
    <cellStyle name="Currency [0]_GABS Rec." xfId="866"/>
    <cellStyle name="Currency [0]_GABS Rec. (2)" xfId="867"/>
    <cellStyle name="Currency [0]_gap_clsr (8)" xfId="868"/>
    <cellStyle name="Currency [0]_GCM" xfId="869"/>
    <cellStyle name="Currency [0]_GenAssum" xfId="870"/>
    <cellStyle name="Currency [0]_GOLF" xfId="871"/>
    <cellStyle name="Currency [0]_GP C1a" xfId="872"/>
    <cellStyle name="Currency [0]_GP C1b" xfId="873"/>
    <cellStyle name="Currency [0]_GP_EI_3" xfId="874"/>
    <cellStyle name="Currency [0]_GQ C1A" xfId="875"/>
    <cellStyle name="Currency [0]_GQ C1B" xfId="876"/>
    <cellStyle name="Currency [0]_In millions" xfId="877"/>
    <cellStyle name="Currency [0]_In millions_combo-3 (2)" xfId="878"/>
    <cellStyle name="Currency [0]_In millions_combo-3 (4)" xfId="879"/>
    <cellStyle name="Currency [0]_In millions_non sec restruc (2)" xfId="880"/>
    <cellStyle name="Currency [0]_In millions_RJRT % to Total (2)" xfId="881"/>
    <cellStyle name="Currency [0]_In millions_severance" xfId="882"/>
    <cellStyle name="Currency [0]_index" xfId="883"/>
    <cellStyle name="Currency [0]_Inputs" xfId="884"/>
    <cellStyle name="Currency [0]_IPM C1b" xfId="885"/>
    <cellStyle name="Currency [0]_IPMC1a" xfId="886"/>
    <cellStyle name="Currency [0]_IS-Hold" xfId="887"/>
    <cellStyle name="Currency [0]_issues" xfId="888"/>
    <cellStyle name="Currency [0]_ITOCPX" xfId="889"/>
    <cellStyle name="Currency [0]_jancf" xfId="890"/>
    <cellStyle name="Currency [0]_JUNMTH55" xfId="891"/>
    <cellStyle name="Currency [0]_JUNMTH57" xfId="892"/>
    <cellStyle name="Currency [0]_JUNYTD55" xfId="893"/>
    <cellStyle name="Currency [0]_JUNYTD57" xfId="894"/>
    <cellStyle name="Currency [0]_laroux" xfId="895"/>
    <cellStyle name="Currency [0]_laroux_1" xfId="896"/>
    <cellStyle name="Currency [0]_laroux_1995" xfId="897"/>
    <cellStyle name="Currency [0]_laroux_1_dimon" xfId="898"/>
    <cellStyle name="Currency [0]_laroux_1_dimon_1" xfId="899"/>
    <cellStyle name="Currency [0]_laroux_1_dimon_2" xfId="900"/>
    <cellStyle name="Currency [0]_laroux_1_dimon_3" xfId="901"/>
    <cellStyle name="Currency [0]_laroux_1_laroux" xfId="902"/>
    <cellStyle name="Currency [0]_laroux_1_laroux_1" xfId="903"/>
    <cellStyle name="Currency [0]_laroux_1_laroux_1_PERSON2" xfId="904"/>
    <cellStyle name="Currency [0]_laroux_1_laroux_dimon" xfId="905"/>
    <cellStyle name="Currency [0]_laroux_1_laroux_PERSON2" xfId="906"/>
    <cellStyle name="Currency [0]_laroux_1_Locas" xfId="907"/>
    <cellStyle name="Currency [0]_laroux_1_PERSON2" xfId="908"/>
    <cellStyle name="Currency [0]_laroux_1_pldt" xfId="909"/>
    <cellStyle name="Currency [0]_laroux_1_PLDT_dimon" xfId="910"/>
    <cellStyle name="Currency [0]_laroux_1_Sheet1 (2)" xfId="911"/>
    <cellStyle name="Currency [0]_laroux_1_VERA" xfId="912"/>
    <cellStyle name="Currency [0]_laroux_1_VERA_1" xfId="913"/>
    <cellStyle name="Currency [0]_laroux_1_VIRUS-EDY" xfId="914"/>
    <cellStyle name="Currency [0]_laroux_2" xfId="915"/>
    <cellStyle name="Currency [0]_laroux_2_dimon" xfId="916"/>
    <cellStyle name="Currency [0]_laroux_2_dimon_1" xfId="917"/>
    <cellStyle name="Currency [0]_laroux_2_dimon_2" xfId="918"/>
    <cellStyle name="Currency [0]_laroux_2_dimon_3" xfId="919"/>
    <cellStyle name="Currency [0]_laroux_2_laroux" xfId="920"/>
    <cellStyle name="Currency [0]_laroux_2_laroux_dimon" xfId="921"/>
    <cellStyle name="Currency [0]_laroux_2_laroux_PERSON2" xfId="922"/>
    <cellStyle name="Currency [0]_laroux_2_Locas" xfId="923"/>
    <cellStyle name="Currency [0]_laroux_2_PERSON2" xfId="924"/>
    <cellStyle name="Currency [0]_laroux_2_pldt" xfId="925"/>
    <cellStyle name="Currency [0]_laroux_2_PLDT_dimon" xfId="926"/>
    <cellStyle name="Currency [0]_laroux_2_Sheet1 (2)" xfId="927"/>
    <cellStyle name="Currency [0]_laroux_2_VIRUS-EDY" xfId="928"/>
    <cellStyle name="Currency [0]_laroux_3" xfId="929"/>
    <cellStyle name="Currency [0]_laroux_3_dimon" xfId="930"/>
    <cellStyle name="Currency [0]_laroux_3_dimon_1" xfId="931"/>
    <cellStyle name="Currency [0]_laroux_3_dimon_2" xfId="932"/>
    <cellStyle name="Currency [0]_laroux_3_dimon_3" xfId="933"/>
    <cellStyle name="Currency [0]_laroux_3_laroux" xfId="934"/>
    <cellStyle name="Currency [0]_laroux_3_PERSON2" xfId="935"/>
    <cellStyle name="Currency [0]_laroux_4" xfId="936"/>
    <cellStyle name="Currency [0]_laroux_4_dimon" xfId="937"/>
    <cellStyle name="Currency [0]_laroux_4_dimon_1" xfId="938"/>
    <cellStyle name="Currency [0]_laroux_4_PERSON2" xfId="939"/>
    <cellStyle name="Currency [0]_laroux_5" xfId="940"/>
    <cellStyle name="Currency [0]_laroux_5_PERSON2" xfId="941"/>
    <cellStyle name="Currency [0]_laroux_6" xfId="942"/>
    <cellStyle name="Currency [0]_laroux_6_PERSON2" xfId="943"/>
    <cellStyle name="Currency [0]_laroux_7" xfId="944"/>
    <cellStyle name="Currency [0]_laroux_dimon" xfId="945"/>
    <cellStyle name="Currency [0]_laroux_dimon_1" xfId="946"/>
    <cellStyle name="Currency [0]_laroux_dimon_2" xfId="947"/>
    <cellStyle name="Currency [0]_laroux_dimon_3" xfId="948"/>
    <cellStyle name="Currency [0]_laroux_EPL 304 CA BDE" xfId="949"/>
    <cellStyle name="Currency [0]_laroux_laroux" xfId="950"/>
    <cellStyle name="Currency [0]_laroux_laroux_1" xfId="951"/>
    <cellStyle name="Currency [0]_laroux_laroux_1_dimon" xfId="952"/>
    <cellStyle name="Currency [0]_laroux_laroux_1_PERSON2" xfId="953"/>
    <cellStyle name="Currency [0]_laroux_laroux_dimon" xfId="954"/>
    <cellStyle name="Currency [0]_laroux_laroux_PERSON2" xfId="955"/>
    <cellStyle name="Currency [0]_laroux_laroux_PERSON2_Atlanta_Unwind_Model_11.04.99" xfId="956"/>
    <cellStyle name="Currency [0]_laroux_laroux_PERSON2_Supply_Value_Model_10.11.99" xfId="957"/>
    <cellStyle name="Currency [0]_laroux_Locas" xfId="958"/>
    <cellStyle name="Currency [0]_laroux_MATERAL2" xfId="959"/>
    <cellStyle name="Currency [0]_laroux_MATERAL2_dimon" xfId="960"/>
    <cellStyle name="Currency [0]_laroux_MATERAL2_dimon_1" xfId="961"/>
    <cellStyle name="Currency [0]_laroux_MATERAL2_laroux" xfId="962"/>
    <cellStyle name="Currency [0]_laroux_MATERAL2_laroux_dimon" xfId="963"/>
    <cellStyle name="Currency [0]_laroux_MATERAL2_laroux_PERSON2" xfId="964"/>
    <cellStyle name="Currency [0]_laroux_MATERAL2_PERSON2" xfId="965"/>
    <cellStyle name="Currency [0]_laroux_MATERAL2_pldt" xfId="966"/>
    <cellStyle name="Currency [0]_laroux_MATERAL2_VERA" xfId="967"/>
    <cellStyle name="Currency [0]_laroux_MATERAL2_VIRUS-EDY" xfId="968"/>
    <cellStyle name="Currency [0]_laroux_mud plant bolted" xfId="969"/>
    <cellStyle name="Currency [0]_laroux_mud plant bolted_dimon" xfId="970"/>
    <cellStyle name="Currency [0]_laroux_mud plant bolted_dimon_1" xfId="971"/>
    <cellStyle name="Currency [0]_laroux_mud plant bolted_PERSON2" xfId="972"/>
    <cellStyle name="Currency [0]_laroux_PERSON2" xfId="973"/>
    <cellStyle name="Currency [0]_laroux_pldt" xfId="974"/>
    <cellStyle name="Currency [0]_laroux_pldt_1" xfId="975"/>
    <cellStyle name="Currency [0]_laroux_Sheet1 (2)" xfId="976"/>
    <cellStyle name="Currency [0]_laroux_VERA" xfId="977"/>
    <cellStyle name="Currency [0]_laroux_VERA_1" xfId="978"/>
    <cellStyle name="Currency [0]_laroux_VIRUS-EDY" xfId="979"/>
    <cellStyle name="Currency [0]_List" xfId="980"/>
    <cellStyle name="Currency [0]_MATERAL2" xfId="981"/>
    <cellStyle name="Currency [0]_MATERAL2_dimon" xfId="982"/>
    <cellStyle name="Currency [0]_MATERAL2_dimon_1" xfId="983"/>
    <cellStyle name="Currency [0]_MATERAL2_PERSON2" xfId="984"/>
    <cellStyle name="Currency [0]_MKGOCPX" xfId="985"/>
    <cellStyle name="Currency [0]_MOBCPX" xfId="986"/>
    <cellStyle name="Currency [0]_MTHLYR&amp;O" xfId="987"/>
    <cellStyle name="Currency [0]_mud plant bolted" xfId="988"/>
    <cellStyle name="Currency [0]_mud plant bolted_dimon" xfId="989"/>
    <cellStyle name="Currency [0]_mud plant bolted_dimon_1" xfId="990"/>
    <cellStyle name="Currency [0]_mud plant bolted_laroux" xfId="991"/>
    <cellStyle name="Currency [0]_mud plant bolted_laroux_dimon" xfId="992"/>
    <cellStyle name="Currency [0]_mud plant bolted_laroux_PERSON2" xfId="993"/>
    <cellStyle name="Currency [0]_mud plant bolted_PERSON2" xfId="994"/>
    <cellStyle name="Currency [0]_mud plant bolted_pldt" xfId="995"/>
    <cellStyle name="Currency [0]_mud plant bolted_VERA" xfId="996"/>
    <cellStyle name="Currency [0]_mud plant bolted_VIRUS-EDY" xfId="997"/>
    <cellStyle name="Currency [0]_NA WITHOUT GOV'T &amp; PNX" xfId="998"/>
    <cellStyle name="Currency [0]_NAOBU10" xfId="999"/>
    <cellStyle name="Currency [0]_NAT ACCT" xfId="1000"/>
    <cellStyle name="Currency [0]_non sec restruc (2)" xfId="1001"/>
    <cellStyle name="Currency [0]_NSACTUAL.XLS" xfId="1002"/>
    <cellStyle name="Currency [0]_NTG_PJE" xfId="1003"/>
    <cellStyle name="Currency [0]_NX00" xfId="1004"/>
    <cellStyle name="Currency [0]_Odner" xfId="1005"/>
    <cellStyle name="Currency [0]_Odner (2)" xfId="1006"/>
    <cellStyle name="Currency [0]_Odner (3)" xfId="1007"/>
    <cellStyle name="Currency [0]_OSMOCPX" xfId="1008"/>
    <cellStyle name="Currency [0]_Other Months" xfId="1009"/>
    <cellStyle name="Currency [0]_Outlook" xfId="1010"/>
    <cellStyle name="Currency [0]_P7INVENT" xfId="1011"/>
    <cellStyle name="Currency [0]_pbdefault" xfId="1012"/>
    <cellStyle name="Currency [0]_percentages" xfId="1013"/>
    <cellStyle name="Currency [0]_PERSON2" xfId="1014"/>
    <cellStyle name="Currency [0]_PERSONAL" xfId="1015"/>
    <cellStyle name="Currency [0]_PGMKOCPX" xfId="1016"/>
    <cellStyle name="Currency [0]_PGNW1" xfId="1017"/>
    <cellStyle name="Currency [0]_PGNW2" xfId="1018"/>
    <cellStyle name="Currency [0]_PGNWOCPX" xfId="1019"/>
    <cellStyle name="Currency [0]_Pink" xfId="1020"/>
    <cellStyle name="Currency [0]_Plan" xfId="1021"/>
    <cellStyle name="Currency [0]_PLANT" xfId="1022"/>
    <cellStyle name="Currency [0]_PLDT" xfId="1023"/>
    <cellStyle name="Currency [0]_pldt_1" xfId="1024"/>
    <cellStyle name="Currency [0]_PLDT_1_dimon" xfId="1025"/>
    <cellStyle name="Currency [0]_pldt_1_dimon_1" xfId="1026"/>
    <cellStyle name="Currency [0]_pldt_2" xfId="1027"/>
    <cellStyle name="Currency [0]_pldt_Calculations" xfId="1028"/>
    <cellStyle name="Currency [0]_PLDT_dimon" xfId="1029"/>
    <cellStyle name="Currency [0]_pldt_dimon_1" xfId="1030"/>
    <cellStyle name="Currency [0]_priccurv" xfId="1031"/>
    <cellStyle name="Currency [0]_PROCDS&amp;G" xfId="1032"/>
    <cellStyle name="Currency [0]_PROFILE4" xfId="1033"/>
    <cellStyle name="Currency [0]_Projects" xfId="1034"/>
    <cellStyle name="Currency [0]_PURAZV12" xfId="1035"/>
    <cellStyle name="Currency [0]_Quarter End Months" xfId="1036"/>
    <cellStyle name="Currency [0]_r1" xfId="1037"/>
    <cellStyle name="Currency [0]_RELO-MOS" xfId="1038"/>
    <cellStyle name="Currency [0]_RELO694" xfId="1039"/>
    <cellStyle name="Currency [0]_RFI" xfId="1040"/>
    <cellStyle name="Currency [0]_RFI_1" xfId="1041"/>
    <cellStyle name="Currency [0]_risk_op" xfId="1042"/>
    <cellStyle name="Currency [0]_risk_op (+)" xfId="1043"/>
    <cellStyle name="Currency [0]_RJRN Roadmap" xfId="1044"/>
    <cellStyle name="Currency [0]_RJRN Roadmap (2)" xfId="1045"/>
    <cellStyle name="Currency [0]_RJRT % to Total (2)" xfId="1046"/>
    <cellStyle name="Currency [0]_ROAD" xfId="1047"/>
    <cellStyle name="Currency [0]_ROAD_1" xfId="1048"/>
    <cellStyle name="Currency [0]_Sales Order" xfId="1049"/>
    <cellStyle name="Currency [0]_SATOCPX" xfId="1050"/>
    <cellStyle name="Currency [0]_SCH1_SIL" xfId="1051"/>
    <cellStyle name="Currency [0]_SCH2_SIL" xfId="1052"/>
    <cellStyle name="Currency [0]_severance" xfId="1053"/>
    <cellStyle name="Currency [0]_Sheet1" xfId="1054"/>
    <cellStyle name="Currency [0]_Sheet1 (2)" xfId="1055"/>
    <cellStyle name="Currency [0]_Sheet1 (2)_FCST95" xfId="1056"/>
    <cellStyle name="Currency [0]_Sheet1 (2)_laroux" xfId="1057"/>
    <cellStyle name="Currency [0]_Sheet1 (2)_PERSON2" xfId="1058"/>
    <cellStyle name="Currency [0]_Sheet1_dimon" xfId="1059"/>
    <cellStyle name="Currency [0]_Sheet1_laroux" xfId="1060"/>
    <cellStyle name="Currency [0]_Sheet1_PERSON2" xfId="1061"/>
    <cellStyle name="Currency [0]_Sheet2" xfId="1062"/>
    <cellStyle name="Currency [0]_Sheet3" xfId="1063"/>
    <cellStyle name="Currency [0]_Sheet4" xfId="1064"/>
    <cellStyle name="Currency [0]_Sheet5" xfId="1065"/>
    <cellStyle name="Currency [0]_SHENREPT" xfId="1066"/>
    <cellStyle name="Currency [0]_Snr. CO" xfId="1067"/>
    <cellStyle name="Currency [0]_sprint contr" xfId="1068"/>
    <cellStyle name="Currency [0]_Subcont File" xfId="1069"/>
    <cellStyle name="Currency [0]_Summ Rest" xfId="1070"/>
    <cellStyle name="Currency [0]_Summ Rest (2)" xfId="1071"/>
    <cellStyle name="Currency [0]_Summary Info" xfId="1072"/>
    <cellStyle name="Currency [0]_SUMPAGE" xfId="1073"/>
    <cellStyle name="Currency [0]_TMSNW1" xfId="1074"/>
    <cellStyle name="Currency [0]_TMSNW2" xfId="1075"/>
    <cellStyle name="Currency [0]_TMSOCPX" xfId="1076"/>
    <cellStyle name="Currency [0]_TOTAL MTH" xfId="1077"/>
    <cellStyle name="Currency [0]_TOTAL YTD" xfId="1078"/>
    <cellStyle name="Currency [0]_TRANSDSC.XLS" xfId="1079"/>
    <cellStyle name="Currency [0]_TRANSFXA.XLS" xfId="1080"/>
    <cellStyle name="Currency [0]_TRANSFXA.XLS_1" xfId="1081"/>
    <cellStyle name="Currency [0]_TRANSIME.XLS" xfId="1082"/>
    <cellStyle name="Currency [0]_TRANSIME.XLS_TRANSDSC.XLS" xfId="1083"/>
    <cellStyle name="Currency [0]_TRANSIME.XLS_TRANSFXA.XLS" xfId="1084"/>
    <cellStyle name="Currency [0]_util94" xfId="1085"/>
    <cellStyle name="Currency [0]_Variance" xfId="1086"/>
    <cellStyle name="Currency [0]_VERA" xfId="1087"/>
    <cellStyle name="Currency [0]_version2 (2)" xfId="1088"/>
    <cellStyle name="Currency [0]_version2.A" xfId="1089"/>
    <cellStyle name="Currency [0]_VIRUS-EDY" xfId="1090"/>
    <cellStyle name="Currency [0]_VIRUS-EDY_1" xfId="1091"/>
    <cellStyle name="Currency [0]_White" xfId="1092"/>
    <cellStyle name="Currency [0]_WO Var. &amp; Tot. Exp." xfId="1093"/>
    <cellStyle name="Currency [0]_WSP" xfId="1094"/>
    <cellStyle name="Currency [0]_yrcao" xfId="1095"/>
    <cellStyle name="Currency [0]_YREND55" xfId="1096"/>
    <cellStyle name="Currency [0]_YREND57" xfId="1097"/>
    <cellStyle name="Currency [0]_YTDCUR" xfId="1098"/>
    <cellStyle name="Currency_0694ODD" xfId="1099"/>
    <cellStyle name="Currency_12matrix" xfId="1100"/>
    <cellStyle name="Currency_1995" xfId="1101"/>
    <cellStyle name="Currency_353HHC" xfId="1102"/>
    <cellStyle name="Currency_694COVR" xfId="1103"/>
    <cellStyle name="Currency_94BUDALL" xfId="1104"/>
    <cellStyle name="Currency_95summary" xfId="1105"/>
    <cellStyle name="Currency_96_WIN" xfId="1106"/>
    <cellStyle name="Currency_96_WIN (2)" xfId="1107"/>
    <cellStyle name="Currency_A" xfId="1108"/>
    <cellStyle name="Currency_A_dimon" xfId="1109"/>
    <cellStyle name="Currency_ACT_3BUD" xfId="1110"/>
    <cellStyle name="Currency_ACT_3BUD (2)" xfId="1111"/>
    <cellStyle name="Currency_ACTUAL" xfId="1112"/>
    <cellStyle name="Currency_ACTUAL NA -OBU" xfId="1113"/>
    <cellStyle name="Currency_Actual vs." xfId="1114"/>
    <cellStyle name="Currency_ADMNO694" xfId="1115"/>
    <cellStyle name="Currency_algasdefault" xfId="1116"/>
    <cellStyle name="Currency_algasdefault_1" xfId="1117"/>
    <cellStyle name="Currency_ALL_IBT95 " xfId="1118"/>
    <cellStyle name="Currency_Alternative1" xfId="1119"/>
    <cellStyle name="Currency_Alternative1_1" xfId="1120"/>
    <cellStyle name="Currency_App E" xfId="1121"/>
    <cellStyle name="Currency_Apr" xfId="1122"/>
    <cellStyle name="Currency_Arapahoe" xfId="1123"/>
    <cellStyle name="Currency_Assumptions" xfId="1124"/>
    <cellStyle name="Currency_bahiadefault" xfId="1125"/>
    <cellStyle name="Currency_bahiadefault_1" xfId="1126"/>
    <cellStyle name="Currency_BIGOUT" xfId="1127"/>
    <cellStyle name="Currency_Book3" xfId="1128"/>
    <cellStyle name="Currency_BOP" xfId="1129"/>
    <cellStyle name="Currency_BOPBAL1" xfId="1130"/>
    <cellStyle name="Currency_BOPCBU" xfId="1131"/>
    <cellStyle name="Currency_BOPCBU (2)" xfId="1132"/>
    <cellStyle name="Currency_BOPCBU96" xfId="1133"/>
    <cellStyle name="Currency_BSAPPE.XLS" xfId="1134"/>
    <cellStyle name="Currency_Calculations" xfId="1135"/>
    <cellStyle name="Currency_Calculations (2)" xfId="1136"/>
    <cellStyle name="Currency_Calculations II" xfId="1137"/>
    <cellStyle name="Currency_Calculations III" xfId="1138"/>
    <cellStyle name="Currency_Calculations_1" xfId="1139"/>
    <cellStyle name="Currency_CAPEX" xfId="1140"/>
    <cellStyle name="Currency_CAPEX94" xfId="1141"/>
    <cellStyle name="Currency_Cardig GHS" xfId="1142"/>
    <cellStyle name="Currency_Cash Flows" xfId="1143"/>
    <cellStyle name="Currency_CBU BOX CHART V PLAN" xfId="1144"/>
    <cellStyle name="Currency_CCA" xfId="1145"/>
    <cellStyle name="Currency_CCOCPX" xfId="1146"/>
    <cellStyle name="Currency_CHANGES.XLS" xfId="1147"/>
    <cellStyle name="Currency_Charts" xfId="1148"/>
    <cellStyle name="Currency_combo-3 (2)" xfId="1149"/>
    <cellStyle name="Currency_combo-3 (4)" xfId="1150"/>
    <cellStyle name="Currency_Comm File" xfId="1151"/>
    <cellStyle name="Currency_coperdefault" xfId="1152"/>
    <cellStyle name="Currency_coperdefault_1" xfId="1153"/>
    <cellStyle name="Currency_Corp method" xfId="1154"/>
    <cellStyle name="Currency_Cost Code" xfId="1155"/>
    <cellStyle name="Currency_CTCUR" xfId="1156"/>
    <cellStyle name="Currency_CUMPLTCH" xfId="1157"/>
    <cellStyle name="Currency_DEFAULT" xfId="1158"/>
    <cellStyle name="Currency_dimon" xfId="1159"/>
    <cellStyle name="Currency_dimon_1" xfId="1160"/>
    <cellStyle name="Currency_dimon_2" xfId="1161"/>
    <cellStyle name="Currency_Dowell C1b" xfId="1162"/>
    <cellStyle name="Currency_Dowell-C1a" xfId="1163"/>
    <cellStyle name="Currency_E&amp;ONW1" xfId="1164"/>
    <cellStyle name="Currency_E&amp;ONW2" xfId="1165"/>
    <cellStyle name="Currency_E&amp;OOCPX" xfId="1166"/>
    <cellStyle name="Currency_emserdefault" xfId="1167"/>
    <cellStyle name="Currency_emserdefault_1" xfId="1168"/>
    <cellStyle name="Currency_EPL 304 CA BDE" xfId="1169"/>
    <cellStyle name="Currency_F&amp;COCPX" xfId="1170"/>
    <cellStyle name="Currency_FCST95" xfId="1171"/>
    <cellStyle name="Currency_FCST_FSC" xfId="1172"/>
    <cellStyle name="Currency_FCST_FSC (2)" xfId="1173"/>
    <cellStyle name="Currency_FCST_LSI" xfId="1174"/>
    <cellStyle name="Currency_FCST_LSI (2)" xfId="1175"/>
    <cellStyle name="Currency_FCST_PLT" xfId="1176"/>
    <cellStyle name="Currency_FCST_PLT (2)" xfId="1177"/>
    <cellStyle name="Currency_FCST_PLT_FCST_PLT (2)" xfId="1178"/>
    <cellStyle name="Currency_FCST_RFC" xfId="1179"/>
    <cellStyle name="Currency_FCST_RFC (2)" xfId="1180"/>
    <cellStyle name="Currency_FCST_SPC" xfId="1181"/>
    <cellStyle name="Currency_FCST_SPC (2)" xfId="1182"/>
    <cellStyle name="Currency_FCST_WB" xfId="1183"/>
    <cellStyle name="Currency_FCST_WB (2)" xfId="1184"/>
    <cellStyle name="Currency_FEBRUARY" xfId="1185"/>
    <cellStyle name="Currency_FF" xfId="1186"/>
    <cellStyle name="Currency_FOODSHOW" xfId="1187"/>
    <cellStyle name="Currency_FP 20 A (1)" xfId="1188"/>
    <cellStyle name="Currency_FP 20 A (2)" xfId="1189"/>
    <cellStyle name="Currency_FP-20 (App. E)" xfId="1190"/>
    <cellStyle name="Currency_FP-20 (App.A) " xfId="1191"/>
    <cellStyle name="Currency_FP-20 (App.D)" xfId="1192"/>
    <cellStyle name="Currency_FP-20(App.B)" xfId="1193"/>
    <cellStyle name="Currency_FP-20(C1) (a)" xfId="1194"/>
    <cellStyle name="Currency_FP-20(C1) (a) (2)" xfId="1195"/>
    <cellStyle name="Currency_FP-20(C1) (b)" xfId="1196"/>
    <cellStyle name="Currency_FP-20(C1) (b) " xfId="1197"/>
    <cellStyle name="Currency_FP-20(C1) (b) (2)" xfId="1198"/>
    <cellStyle name="Currency_FY97COB1." xfId="1199"/>
    <cellStyle name="Currency_GABS Rec." xfId="1200"/>
    <cellStyle name="Currency_GABS Rec. (2)" xfId="1201"/>
    <cellStyle name="Currency_gap_clsr (8)" xfId="1202"/>
    <cellStyle name="Currency_GCM" xfId="1203"/>
    <cellStyle name="Currency_GenAssum" xfId="1204"/>
    <cellStyle name="Currency_GOLF" xfId="1205"/>
    <cellStyle name="Currency_GP C1a" xfId="1206"/>
    <cellStyle name="Currency_GP C1b" xfId="1207"/>
    <cellStyle name="Currency_GP_EI_3" xfId="1208"/>
    <cellStyle name="Currency_GQ C1A" xfId="1209"/>
    <cellStyle name="Currency_GQ C1B" xfId="1210"/>
    <cellStyle name="Currency_GSS ConEd" xfId="1211"/>
    <cellStyle name="Currency_In millions" xfId="1212"/>
    <cellStyle name="Currency_In millions_combo-3 (2)" xfId="1213"/>
    <cellStyle name="Currency_In millions_combo-3 (4)" xfId="1214"/>
    <cellStyle name="Currency_In millions_non sec restruc (2)" xfId="1215"/>
    <cellStyle name="Currency_In millions_RJRT % to Total (2)" xfId="1216"/>
    <cellStyle name="Currency_In millions_severance" xfId="1217"/>
    <cellStyle name="Currency_index" xfId="1218"/>
    <cellStyle name="Currency_Inputs" xfId="1219"/>
    <cellStyle name="Currency_IPM C1b" xfId="1220"/>
    <cellStyle name="Currency_IPMC1a" xfId="1221"/>
    <cellStyle name="Currency_IS-Hold" xfId="1222"/>
    <cellStyle name="Currency_issues" xfId="1223"/>
    <cellStyle name="Currency_ITOCPX" xfId="1224"/>
    <cellStyle name="Currency_jancf" xfId="1225"/>
    <cellStyle name="Currency_JUNMTH55" xfId="1226"/>
    <cellStyle name="Currency_JUNMTH57" xfId="1227"/>
    <cellStyle name="Currency_JUNYTD55" xfId="1228"/>
    <cellStyle name="Currency_JUNYTD57" xfId="1229"/>
    <cellStyle name="Currency_laroux" xfId="1230"/>
    <cellStyle name="Currency_laroux_1" xfId="1231"/>
    <cellStyle name="Currency_laroux_1995" xfId="1232"/>
    <cellStyle name="Currency_laroux_1_dimon" xfId="1233"/>
    <cellStyle name="Currency_laroux_1_dimon_1" xfId="1234"/>
    <cellStyle name="Currency_laroux_1_dimon_2" xfId="1235"/>
    <cellStyle name="Currency_laroux_1_dimon_3" xfId="1236"/>
    <cellStyle name="Currency_laroux_1_laroux" xfId="1237"/>
    <cellStyle name="Currency_laroux_1_laroux_1" xfId="1238"/>
    <cellStyle name="Currency_laroux_1_laroux_1_PERSON2" xfId="1239"/>
    <cellStyle name="Currency_laroux_1_laroux_dimon" xfId="1240"/>
    <cellStyle name="Currency_laroux_1_laroux_PERSON2" xfId="1241"/>
    <cellStyle name="Currency_laroux_1_Locas" xfId="1242"/>
    <cellStyle name="Currency_laroux_1_PERSON2" xfId="1243"/>
    <cellStyle name="Currency_laroux_1_pldt" xfId="1244"/>
    <cellStyle name="Currency_laroux_1_PLDT_dimon" xfId="1245"/>
    <cellStyle name="Currency_laroux_1_Sheet1 (2)" xfId="1246"/>
    <cellStyle name="Currency_laroux_1_VERA" xfId="1247"/>
    <cellStyle name="Currency_laroux_1_VERA_1" xfId="1248"/>
    <cellStyle name="Currency_laroux_1_VIRUS-EDY" xfId="1249"/>
    <cellStyle name="Currency_laroux_2" xfId="1250"/>
    <cellStyle name="Currency_laroux_2_dimon" xfId="1251"/>
    <cellStyle name="Currency_laroux_2_dimon_1" xfId="1252"/>
    <cellStyle name="Currency_laroux_2_dimon_2" xfId="1253"/>
    <cellStyle name="Currency_laroux_2_dimon_3" xfId="1254"/>
    <cellStyle name="Currency_laroux_2_laroux" xfId="1255"/>
    <cellStyle name="Currency_laroux_2_laroux_dimon" xfId="1256"/>
    <cellStyle name="Currency_laroux_2_laroux_PERSON2" xfId="1257"/>
    <cellStyle name="Currency_laroux_2_Locas" xfId="1258"/>
    <cellStyle name="Currency_laroux_2_PERSON2" xfId="1259"/>
    <cellStyle name="Currency_laroux_2_pldt" xfId="1260"/>
    <cellStyle name="Currency_laroux_2_PLDT_dimon" xfId="1261"/>
    <cellStyle name="Currency_laroux_2_Sheet1 (2)" xfId="1262"/>
    <cellStyle name="Currency_laroux_2_VIRUS-EDY" xfId="1263"/>
    <cellStyle name="Currency_laroux_3" xfId="1264"/>
    <cellStyle name="Currency_laroux_3_dimon" xfId="1265"/>
    <cellStyle name="Currency_laroux_3_dimon_1" xfId="1266"/>
    <cellStyle name="Currency_laroux_3_dimon_2" xfId="1267"/>
    <cellStyle name="Currency_laroux_3_dimon_3" xfId="1268"/>
    <cellStyle name="Currency_laroux_3_laroux" xfId="1269"/>
    <cellStyle name="Currency_laroux_3_PERSON2" xfId="1270"/>
    <cellStyle name="Currency_laroux_4" xfId="1271"/>
    <cellStyle name="Currency_laroux_4_dimon" xfId="1272"/>
    <cellStyle name="Currency_laroux_4_dimon_1" xfId="1273"/>
    <cellStyle name="Currency_laroux_4_PERSON2" xfId="1274"/>
    <cellStyle name="Currency_laroux_5" xfId="1275"/>
    <cellStyle name="Currency_laroux_5_PERSON2" xfId="1276"/>
    <cellStyle name="Currency_laroux_6" xfId="1277"/>
    <cellStyle name="Currency_laroux_6_PERSON2" xfId="1278"/>
    <cellStyle name="Currency_laroux_7" xfId="1279"/>
    <cellStyle name="Currency_laroux_8" xfId="1280"/>
    <cellStyle name="Currency_laroux_dimon" xfId="1281"/>
    <cellStyle name="Currency_laroux_dimon_1" xfId="1282"/>
    <cellStyle name="Currency_laroux_dimon_2" xfId="1283"/>
    <cellStyle name="Currency_laroux_dimon_3" xfId="1284"/>
    <cellStyle name="Currency_laroux_EPL 304 CA BDE" xfId="1285"/>
    <cellStyle name="Currency_laroux_laroux" xfId="1286"/>
    <cellStyle name="Currency_laroux_laroux_1" xfId="1287"/>
    <cellStyle name="Currency_laroux_laroux_1_dimon" xfId="1288"/>
    <cellStyle name="Currency_laroux_laroux_1_PERSON2" xfId="1289"/>
    <cellStyle name="Currency_laroux_laroux_dimon" xfId="1290"/>
    <cellStyle name="Currency_laroux_laroux_PERSON2" xfId="1291"/>
    <cellStyle name="Currency_laroux_Locas" xfId="1292"/>
    <cellStyle name="Currency_laroux_PERSON2" xfId="1293"/>
    <cellStyle name="Currency_laroux_pldt" xfId="1294"/>
    <cellStyle name="Currency_laroux_pldt_1" xfId="1295"/>
    <cellStyle name="Currency_laroux_Sheet1 (2)" xfId="1296"/>
    <cellStyle name="Currency_laroux_VERA" xfId="1297"/>
    <cellStyle name="Currency_laroux_VERA_1" xfId="1298"/>
    <cellStyle name="Currency_laroux_VIRUS-EDY" xfId="1299"/>
    <cellStyle name="Currency_List" xfId="1300"/>
    <cellStyle name="Currency_MATERAL2" xfId="1301"/>
    <cellStyle name="Currency_MATERAL2_dimon" xfId="1302"/>
    <cellStyle name="Currency_MATERAL2_dimon_1" xfId="1303"/>
    <cellStyle name="Currency_MATERAL2_PERSON2" xfId="1304"/>
    <cellStyle name="Currency_MKGOCPX" xfId="1305"/>
    <cellStyle name="Currency_MOBCPX" xfId="1306"/>
    <cellStyle name="Currency_MTHLYR&amp;O" xfId="1307"/>
    <cellStyle name="Currency_mud plant bolted" xfId="1308"/>
    <cellStyle name="Currency_mud plant bolted_dimon" xfId="1309"/>
    <cellStyle name="Currency_mud plant bolted_dimon_1" xfId="1310"/>
    <cellStyle name="Currency_mud plant bolted_PERSON2" xfId="1311"/>
    <cellStyle name="Currency_mud plant bolted_PLDT" xfId="1312"/>
    <cellStyle name="Currency_mud plant bolted_VERA" xfId="1313"/>
    <cellStyle name="Currency_mud plant bolted_VERA_1" xfId="1314"/>
    <cellStyle name="Currency_NA WITHOUT GOV'T &amp; PNX" xfId="1315"/>
    <cellStyle name="Currency_NAOBU10" xfId="1316"/>
    <cellStyle name="Currency_NAT ACCT" xfId="1317"/>
    <cellStyle name="Currency_non sec restruc (2)" xfId="1318"/>
    <cellStyle name="Currency_NSACTUAL.XLS" xfId="1319"/>
    <cellStyle name="Currency_NTG_PJE" xfId="1320"/>
    <cellStyle name="Currency_NX00" xfId="1321"/>
    <cellStyle name="Currency_Odner" xfId="1322"/>
    <cellStyle name="Currency_Odner (2)" xfId="1323"/>
    <cellStyle name="Currency_Odner (3)" xfId="1324"/>
    <cellStyle name="Currency_OSMOCPX" xfId="1325"/>
    <cellStyle name="Currency_Other Months" xfId="1326"/>
    <cellStyle name="Currency_Outlook" xfId="1327"/>
    <cellStyle name="Currency_P7INVENT" xfId="1328"/>
    <cellStyle name="Currency_pbdefault" xfId="1329"/>
    <cellStyle name="Currency_pbdefault_1" xfId="1330"/>
    <cellStyle name="Currency_percentages" xfId="1331"/>
    <cellStyle name="Currency_PERSON2" xfId="1332"/>
    <cellStyle name="Currency_PERSONAL" xfId="1333"/>
    <cellStyle name="Currency_PGMKOCPX" xfId="1334"/>
    <cellStyle name="Currency_PGNW1" xfId="1335"/>
    <cellStyle name="Currency_PGNW2" xfId="1336"/>
    <cellStyle name="Currency_PGNWOCPX" xfId="1337"/>
    <cellStyle name="Currency_Pink" xfId="1338"/>
    <cellStyle name="Currency_Plan" xfId="1339"/>
    <cellStyle name="Currency_PLANT" xfId="1340"/>
    <cellStyle name="Currency_PLDT" xfId="1341"/>
    <cellStyle name="Currency_pldt_1" xfId="1342"/>
    <cellStyle name="Currency_PLDT_1_dimon" xfId="1343"/>
    <cellStyle name="Currency_pldt_1_dimon_1" xfId="1344"/>
    <cellStyle name="Currency_pldt_2" xfId="1345"/>
    <cellStyle name="Currency_pldt_Calculations" xfId="1346"/>
    <cellStyle name="Currency_PLDT_dimon" xfId="1347"/>
    <cellStyle name="Currency_pldt_dimon_1" xfId="1348"/>
    <cellStyle name="Currency_priccurv" xfId="1349"/>
    <cellStyle name="Currency_PROCDS&amp;G" xfId="1350"/>
    <cellStyle name="Currency_PROFILE4" xfId="1351"/>
    <cellStyle name="Currency_Projects" xfId="1352"/>
    <cellStyle name="Currency_PURAZV12" xfId="1353"/>
    <cellStyle name="Currency_Quarter End Months" xfId="1354"/>
    <cellStyle name="Currency_r1" xfId="1355"/>
    <cellStyle name="Currency_RELO-MOS" xfId="1356"/>
    <cellStyle name="Currency_RELO694" xfId="1357"/>
    <cellStyle name="Currency_RFI" xfId="1358"/>
    <cellStyle name="Currency_RFI_1" xfId="1359"/>
    <cellStyle name="Currency_risk_op" xfId="1360"/>
    <cellStyle name="Currency_risk_op (+)" xfId="1361"/>
    <cellStyle name="Currency_RJRN Roadmap" xfId="1362"/>
    <cellStyle name="Currency_RJRN Roadmap (2)" xfId="1363"/>
    <cellStyle name="Currency_RJRT % to Total (2)" xfId="1364"/>
    <cellStyle name="Currency_ROAD" xfId="1365"/>
    <cellStyle name="Currency_ROAD_1" xfId="1366"/>
    <cellStyle name="Currency_Sales Order" xfId="1367"/>
    <cellStyle name="Currency_SATOCPX" xfId="1368"/>
    <cellStyle name="Currency_SCH1_SIL" xfId="1369"/>
    <cellStyle name="Currency_SCH2_SIL" xfId="1370"/>
    <cellStyle name="Currency_severance" xfId="1371"/>
    <cellStyle name="Currency_Sheet1" xfId="1372"/>
    <cellStyle name="Currency_Sheet1 (2)" xfId="1373"/>
    <cellStyle name="Currency_Sheet1 (2)_FCST95" xfId="1374"/>
    <cellStyle name="Currency_Sheet1 (2)_laroux" xfId="1375"/>
    <cellStyle name="Currency_Sheet1 (2)_PERSON2" xfId="1376"/>
    <cellStyle name="Currency_Sheet1_dimon" xfId="1377"/>
    <cellStyle name="Currency_Sheet1_laroux" xfId="1378"/>
    <cellStyle name="Currency_Sheet1_PERSON2" xfId="1379"/>
    <cellStyle name="Currency_Sheet2" xfId="1380"/>
    <cellStyle name="Currency_Sheet3" xfId="1381"/>
    <cellStyle name="Currency_Sheet4" xfId="1382"/>
    <cellStyle name="Currency_Sheet5" xfId="1383"/>
    <cellStyle name="Currency_SHENREPT" xfId="1384"/>
    <cellStyle name="Currency_Snr. CO" xfId="1385"/>
    <cellStyle name="Currency_sprint contr" xfId="1386"/>
    <cellStyle name="Currency_Subcont File" xfId="1387"/>
    <cellStyle name="Currency_Summ Rest" xfId="1388"/>
    <cellStyle name="Currency_Summ Rest (2)" xfId="1389"/>
    <cellStyle name="Currency_Summary Info" xfId="1390"/>
    <cellStyle name="Currency_SUMPAGE" xfId="1391"/>
    <cellStyle name="Currency_TMSNW1" xfId="1392"/>
    <cellStyle name="Currency_TMSNW2" xfId="1393"/>
    <cellStyle name="Currency_TMSOCPX" xfId="1394"/>
    <cellStyle name="Currency_TOTAL MTH" xfId="1395"/>
    <cellStyle name="Currency_TOTAL YTD" xfId="1396"/>
    <cellStyle name="Currency_TRANSDSC.XLS" xfId="1397"/>
    <cellStyle name="Currency_TRANSFXA.XLS" xfId="1398"/>
    <cellStyle name="Currency_TRANSFXA.XLS_1" xfId="1399"/>
    <cellStyle name="Currency_TRANSIME.XLS" xfId="1400"/>
    <cellStyle name="Currency_TRANSIME.XLS_TRANSDSC.XLS" xfId="1401"/>
    <cellStyle name="Currency_TRANSIME.XLS_TRANSFXA.XLS" xfId="1402"/>
    <cellStyle name="Currency_util94" xfId="1403"/>
    <cellStyle name="Currency_Variance" xfId="1404"/>
    <cellStyle name="Currency_VERA" xfId="1405"/>
    <cellStyle name="Currency_version2 (2)" xfId="1406"/>
    <cellStyle name="Currency_version2.A" xfId="1407"/>
    <cellStyle name="Currency_VIRUS-EDY" xfId="1408"/>
    <cellStyle name="Currency_VIRUS-EDY_1" xfId="1409"/>
    <cellStyle name="Currency_White" xfId="1410"/>
    <cellStyle name="Currency_WO Var. &amp; Tot. Exp." xfId="1411"/>
    <cellStyle name="Currency_WSP" xfId="1412"/>
    <cellStyle name="Currency_WSS ConEd" xfId="1413"/>
    <cellStyle name="Currency_yrcao" xfId="1414"/>
    <cellStyle name="Currency_YREND55" xfId="1415"/>
    <cellStyle name="Currency_YREND57" xfId="1416"/>
    <cellStyle name="Currency_YTDCUR" xfId="1417"/>
    <cellStyle name="Date" xfId="1418"/>
    <cellStyle name="Fixed" xfId="1419"/>
    <cellStyle name="Grey" xfId="1420"/>
    <cellStyle name="HEADER" xfId="1421"/>
    <cellStyle name="Heading 1" xfId="1422"/>
    <cellStyle name="Heading2" xfId="1423"/>
    <cellStyle name="HIGHLIGHT" xfId="1424"/>
    <cellStyle name="Input [yellow]" xfId="1425"/>
    <cellStyle name="Milliers [0]_laroux" xfId="1426"/>
    <cellStyle name="Milliers [0]_laroux_Atlanta_Unwind_Model_11.04.99" xfId="1427"/>
    <cellStyle name="Milliers_laroux" xfId="1428"/>
    <cellStyle name="Milliers_laroux_Atlanta_Unwind_Model_11.04.99" xfId="1429"/>
    <cellStyle name="Monétaire [0]_laroux" xfId="1430"/>
    <cellStyle name="Monétaire [0]_laroux_Atlanta_Unwind_Model_11.04.99" xfId="1431"/>
    <cellStyle name="Monétaire_laroux" xfId="1432"/>
    <cellStyle name="Monétaire_laroux_Atlanta_Unwind_Model_11.04.99" xfId="1433"/>
    <cellStyle name="no dec" xfId="1434"/>
    <cellStyle name="Normal - Style1" xfId="1435"/>
    <cellStyle name="Normal - Style1_dimon" xfId="1436"/>
    <cellStyle name="Normal_0694ODD" xfId="1437"/>
    <cellStyle name="Normal_12matrix" xfId="1438"/>
    <cellStyle name="Normal_20196" xfId="1439"/>
    <cellStyle name="Normal_321st" xfId="1440"/>
    <cellStyle name="Normal_353HHC" xfId="1441"/>
    <cellStyle name="Normal_4018fin" xfId="1442"/>
    <cellStyle name="Normal_4021fin" xfId="1443"/>
    <cellStyle name="Normal_694COVR" xfId="1444"/>
    <cellStyle name="Normal_89_95FNL" xfId="1445"/>
    <cellStyle name="Normal_89_95FNL_laroux" xfId="1446"/>
    <cellStyle name="Normal_89_95FNL_UNIMAP (2)" xfId="1447"/>
    <cellStyle name="Normal_94BUDALL" xfId="1448"/>
    <cellStyle name="Normal_94BUDALL_1" xfId="1449"/>
    <cellStyle name="Normal_94BUDALL_laroux" xfId="1450"/>
    <cellStyle name="Normal_94BUDALL_laroux_UNIMAP (2)" xfId="1451"/>
    <cellStyle name="Normal_94BUDALL_UNIMAP (2)" xfId="1452"/>
    <cellStyle name="Normal_94RES_D" xfId="1453"/>
    <cellStyle name="Normal_95CHART" xfId="1454"/>
    <cellStyle name="Normal_95summary" xfId="1455"/>
    <cellStyle name="Normal_96_WIN" xfId="1456"/>
    <cellStyle name="Normal_96_WIN (2)" xfId="1457"/>
    <cellStyle name="Normal_A" xfId="1458"/>
    <cellStyle name="Normal_A (2)" xfId="1459"/>
    <cellStyle name="Normal_A_dimon" xfId="1460"/>
    <cellStyle name="Normal_A_VERA" xfId="1461"/>
    <cellStyle name="Normal_ACT_3BUD" xfId="1462"/>
    <cellStyle name="Normal_ACT_3BUD (2)" xfId="1463"/>
    <cellStyle name="Normal_ACT_3BUD (2)_laroux" xfId="1464"/>
    <cellStyle name="Normal_ACT_3BUD (2)_UNIMAP (2)" xfId="1465"/>
    <cellStyle name="Normal_ACTUAL" xfId="1466"/>
    <cellStyle name="Normal_ACTUAL NA -OBU" xfId="1467"/>
    <cellStyle name="Normal_Actual vs." xfId="1468"/>
    <cellStyle name="Normal_ACTUAL_1" xfId="1469"/>
    <cellStyle name="Normal_ACTUAL_NA WITHOUT GOV'T &amp; PNX" xfId="1470"/>
    <cellStyle name="Normal_ADMNO694" xfId="1471"/>
    <cellStyle name="Normal_algasdefault" xfId="1472"/>
    <cellStyle name="Normal_algasdefault_1" xfId="1473"/>
    <cellStyle name="Normal_ALL_IBT95 " xfId="1474"/>
    <cellStyle name="Normal_ALL_IBT95 _laroux" xfId="1475"/>
    <cellStyle name="Normal_ALL_IBT95 _UNIMAP (2)" xfId="1476"/>
    <cellStyle name="Normal_Alternative1" xfId="1477"/>
    <cellStyle name="Normal_Alternative1_1" xfId="1478"/>
    <cellStyle name="Normal_ANALINTL" xfId="1479"/>
    <cellStyle name="Normal_ANALYSIS" xfId="1480"/>
    <cellStyle name="Normal_ANALYSIS (2)" xfId="1481"/>
    <cellStyle name="Normal_ANLS_LHK (2)" xfId="1482"/>
    <cellStyle name="Normal_ANLS_LHK (2)_laroux" xfId="1483"/>
    <cellStyle name="Normal_ANLS_LHK (2)_UNIMAP (2)" xfId="1484"/>
    <cellStyle name="Normal_AOPS" xfId="1485"/>
    <cellStyle name="Normal_App E" xfId="1486"/>
    <cellStyle name="Normal_APR" xfId="1487"/>
    <cellStyle name="Normal_APR_laroux" xfId="1488"/>
    <cellStyle name="Normal_Apr_pldt" xfId="1489"/>
    <cellStyle name="Normal_Arapahoe" xfId="1490"/>
    <cellStyle name="Normal_Assumptions" xfId="1491"/>
    <cellStyle name="Normal_bahiadefault" xfId="1492"/>
    <cellStyle name="Normal_bahiadefault_1" xfId="1493"/>
    <cellStyle name="Normal_BASMARY" xfId="1494"/>
    <cellStyle name="Normal_BASMARY_Curveload" xfId="1495"/>
    <cellStyle name="Normal_BASMARY_Gas Swap Model" xfId="1496"/>
    <cellStyle name="Normal_BIGOUT" xfId="1497"/>
    <cellStyle name="Normal_Book3" xfId="1498"/>
    <cellStyle name="Normal_BOP" xfId="1499"/>
    <cellStyle name="Normal_BOPBAL1" xfId="1500"/>
    <cellStyle name="Normal_BOPCBU" xfId="1501"/>
    <cellStyle name="Normal_BOPCBU (2)" xfId="1502"/>
    <cellStyle name="Normal_BOPCBU96" xfId="1503"/>
    <cellStyle name="Normal_BREPAIR" xfId="1504"/>
    <cellStyle name="Normal_BSAPPE.XLS" xfId="1505"/>
    <cellStyle name="Normal_BUDGET" xfId="1506"/>
    <cellStyle name="Normal_C-Cap intensity" xfId="1507"/>
    <cellStyle name="Normal_C-Capex%rev" xfId="1508"/>
    <cellStyle name="Normal_C-Line per Staff" xfId="1509"/>
    <cellStyle name="Normal_C-lines distribution" xfId="1510"/>
    <cellStyle name="Normal_C-Orig PLDT lines" xfId="1511"/>
    <cellStyle name="Normal_C-Ret on Rev" xfId="1512"/>
    <cellStyle name="Normal_C-ROACE" xfId="1513"/>
    <cellStyle name="Normal_Calculations" xfId="1514"/>
    <cellStyle name="Normal_Calculations (2)" xfId="1515"/>
    <cellStyle name="Normal_Calculations II" xfId="1516"/>
    <cellStyle name="Normal_Calculations II_1" xfId="1517"/>
    <cellStyle name="Normal_Calculations III" xfId="1518"/>
    <cellStyle name="Normal_Calculations_1" xfId="1519"/>
    <cellStyle name="Normal_Calculations_2" xfId="1520"/>
    <cellStyle name="Normal_Capex" xfId="1521"/>
    <cellStyle name="Normal_Capex per line" xfId="1522"/>
    <cellStyle name="Normal_Capex%rev" xfId="1523"/>
    <cellStyle name="Normal_CAPEX2" xfId="1524"/>
    <cellStyle name="Normal_CAPEX94" xfId="1525"/>
    <cellStyle name="Normal_CAPEX_dimon" xfId="1526"/>
    <cellStyle name="Normal_CAPEX_VERA" xfId="1527"/>
    <cellStyle name="Normal_CAPEXPWI.XLS" xfId="1528"/>
    <cellStyle name="Normal_CAPEXPWO.XLS" xfId="1529"/>
    <cellStyle name="Normal_Cardig GHS" xfId="1530"/>
    <cellStyle name="Normal_Cash Flows" xfId="1531"/>
    <cellStyle name="Normal_CBU BOX CHART V PLAN" xfId="1532"/>
    <cellStyle name="Normal_CBU BOX CHART V PLAN_1" xfId="1533"/>
    <cellStyle name="Normal_CCOCPX" xfId="1534"/>
    <cellStyle name="Normal_CEL-C-CO.XLS" xfId="1535"/>
    <cellStyle name="Normal_Certs Q2" xfId="1536"/>
    <cellStyle name="Normal_Certs Q2 (2)" xfId="1537"/>
    <cellStyle name="Normal_CFMACROS.XLM" xfId="1538"/>
    <cellStyle name="Normal_CFMODEL.XLS" xfId="1539"/>
    <cellStyle name="Normal_CHANGES.XLS" xfId="1540"/>
    <cellStyle name="Normal_CHANGES.XLS_1" xfId="1541"/>
    <cellStyle name="Normal_CHGOUT" xfId="1542"/>
    <cellStyle name="Normal_Cht-Capex per line" xfId="1543"/>
    <cellStyle name="Normal_Cht-Cum Real Opr Cf" xfId="1544"/>
    <cellStyle name="Normal_Cht-Dep%Rev" xfId="1545"/>
    <cellStyle name="Normal_Cht-Real Opr Cf" xfId="1546"/>
    <cellStyle name="Normal_Cht-Rev dist" xfId="1547"/>
    <cellStyle name="Normal_Cht-Rev p line" xfId="1548"/>
    <cellStyle name="Normal_Cht-Rev per Staff" xfId="1549"/>
    <cellStyle name="Normal_Cht-Staff cost%revenue" xfId="1550"/>
    <cellStyle name="Normal_Co-wide Monthly" xfId="1551"/>
    <cellStyle name="Normal_Co-wide Monthly_dimon" xfId="1552"/>
    <cellStyle name="Normal_combo-3 (2)" xfId="1553"/>
    <cellStyle name="Normal_combo-3 (2)_laroux" xfId="1554"/>
    <cellStyle name="Normal_combo-3 (2)_laroux_UNIMAP (2)" xfId="1555"/>
    <cellStyle name="Normal_combo-3 (2)_UNIMAP (2)" xfId="0"/>
    <cellStyle name="Normal_combo-3 (4)" xfId="0"/>
    <cellStyle name="Normal_COMOTH" xfId="0"/>
    <cellStyle name="Normal_coperdefault" xfId="0"/>
    <cellStyle name="Normal_coperdefault_1" xfId="0"/>
    <cellStyle name="Normal_Corp method" xfId="0"/>
    <cellStyle name="Normal_Cost Code" xfId="0"/>
    <cellStyle name="Normal_CROCF" xfId="0"/>
    <cellStyle name="Normal_CSWH112" xfId="0"/>
    <cellStyle name="Normal_CSWH181" xfId="0"/>
    <cellStyle name="Normal_CTCUR" xfId="0"/>
    <cellStyle name="Normal_Cum Real Opr Cf" xfId="0"/>
    <cellStyle name="Normal_CUMPLTCH" xfId="0"/>
    <cellStyle name="Normal_Curves" xfId="0"/>
    <cellStyle name="Normal_DB" xfId="0"/>
    <cellStyle name="Normal_DEFAULT" xfId="0"/>
    <cellStyle name="Normal_Demand Fcst." xfId="0"/>
    <cellStyle name="Normal_Dep%Rev" xfId="0"/>
    <cellStyle name="Normal_dimon" xfId="0"/>
    <cellStyle name="Normal_dimon_1" xfId="0"/>
    <cellStyle name="Normal_dimon_2" xfId="0"/>
    <cellStyle name="Normal_dimon_3" xfId="0"/>
    <cellStyle name="Normal_Direct" xfId="0"/>
    <cellStyle name="Normal_Direct_laroux" xfId="0"/>
    <cellStyle name="Normal_Direct_UNIMAP (2)" xfId="0"/>
    <cellStyle name="Normal_DIV" xfId="0"/>
    <cellStyle name="Normal_Dowell C1b" xfId="0"/>
    <cellStyle name="Normal_Dowell-C1a" xfId="0"/>
    <cellStyle name="Normal_Draft" xfId="0"/>
    <cellStyle name="Normal_Draft (2)" xfId="0"/>
    <cellStyle name="Normal_DRAFT Order Summary" xfId="0"/>
    <cellStyle name="Normal_E&amp;ONW1" xfId="0"/>
    <cellStyle name="Normal_E&amp;ONW2" xfId="0"/>
    <cellStyle name="Normal_E&amp;OOCPX" xfId="0"/>
    <cellStyle name="Normal_emserdefault" xfId="0"/>
    <cellStyle name="Normal_emserdefault_1" xfId="0"/>
    <cellStyle name="Normal_EPL 304 CA BDE" xfId="0"/>
    <cellStyle name="Normal_EPS" xfId="0"/>
    <cellStyle name="Normal_EQCON" xfId="0"/>
    <cellStyle name="Normal_F&amp;COCPX" xfId="0"/>
    <cellStyle name="Normal_FCST95" xfId="0"/>
    <cellStyle name="Normal_FCST_FSC" xfId="0"/>
    <cellStyle name="Normal_FCST_FSC (2)" xfId="0"/>
    <cellStyle name="Normal_FCST_LSI" xfId="0"/>
    <cellStyle name="Normal_FCST_LSI (2)" xfId="0"/>
    <cellStyle name="Normal_FCST_PLT" xfId="0"/>
    <cellStyle name="Normal_FCST_PLT (2)" xfId="0"/>
    <cellStyle name="Normal_FCST_PLT_1" xfId="0"/>
    <cellStyle name="Normal_FCST_PLT_FCST_PLT (2)" xfId="0"/>
    <cellStyle name="Normal_FCST_RFC" xfId="0"/>
    <cellStyle name="Normal_FCST_RFC (2)" xfId="0"/>
    <cellStyle name="Normal_FCST_SPC" xfId="0"/>
    <cellStyle name="Normal_FCST_SPC (2)" xfId="0"/>
    <cellStyle name="Normal_FCST_WB" xfId="0"/>
    <cellStyle name="Normal_FCST_WB (2)" xfId="0"/>
    <cellStyle name="Normal_FEBRUARY" xfId="0"/>
    <cellStyle name="Normal_FF" xfId="0"/>
    <cellStyle name="Normal_FIXVAR" xfId="0"/>
    <cellStyle name="Normal_FOODSHOW" xfId="0"/>
    <cellStyle name="Normal_FOODSHOW_laroux" xfId="0"/>
    <cellStyle name="Normal_FOODSHOW_UNIMAP (2)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Y97COB1." xfId="0"/>
    <cellStyle name="Normal_GABS Rec." xfId="0"/>
    <cellStyle name="Normal_GABS Rec. (2)" xfId="0"/>
    <cellStyle name="Normal_gap_clsr (8)" xfId="0"/>
    <cellStyle name="Normal_gap_clsr (8)_laroux" xfId="0"/>
    <cellStyle name="Normal_gap_clsr (8)_UNIMAP (2)" xfId="0"/>
    <cellStyle name="Normal_GCM" xfId="0"/>
    <cellStyle name="Normal_GE03" xfId="0"/>
    <cellStyle name="Normal_GE04" xfId="0"/>
    <cellStyle name="Normal_GenAssum" xfId="0"/>
    <cellStyle name="Normal_GOLF" xfId="0"/>
    <cellStyle name="Normal_GP C1a" xfId="0"/>
    <cellStyle name="Normal_GP C1b" xfId="0"/>
    <cellStyle name="Normal_GP_EI_3" xfId="0"/>
    <cellStyle name="Normal_GQ C1A" xfId="0"/>
    <cellStyle name="Normal_GQ C1B" xfId="0"/>
    <cellStyle name="Normal_GSS ConEd" xfId="0"/>
    <cellStyle name="Normal_HC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acros" xfId="0"/>
    <cellStyle name="Normal_Imacros_1" xfId="0"/>
    <cellStyle name="Normal_Imacros_2" xfId="0"/>
    <cellStyle name="Normal_In millions" xfId="0"/>
    <cellStyle name="Normal_In millions_1" xfId="0"/>
    <cellStyle name="Normal_In millions_combo-3 (2)" xfId="0"/>
    <cellStyle name="Normal_In millions_combo-3 (4)" xfId="0"/>
    <cellStyle name="Normal_In millions_combo-3 (4)_laroux" xfId="0"/>
    <cellStyle name="Normal_In millions_combo-3 (4)_laroux_UNIMAP (2)" xfId="0"/>
    <cellStyle name="Normal_In millions_combo-3 (4)_UNIMAP (2)" xfId="0"/>
    <cellStyle name="Normal_In millions_non sec restruc (2)" xfId="0"/>
    <cellStyle name="Normal_In millions_RJRT % to Total (2)" xfId="0"/>
    <cellStyle name="Normal_In millions_RJRT % to Total (2)_laroux" xfId="0"/>
    <cellStyle name="Normal_In millions_RJRT % to Total (2)_laroux_UNIMAP (2)" xfId="0"/>
    <cellStyle name="Normal_In millions_RJRT % to Total (2)_UNIMAP (2)" xfId="0"/>
    <cellStyle name="Normal_In millions_severance" xfId="0"/>
    <cellStyle name="Normal_index" xfId="0"/>
    <cellStyle name="Normal_index_laroux" xfId="0"/>
    <cellStyle name="Normal_index_UNIMAP (2)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L_MA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ssues" xfId="0"/>
    <cellStyle name="Normal_issues_laroux" xfId="0"/>
    <cellStyle name="Normal_issues_UNIMAP (2)" xfId="0"/>
    <cellStyle name="Normal_Iterbox" xfId="0"/>
    <cellStyle name="Normal_ITOCPX" xfId="0"/>
    <cellStyle name="Normal_jancf" xfId="0"/>
    <cellStyle name="Normal_June Options 97" xfId="0"/>
    <cellStyle name="Normal_JUNMTH55" xfId="0"/>
    <cellStyle name="Normal_JUNMTH57" xfId="0"/>
    <cellStyle name="Normal_JUNYTD55" xfId="0"/>
    <cellStyle name="Normal_JUNYTD57" xfId="0"/>
    <cellStyle name="Normal_laroux" xfId="0"/>
    <cellStyle name="Normal_laroux_1" xfId="0"/>
    <cellStyle name="Normal_laroux_1_dimon" xfId="0"/>
    <cellStyle name="Normal_laroux_1_dimon_1" xfId="0"/>
    <cellStyle name="Normal_laroux_1_dimon_2" xfId="0"/>
    <cellStyle name="Normal_laroux_1_EPL 304 CA BDE" xfId="0"/>
    <cellStyle name="Normal_laroux_1_laroux" xfId="0"/>
    <cellStyle name="Normal_laroux_1_laroux_1" xfId="0"/>
    <cellStyle name="Normal_laroux_1_laroux_1_PERSON2" xfId="0"/>
    <cellStyle name="Normal_laroux_1_laroux_2" xfId="0"/>
    <cellStyle name="Normal_laroux_1_laroux_PERSON2" xfId="0"/>
    <cellStyle name="Normal_laroux_1_Locas" xfId="0"/>
    <cellStyle name="Normal_laroux_1_Locas_1" xfId="0"/>
    <cellStyle name="Normal_laroux_1_PERSON2" xfId="0"/>
    <cellStyle name="Normal_laroux_1_pldt" xfId="0"/>
    <cellStyle name="Normal_laroux_1_pldt_1" xfId="0"/>
    <cellStyle name="Normal_laroux_1_pldt_2" xfId="0"/>
    <cellStyle name="Normal_laroux_1_pldt_3" xfId="0"/>
    <cellStyle name="Normal_laroux_1_PLDT_dimon" xfId="0"/>
    <cellStyle name="Normal_laroux_1_Sheet1 (2)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EPL 304 CA BDE" xfId="0"/>
    <cellStyle name="Normal_laroux_2_laroux" xfId="0"/>
    <cellStyle name="Normal_laroux_2_laroux_1" xfId="0"/>
    <cellStyle name="Normal_laroux_2_laroux_1_PERSON2" xfId="0"/>
    <cellStyle name="Normal_laroux_2_laroux_2" xfId="0"/>
    <cellStyle name="Normal_laroux_2_laroux_2_PERSON2" xfId="0"/>
    <cellStyle name="Normal_laroux_2_laroux_PERSON2" xfId="0"/>
    <cellStyle name="Normal_laroux_2_Locas" xfId="0"/>
    <cellStyle name="Normal_laroux_2_Locas_1" xfId="0"/>
    <cellStyle name="Normal_laroux_2_PERSON2" xfId="0"/>
    <cellStyle name="Normal_laroux_2_pldt" xfId="0"/>
    <cellStyle name="Normal_laroux_2_pldt_1" xfId="0"/>
    <cellStyle name="Normal_laroux_2_pldt_2" xfId="0"/>
    <cellStyle name="Normal_laroux_2_Sheet1 (2)" xfId="0"/>
    <cellStyle name="Normal_laroux_2_VIRUS-EDY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EPL 304 CA BDE" xfId="0"/>
    <cellStyle name="Normal_laroux_3_laroux" xfId="0"/>
    <cellStyle name="Normal_laroux_3_laroux_1" xfId="0"/>
    <cellStyle name="Normal_laroux_3_laroux_1_PERSON2" xfId="0"/>
    <cellStyle name="Normal_laroux_3_laroux_2" xfId="0"/>
    <cellStyle name="Normal_laroux_3_laroux_2_PERSON2" xfId="0"/>
    <cellStyle name="Normal_laroux_3_laroux_dimon" xfId="0"/>
    <cellStyle name="Normal_laroux_3_laroux_PERSON2" xfId="0"/>
    <cellStyle name="Normal_laroux_3_Locas" xfId="0"/>
    <cellStyle name="Normal_laroux_3_PERSON2" xfId="0"/>
    <cellStyle name="Normal_laroux_3_pldt" xfId="0"/>
    <cellStyle name="Normal_laroux_3_pldt_1" xfId="0"/>
    <cellStyle name="Normal_laroux_3_PLDT_dimon" xfId="0"/>
    <cellStyle name="Normal_laroux_3_Sheet1 (2)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EPL 304 CA BDE" xfId="0"/>
    <cellStyle name="Normal_laroux_4_laroux" xfId="0"/>
    <cellStyle name="Normal_laroux_4_laroux_1" xfId="0"/>
    <cellStyle name="Normal_laroux_4_laroux_1_PERSON2" xfId="0"/>
    <cellStyle name="Normal_laroux_4_laroux_2" xfId="0"/>
    <cellStyle name="Normal_laroux_4_laroux_PERSON2" xfId="0"/>
    <cellStyle name="Normal_laroux_4_PERSON2" xfId="0"/>
    <cellStyle name="Normal_laroux_4_pldt" xfId="0"/>
    <cellStyle name="Normal_laroux_4_pldt_1" xfId="0"/>
    <cellStyle name="Normal_laroux_4_pldt_2" xfId="0"/>
    <cellStyle name="Normal_laroux_4_PLDT_dimon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EPL 304 CA BDE" xfId="0"/>
    <cellStyle name="Normal_laroux_5_laroux" xfId="0"/>
    <cellStyle name="Normal_laroux_5_laroux_1" xfId="0"/>
    <cellStyle name="Normal_laroux_5_laroux_1_PERSON2" xfId="0"/>
    <cellStyle name="Normal_laroux_5_laroux_2" xfId="0"/>
    <cellStyle name="Normal_laroux_5_laroux_PERSON2" xfId="0"/>
    <cellStyle name="Normal_laroux_5_PERSON2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EPL 304 CA BDE" xfId="0"/>
    <cellStyle name="Normal_laroux_6_laroux" xfId="0"/>
    <cellStyle name="Normal_laroux_6_laroux_1" xfId="0"/>
    <cellStyle name="Normal_laroux_6_laroux_1_PERSON2" xfId="0"/>
    <cellStyle name="Normal_laroux_6_laroux_dimon" xfId="0"/>
    <cellStyle name="Normal_laroux_6_laroux_laroux" xfId="0"/>
    <cellStyle name="Normal_laroux_6_laroux_PERSON2" xfId="0"/>
    <cellStyle name="Normal_laroux_6_laroux_UNIMAP (2)" xfId="0"/>
    <cellStyle name="Normal_laroux_6_PERSON2" xfId="0"/>
    <cellStyle name="Normal_laroux_6_pldt" xfId="0"/>
    <cellStyle name="Normal_laroux_6_pldt_1" xfId="0"/>
    <cellStyle name="Normal_laroux_6_pldt_2" xfId="0"/>
    <cellStyle name="Normal_laroux_6_PLDT_dimon" xfId="0"/>
    <cellStyle name="Normal_laroux_6_UNIMAP (2)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laroux" xfId="0"/>
    <cellStyle name="Normal_laroux_7_laroux_PERSON2" xfId="0"/>
    <cellStyle name="Normal_laroux_7_PERSON2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laroux" xfId="0"/>
    <cellStyle name="Normal_laroux_8_laroux_1" xfId="0"/>
    <cellStyle name="Normal_laroux_8_PERSON2" xfId="0"/>
    <cellStyle name="Normal_laroux_8_pldt" xfId="0"/>
    <cellStyle name="Normal_laroux_8_pldt_1" xfId="0"/>
    <cellStyle name="Normal_laroux_8_UNIMAP (2)" xfId="0"/>
    <cellStyle name="Normal_laroux_8_VERA" xfId="0"/>
    <cellStyle name="Normal_laroux_9" xfId="0"/>
    <cellStyle name="Normal_laroux_9_dimon" xfId="0"/>
    <cellStyle name="Normal_laroux_9_dimon_1" xfId="0"/>
    <cellStyle name="Normal_laroux_9_PERSON2" xfId="0"/>
    <cellStyle name="Normal_laroux_A" xfId="0"/>
    <cellStyle name="Normal_laroux_A_PERSON2" xfId="0"/>
    <cellStyle name="Normal_laroux_B" xfId="0"/>
    <cellStyle name="Normal_laroux_B_PERSON2" xfId="0"/>
    <cellStyle name="Normal_laroux_C" xfId="0"/>
    <cellStyle name="Normal_laroux_C_PERSON2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EPL 304 CA BDE" xfId="0"/>
    <cellStyle name="Normal_laroux_laroux" xfId="0"/>
    <cellStyle name="Normal_laroux_laroux_1" xfId="0"/>
    <cellStyle name="Normal_laroux_laroux_1_PERSON2" xfId="0"/>
    <cellStyle name="Normal_laroux_laroux_2" xfId="0"/>
    <cellStyle name="Normal_laroux_laroux_laroux" xfId="0"/>
    <cellStyle name="Normal_laroux_laroux_PERSON2" xfId="0"/>
    <cellStyle name="Normal_laroux_Locas" xfId="0"/>
    <cellStyle name="Normal_laroux_PERSON2" xfId="0"/>
    <cellStyle name="Normal_laroux_pldt" xfId="0"/>
    <cellStyle name="Normal_laroux_pldt_1" xfId="0"/>
    <cellStyle name="Normal_laroux_pldt_2" xfId="0"/>
    <cellStyle name="Normal_laroux_pldt_3" xfId="0"/>
    <cellStyle name="Normal_laroux_PLDT_dimon" xfId="0"/>
    <cellStyle name="Normal_laroux_Sheet1 (2)" xfId="0"/>
    <cellStyle name="Normal_laroux_VERA" xfId="0"/>
    <cellStyle name="Normal_laroux_VERA_1" xfId="0"/>
    <cellStyle name="Normal_laroux_VIRUS-EDY" xfId="0"/>
    <cellStyle name="Normal_Line Inst." xfId="0"/>
    <cellStyle name="Normal_List" xfId="0"/>
    <cellStyle name="Normal_Locas" xfId="0"/>
    <cellStyle name="Normal_Locas_1" xfId="0"/>
    <cellStyle name="Normal_MAJREP" xfId="0"/>
    <cellStyle name="Normal_MARCH 95" xfId="0"/>
    <cellStyle name="Normal_MATERAL2" xfId="0"/>
    <cellStyle name="Normal_MATERAL2_dimon" xfId="0"/>
    <cellStyle name="Normal_MATERAL2_laroux" xfId="0"/>
    <cellStyle name="Normal_MATERAL2_UNIMAP (2)" xfId="0"/>
    <cellStyle name="Normal_MED-A-CO.XLS" xfId="0"/>
    <cellStyle name="Normal_MID CURVE" xfId="0"/>
    <cellStyle name="Normal_MKGOCPX" xfId="0"/>
    <cellStyle name="Normal_Mkt Shr" xfId="0"/>
    <cellStyle name="Normal_MOBCPX" xfId="0"/>
    <cellStyle name="Normal_Module1 (2)" xfId="0"/>
    <cellStyle name="Normal_Module1 (2)_1" xfId="0"/>
    <cellStyle name="Normal_MONTHLY" xfId="0"/>
    <cellStyle name="Normal_MOR  - Supp" xfId="0"/>
    <cellStyle name="Normal_Movie Pallet" xfId="0"/>
    <cellStyle name="Normal_MTHLYR&amp;O" xfId="0"/>
    <cellStyle name="Normal_MTHLYR&amp;O_laroux" xfId="0"/>
    <cellStyle name="Normal_MTHLYR&amp;O_UNIMAP (2)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on sec restruc (2)" xfId="0"/>
    <cellStyle name="Normal_non sec restruc (2)_laroux" xfId="0"/>
    <cellStyle name="Normal_non sec restruc (2)_laroux_UNIMAP (2)" xfId="0"/>
    <cellStyle name="Normal_non sec restruc (2)_UNIMAP (2)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SG1999" xfId="0"/>
    <cellStyle name="Normal_NTG_PJE" xfId="0"/>
    <cellStyle name="Normal_NTG_PJE_laroux" xfId="0"/>
    <cellStyle name="Normal_NTG_PJE_UNIMAP (2)" xfId="0"/>
    <cellStyle name="Normal_NX00" xfId="0"/>
    <cellStyle name="Normal_Op Cost Break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Owners" xfId="0"/>
    <cellStyle name="Normal_P7INVENT" xfId="0"/>
    <cellStyle name="Normal_PAGE 1" xfId="0"/>
    <cellStyle name="Normal_pbdefault" xfId="0"/>
    <cellStyle name="Normal_pbdefault_1" xfId="0"/>
    <cellStyle name="Normal_percentages" xfId="0"/>
    <cellStyle name="Normal_PERSON2" xfId="0"/>
    <cellStyle name="Normal_PERSONAL" xfId="0"/>
    <cellStyle name="Normal_PERSONAL_dimon" xfId="0"/>
    <cellStyle name="Normal_PERSONAL_Locas" xfId="0"/>
    <cellStyle name="Normal_petes version - Hdcnt" xfId="0"/>
    <cellStyle name="Normal_petes version - Hdcnt_laroux" xfId="0"/>
    <cellStyle name="Normal_petes version - Hdcnt_UNIMAP (2)" xfId="0"/>
    <cellStyle name="Normal_PGL1999" xfId="0"/>
    <cellStyle name="Normal_PGMKOCPX" xfId="0"/>
    <cellStyle name="Normal_PGNW1" xfId="0"/>
    <cellStyle name="Normal_PGNW2" xfId="0"/>
    <cellStyle name="Normal_PGNWOCPX" xfId="0"/>
    <cellStyle name="Normal_Picks" xfId="0"/>
    <cellStyle name="Normal_PIG3" xfId="0"/>
    <cellStyle name="Normal_Pink" xfId="0"/>
    <cellStyle name="Normal_PLAN" xfId="0"/>
    <cellStyle name="Normal_PLANT" xfId="0"/>
    <cellStyle name="Normal_PLANTS" xfId="0"/>
    <cellStyle name="Normal_Playoff Prelim (2)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Sheet" xfId="0"/>
    <cellStyle name="Normal_PriceSheet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PURAZV12" xfId="0"/>
    <cellStyle name="Normal_Q08-95.XLS" xfId="0"/>
    <cellStyle name="Normal_QMM-1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con" xfId="0"/>
    <cellStyle name="Normal_recon_laroux" xfId="0"/>
    <cellStyle name="Normal_recon_UNIMAP (2)" xfId="0"/>
    <cellStyle name="Normal_Region 2-C&amp;W" xfId="0"/>
    <cellStyle name="Normal_RELO-MOS" xfId="0"/>
    <cellStyle name="Normal_RELO694" xfId="0"/>
    <cellStyle name="Normal_REPORT-budget" xfId="0"/>
    <cellStyle name="Normal_REPORT-plan" xfId="0"/>
    <cellStyle name="Normal_Return on Rev" xfId="0"/>
    <cellStyle name="Normal_Rev p line" xfId="0"/>
    <cellStyle name="Normal_risk_op" xfId="0"/>
    <cellStyle name="Normal_risk_op (+)" xfId="0"/>
    <cellStyle name="Normal_risk_op_laroux" xfId="0"/>
    <cellStyle name="Normal_risk_op_UNIMAP (2)" xfId="0"/>
    <cellStyle name="Normal_RJRN Roadmap" xfId="0"/>
    <cellStyle name="Normal_RJRN Roadmap (2)" xfId="0"/>
    <cellStyle name="Normal_RJRT % to Total (2)" xfId="0"/>
    <cellStyle name="Normal_ROACE" xfId="0"/>
    <cellStyle name="Normal_ROAD" xfId="0"/>
    <cellStyle name="Normal_ROAD_1" xfId="0"/>
    <cellStyle name="Normal_ROAD_1_laroux" xfId="0"/>
    <cellStyle name="Normal_ROAD_1_UNIMAP (2)" xfId="0"/>
    <cellStyle name="Normal_ROCF (Tot)" xfId="0"/>
    <cellStyle name="Normal_Roster" xfId="0"/>
    <cellStyle name="Normal_RPACONS (BY RANK&amp;EVENT)" xfId="0"/>
    <cellStyle name="Normal_RPACONS (BY RANK)" xfId="0"/>
    <cellStyle name="Normal_Rules" xfId="0"/>
    <cellStyle name="Normal_Sales Order" xfId="0"/>
    <cellStyle name="Normal_SALES, BGP, MOI" xfId="0"/>
    <cellStyle name="Normal_SATOCPX" xfId="0"/>
    <cellStyle name="Normal_SC COP" xfId="0"/>
    <cellStyle name="Normal_SCH1_SIL" xfId="0"/>
    <cellStyle name="Normal_SCH2_SIL" xfId="0"/>
    <cellStyle name="Normal_SCH2_SIL_1" xfId="0"/>
    <cellStyle name="Normal_SERVR" xfId="0"/>
    <cellStyle name="Normal_severance" xfId="0"/>
    <cellStyle name="Normal_severance_laroux" xfId="0"/>
    <cellStyle name="Normal_severance_laroux_UNIMAP (2)" xfId="0"/>
    <cellStyle name="Normal_severance_UNIMAP (2)" xfId="0"/>
    <cellStyle name="Normal_Sheet1" xfId="0"/>
    <cellStyle name="Normal_Sheet1 (2)" xfId="0"/>
    <cellStyle name="Normal_Sheet1 (2)_1" xfId="0"/>
    <cellStyle name="Normal_Sheet1 (2)_dimon" xfId="0"/>
    <cellStyle name="Normal_Sheet1 (2)_laroux" xfId="0"/>
    <cellStyle name="Normal_Sheet1 (2)_PERSON2" xfId="0"/>
    <cellStyle name="Normal_Sheet1 (2)_VERA" xfId="0"/>
    <cellStyle name="Normal_Sheet1 (2)_VERA_1" xfId="0"/>
    <cellStyle name="Normal_Sheet1_1" xfId="0"/>
    <cellStyle name="Normal_Sheet1_dimon" xfId="0"/>
    <cellStyle name="Normal_Sheet1_FUNDS" xfId="0"/>
    <cellStyle name="Normal_Sheet1_FUNDS (2)" xfId="0"/>
    <cellStyle name="Normal_Sheet1_laroux" xfId="0"/>
    <cellStyle name="Normal_Sheet1_laroux_1" xfId="0"/>
    <cellStyle name="Normal_Sheet1_laroux_1_UNIMAP (2)" xfId="0"/>
    <cellStyle name="Normal_Sheet1_laroux_2" xfId="0"/>
    <cellStyle name="Normal_Sheet1_laroux_laroux" xfId="0"/>
    <cellStyle name="Normal_Sheet1_laroux_laroux_1" xfId="0"/>
    <cellStyle name="Normal_Sheet1_laroux_laroux_UNIMAP (2)" xfId="0"/>
    <cellStyle name="Normal_Sheet1_laroux_PERSON2" xfId="0"/>
    <cellStyle name="Normal_Sheet1_laroux_UNIMAP (2)" xfId="0"/>
    <cellStyle name="Normal_Sheet1_List" xfId="0"/>
    <cellStyle name="Normal_Sheet1_PERSON2" xfId="0"/>
    <cellStyle name="Normal_Sheet1_PLDT" xfId="0"/>
    <cellStyle name="Normal_Sheet1_UNIMAP (2)" xfId="0"/>
    <cellStyle name="Normal_Sheet1_VERA" xfId="0"/>
    <cellStyle name="Normal_Sheet1_VERA_1" xfId="0"/>
    <cellStyle name="Normal_Sheet2" xfId="0"/>
    <cellStyle name="Normal_Sheet2_laroux" xfId="0"/>
    <cellStyle name="Normal_Sheet2_laroux_1" xfId="0"/>
    <cellStyle name="Normal_Sheet2_laroux_UNIMAP (2)" xfId="0"/>
    <cellStyle name="Normal_Sheet2_PERSON2" xfId="0"/>
    <cellStyle name="Normal_Sheet2_UNIMAP (2)" xfId="0"/>
    <cellStyle name="Normal_Sheet3" xfId="0"/>
    <cellStyle name="Normal_Sheet3_laroux" xfId="0"/>
    <cellStyle name="Normal_Sheet3_laroux_1" xfId="0"/>
    <cellStyle name="Normal_Sheet3_laroux_UNIMAP (2)" xfId="0"/>
    <cellStyle name="Normal_Sheet3_PERSON2" xfId="0"/>
    <cellStyle name="Normal_Sheet3_UNIMAP (2)" xfId="0"/>
    <cellStyle name="Normal_Sheet4" xfId="0"/>
    <cellStyle name="Normal_Sheet4_laroux" xfId="0"/>
    <cellStyle name="Normal_Sheet4_laroux_1" xfId="0"/>
    <cellStyle name="Normal_Sheet4_laroux_UNIMAP (2)" xfId="0"/>
    <cellStyle name="Normal_Sheet4_UNIMAP (2)" xfId="0"/>
    <cellStyle name="Normal_Sheet5" xfId="0"/>
    <cellStyle name="Normal_Sheet5_laroux" xfId="0"/>
    <cellStyle name="Normal_Sheet5_laroux_1" xfId="0"/>
    <cellStyle name="Normal_Sheet5_laroux_UNIMAP (2)" xfId="0"/>
    <cellStyle name="Normal_Sheet5_UNIMAP (2)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rint contr" xfId="0"/>
    <cellStyle name="Normal_SS2" xfId="0"/>
    <cellStyle name="Normal_Staff cost%rev" xfId="0"/>
    <cellStyle name="Normal_Summ Rest" xfId="0"/>
    <cellStyle name="Normal_Summ Rest (2)" xfId="0"/>
    <cellStyle name="Normal_Summ Rest (2)_laroux" xfId="0"/>
    <cellStyle name="Normal_Summ Rest (2)_UNIMAP (2)" xfId="0"/>
    <cellStyle name="Normal_Summ Rest_laroux" xfId="0"/>
    <cellStyle name="Normal_Summ Rest_UNIMAP (2)" xfId="0"/>
    <cellStyle name="Normal_Summary" xfId="0"/>
    <cellStyle name="Normal_SUMPAGE" xfId="0"/>
    <cellStyle name="Normal_SWI-C-CO.XLS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util94" xfId="0"/>
    <cellStyle name="Normal_Variance" xfId="0"/>
    <cellStyle name="Normal_version2 (2)" xfId="0"/>
    <cellStyle name="Normal_version2.A" xfId="0"/>
    <cellStyle name="Normal_White" xfId="0"/>
    <cellStyle name="Normal_WO Var. &amp; Tot. Exp." xfId="0"/>
    <cellStyle name="Normal_WSP" xfId="0"/>
    <cellStyle name="Normal_WSS ConEd" xfId="0"/>
    <cellStyle name="Normal_yrcao" xfId="0"/>
    <cellStyle name="Normal_YREND55" xfId="0"/>
    <cellStyle name="Normal_YREND57" xfId="0"/>
    <cellStyle name="Normal_YTDCUR" xfId="0"/>
    <cellStyle name="Percent [2]" xfId="0"/>
    <cellStyle name="Total" xfId="0"/>
    <cellStyle name="Tusental (0)_laroux" xfId="0"/>
    <cellStyle name="Tusental_laroux" xfId="0"/>
    <cellStyle name="Unprot" xfId="0"/>
    <cellStyle name="Unprot$" xfId="0"/>
    <cellStyle name="Unprotect" xfId="0"/>
    <cellStyle name="Valuta (0)_laroux" xfId="0"/>
    <cellStyle name="Valuta (0)_laroux_1" xfId="0"/>
    <cellStyle name="Valuta (0)_laroux_1_Atlanta_Unwind_Model_11.04.99" xfId="0"/>
    <cellStyle name="Valuta (0)_laroux_1_Supply_Value_Model_10.11.99" xfId="0"/>
    <cellStyle name="Valuta (0)_laroux_Atlanta_Unwind_Model_11.04.99" xfId="0"/>
    <cellStyle name="Valuta_laroux" xfId="0"/>
    <cellStyle name="Valuta_laroux_1" xfId="0"/>
    <cellStyle name="Valuta_laroux_Atlanta_Unwind_Model_11.04.99" xfId="0"/>
    <cellStyle name="Valuta_laroux_Supply_Value_Model_10.11.99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673920</xdr:colOff>
          <xdr:row>10</xdr:row>
          <xdr:rowOff>9360</xdr:rowOff>
        </xdr:from>
        <xdr:to>
          <xdr:col>1</xdr:col>
          <xdr:colOff>976680</xdr:colOff>
          <xdr:row>14</xdr:row>
          <xdr:rowOff>76680</xdr:rowOff>
        </xdr:to>
        <xdr:sp>
          <xdr:nvSpPr>
            <xdr:cNvPr id="1001" name="Button 4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XCEL/Fall%201999%20Projects/Transport%20Book/Position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hysical%20Deal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3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14"/>
    <col collapsed="false" customWidth="true" hidden="false" outlineLevel="0" max="2" min="2" style="1" width="14.56"/>
    <col collapsed="false" customWidth="true" hidden="false" outlineLevel="0" max="4" min="3" style="1" width="16.42"/>
    <col collapsed="false" customWidth="true" hidden="false" outlineLevel="0" max="5" min="5" style="1" width="14.85"/>
    <col collapsed="false" customWidth="true" hidden="false" outlineLevel="0" max="6" min="6" style="1" width="13.85"/>
    <col collapsed="false" customWidth="true" hidden="false" outlineLevel="0" max="7" min="7" style="1" width="10.71"/>
    <col collapsed="false" customWidth="true" hidden="false" outlineLevel="0" max="9" min="8" style="1" width="18.14"/>
    <col collapsed="false" customWidth="true" hidden="false" outlineLevel="0" max="10" min="10" style="1" width="22.56"/>
    <col collapsed="false" customWidth="true" hidden="false" outlineLevel="0" max="12" min="11" style="1" width="15.99"/>
    <col collapsed="false" customWidth="true" hidden="false" outlineLevel="0" max="13" min="13" style="1" width="24.99"/>
    <col collapsed="false" customWidth="true" hidden="false" outlineLevel="0" max="14" min="14" style="1" width="14.56"/>
    <col collapsed="false" customWidth="true" hidden="false" outlineLevel="0" max="15" min="15" style="1" width="15.41"/>
    <col collapsed="false" customWidth="true" hidden="false" outlineLevel="0" max="16" min="16" style="1" width="3.14"/>
    <col collapsed="false" customWidth="true" hidden="false" outlineLevel="0" max="17" min="17" style="1" width="16.7"/>
    <col collapsed="false" customWidth="true" hidden="false" outlineLevel="0" max="18" min="18" style="1" width="18.56"/>
    <col collapsed="false" customWidth="true" hidden="false" outlineLevel="0" max="19" min="19" style="1" width="16.7"/>
    <col collapsed="false" customWidth="true" hidden="false" outlineLevel="0" max="20" min="20" style="1" width="3.14"/>
    <col collapsed="false" customWidth="true" hidden="false" outlineLevel="0" max="27" min="21" style="2" width="10.71"/>
    <col collapsed="false" customWidth="true" hidden="false" outlineLevel="0" max="28" min="28" style="1" width="4.28"/>
    <col collapsed="false" customWidth="true" hidden="false" outlineLevel="0" max="29" min="29" style="1" width="12.28"/>
    <col collapsed="false" customWidth="true" hidden="false" outlineLevel="0" max="30" min="30" style="1" width="18.85"/>
    <col collapsed="false" customWidth="true" hidden="false" outlineLevel="0" max="31" min="31" style="1" width="15.85"/>
    <col collapsed="false" customWidth="true" hidden="false" outlineLevel="0" max="32" min="32" style="1" width="17.14"/>
    <col collapsed="false" customWidth="true" hidden="false" outlineLevel="0" max="33" min="33" style="1" width="20.56"/>
    <col collapsed="false" customWidth="true" hidden="false" outlineLevel="0" max="34" min="34" style="1" width="20.7"/>
    <col collapsed="false" customWidth="true" hidden="false" outlineLevel="0" max="35" min="35" style="1" width="14.28"/>
    <col collapsed="false" customWidth="true" hidden="false" outlineLevel="0" max="36" min="36" style="1" width="16.42"/>
    <col collapsed="false" customWidth="true" hidden="false" outlineLevel="0" max="37" min="37" style="1" width="15.13"/>
    <col collapsed="false" customWidth="true" hidden="false" outlineLevel="0" max="38" min="38" style="3" width="6.56"/>
    <col collapsed="false" customWidth="true" hidden="false" outlineLevel="0" max="40" min="39" style="1" width="15.13"/>
    <col collapsed="false" customWidth="true" hidden="false" outlineLevel="0" max="41" min="41" style="1" width="16.84"/>
    <col collapsed="false" customWidth="true" hidden="false" outlineLevel="0" max="42" min="42" style="1" width="15.99"/>
    <col collapsed="false" customWidth="true" hidden="false" outlineLevel="0" max="43" min="43" style="0" width="5.85"/>
    <col collapsed="false" customWidth="true" hidden="false" outlineLevel="0" max="45" min="44" style="1" width="15.13"/>
    <col collapsed="false" customWidth="true" hidden="false" outlineLevel="0" max="46" min="46" style="1" width="16.84"/>
    <col collapsed="false" customWidth="true" hidden="false" outlineLevel="0" max="47" min="47" style="1" width="15.99"/>
    <col collapsed="false" customWidth="true" hidden="false" outlineLevel="0" max="48" min="48" style="1" width="6.28"/>
    <col collapsed="false" customWidth="true" hidden="false" outlineLevel="0" max="49" min="49" style="1" width="18.41"/>
    <col collapsed="false" customWidth="true" hidden="false" outlineLevel="0" max="50" min="50" style="1" width="3.85"/>
    <col collapsed="false" customWidth="true" hidden="false" outlineLevel="0" max="51" min="51" style="1" width="18.41"/>
    <col collapsed="false" customWidth="false" hidden="false" outlineLevel="0" max="257" min="52" style="1" width="9.14"/>
  </cols>
  <sheetData>
    <row r="1" customFormat="false" ht="13.5" hidden="false" customHeight="false" outlineLevel="0" collapsed="false">
      <c r="A1" s="4"/>
      <c r="B1" s="5" t="s">
        <v>0</v>
      </c>
      <c r="C1" s="6"/>
      <c r="D1" s="6"/>
      <c r="E1" s="0"/>
      <c r="H1" s="7" t="s">
        <v>1</v>
      </c>
      <c r="I1" s="7" t="s">
        <v>2</v>
      </c>
      <c r="J1" s="8" t="s">
        <v>3</v>
      </c>
      <c r="K1" s="8" t="s">
        <v>4</v>
      </c>
      <c r="L1" s="9" t="s">
        <v>5</v>
      </c>
      <c r="M1" s="10"/>
      <c r="AC1" s="11"/>
      <c r="AD1" s="12"/>
      <c r="AE1" s="11"/>
      <c r="AF1" s="11"/>
      <c r="AG1" s="12"/>
      <c r="AH1" s="11"/>
      <c r="AI1" s="13"/>
    </row>
    <row r="2" customFormat="false" ht="12.75" hidden="false" customHeight="false" outlineLevel="0" collapsed="false">
      <c r="A2" s="7" t="s">
        <v>6</v>
      </c>
      <c r="B2" s="14" t="s">
        <v>7</v>
      </c>
      <c r="C2" s="14" t="s">
        <v>8</v>
      </c>
      <c r="D2" s="15" t="s">
        <v>9</v>
      </c>
      <c r="E2" s="14" t="s">
        <v>10</v>
      </c>
      <c r="F2" s="14" t="s">
        <v>11</v>
      </c>
      <c r="G2" s="14" t="s">
        <v>12</v>
      </c>
      <c r="H2" s="16" t="s">
        <v>13</v>
      </c>
      <c r="I2" s="17" t="s">
        <v>14</v>
      </c>
      <c r="J2" s="18" t="s">
        <v>14</v>
      </c>
      <c r="K2" s="18" t="s">
        <v>15</v>
      </c>
      <c r="L2" s="19"/>
      <c r="AC2" s="11"/>
      <c r="AD2" s="11"/>
      <c r="AE2" s="11"/>
      <c r="AF2" s="11"/>
      <c r="AG2" s="11"/>
      <c r="AH2" s="11"/>
      <c r="AI2" s="11"/>
      <c r="AP2" s="20" t="s">
        <v>16</v>
      </c>
      <c r="AU2" s="20" t="s">
        <v>17</v>
      </c>
    </row>
    <row r="3" customFormat="false" ht="13.5" hidden="false" customHeight="false" outlineLevel="0" collapsed="false">
      <c r="A3" s="21" t="n">
        <v>36708</v>
      </c>
      <c r="B3" s="22" t="n">
        <v>42339</v>
      </c>
      <c r="C3" s="23" t="n">
        <f aca="true">IF(WEEKDAY(TODAY())=2,TODAY()-3,TODAY()-1)</f>
        <v>45925</v>
      </c>
      <c r="D3" s="23" t="n">
        <f aca="true">IF(WEEKDAY(TODAY())=2,TODAY()-3,TODAY()-1)</f>
        <v>45925</v>
      </c>
      <c r="E3" s="24" t="str">
        <f aca="false">CONCATENATE(INT(Z8/12)," Y - ",Z8-INT(Z8/12)*12," M")</f>
        <v>15 Y - 6 M</v>
      </c>
      <c r="F3" s="25" t="n">
        <v>2</v>
      </c>
      <c r="G3" s="25" t="n">
        <v>2</v>
      </c>
      <c r="H3" s="26" t="n">
        <v>1</v>
      </c>
      <c r="I3" s="27" t="s">
        <v>18</v>
      </c>
      <c r="J3" s="27" t="s">
        <v>18</v>
      </c>
      <c r="K3" s="27" t="n">
        <v>0</v>
      </c>
      <c r="L3" s="28"/>
      <c r="AC3" s="11"/>
      <c r="AF3" s="11"/>
    </row>
    <row r="4" customFormat="false" ht="12.75" hidden="false" customHeight="false" outlineLevel="0" collapsed="false">
      <c r="A4" s="29"/>
      <c r="B4" s="29"/>
      <c r="C4" s="29"/>
      <c r="D4" s="29" t="s">
        <v>19</v>
      </c>
      <c r="E4" s="29" t="s">
        <v>20</v>
      </c>
      <c r="F4" s="29" t="s">
        <v>21</v>
      </c>
      <c r="G4" s="30" t="s">
        <v>22</v>
      </c>
      <c r="H4" s="31"/>
      <c r="I4" s="31"/>
      <c r="J4" s="30" t="str">
        <f aca="false">CONCATENATE(I3,"-","D")</f>
        <v>IF-HPL/SHPCHAN-D</v>
      </c>
      <c r="K4" s="31" t="str">
        <f aca="false">I3</f>
        <v>IF-HPL/SHPCHAN</v>
      </c>
      <c r="L4" s="31" t="str">
        <f aca="false">I3</f>
        <v>IF-HPL/SHPCHAN</v>
      </c>
      <c r="M4" s="30" t="str">
        <f aca="false">CONCATENATE(J3,"-","I")</f>
        <v>IF-HPL/SHPCHAN-I</v>
      </c>
      <c r="N4" s="31" t="str">
        <f aca="false">J3</f>
        <v>IF-HPL/SHPCHAN</v>
      </c>
      <c r="O4" s="31" t="str">
        <f aca="false">J3</f>
        <v>IF-HPL/SHPCHAN</v>
      </c>
      <c r="Q4" s="31" t="str">
        <f aca="false">K4</f>
        <v>IF-HPL/SHPCHAN</v>
      </c>
      <c r="R4" s="31" t="str">
        <f aca="false">J4</f>
        <v>IF-HPL/SHPCHAN-D</v>
      </c>
      <c r="S4" s="31" t="str">
        <f aca="false">K4</f>
        <v>IF-HPL/SHPCHAN</v>
      </c>
      <c r="U4" s="32"/>
      <c r="V4" s="32"/>
      <c r="W4" s="32" t="s">
        <v>23</v>
      </c>
      <c r="X4" s="30" t="s">
        <v>24</v>
      </c>
      <c r="Y4" s="32"/>
      <c r="Z4" s="32"/>
      <c r="AA4" s="32"/>
      <c r="AC4" s="33"/>
      <c r="AD4" s="33"/>
      <c r="AE4" s="33"/>
      <c r="AF4" s="33" t="str">
        <f aca="false">K4</f>
        <v>IF-HPL/SHPCHAN</v>
      </c>
      <c r="AG4" s="33" t="str">
        <f aca="false">AF4</f>
        <v>IF-HPL/SHPCHAN</v>
      </c>
      <c r="AH4" s="33" t="str">
        <f aca="false">AG4</f>
        <v>IF-HPL/SHPCHAN</v>
      </c>
      <c r="AI4" s="33" t="str">
        <f aca="false">AH4</f>
        <v>IF-HPL/SHPCHAN</v>
      </c>
      <c r="AJ4" s="33" t="str">
        <f aca="false">AI4</f>
        <v>IF-HPL/SHPCHAN</v>
      </c>
      <c r="AK4" s="33" t="str">
        <f aca="false">AJ4</f>
        <v>IF-HPL/SHPCHAN</v>
      </c>
      <c r="AL4" s="34"/>
      <c r="AM4" s="35" t="s">
        <v>25</v>
      </c>
      <c r="AN4" s="35" t="s">
        <v>26</v>
      </c>
      <c r="AO4" s="35" t="s">
        <v>27</v>
      </c>
      <c r="AP4" s="35" t="s">
        <v>19</v>
      </c>
      <c r="AR4" s="35" t="s">
        <v>25</v>
      </c>
      <c r="AS4" s="35" t="s">
        <v>2</v>
      </c>
      <c r="AT4" s="35" t="s">
        <v>27</v>
      </c>
      <c r="AU4" s="35" t="s">
        <v>19</v>
      </c>
      <c r="AV4" s="36"/>
      <c r="AW4" s="37"/>
      <c r="AY4" s="37"/>
    </row>
    <row r="5" customFormat="false" ht="12.75" hidden="false" customHeight="false" outlineLevel="0" collapsed="false">
      <c r="A5" s="29" t="s">
        <v>28</v>
      </c>
      <c r="B5" s="29" t="str">
        <f aca="false">IF($H$3=1,"Daily","Monthly")</f>
        <v>Daily</v>
      </c>
      <c r="C5" s="29"/>
      <c r="D5" s="29" t="str">
        <f aca="false">IF($H$3=1,"Daily","Monthly")</f>
        <v>Daily</v>
      </c>
      <c r="E5" s="29" t="s">
        <v>29</v>
      </c>
      <c r="F5" s="29" t="s">
        <v>29</v>
      </c>
      <c r="G5" s="29" t="s">
        <v>30</v>
      </c>
      <c r="H5" s="29" t="s">
        <v>30</v>
      </c>
      <c r="I5" s="29" t="s">
        <v>30</v>
      </c>
      <c r="J5" s="29" t="s">
        <v>2</v>
      </c>
      <c r="K5" s="29" t="s">
        <v>2</v>
      </c>
      <c r="L5" s="29" t="s">
        <v>2</v>
      </c>
      <c r="M5" s="29" t="s">
        <v>3</v>
      </c>
      <c r="N5" s="29" t="s">
        <v>3</v>
      </c>
      <c r="O5" s="29" t="s">
        <v>3</v>
      </c>
      <c r="Q5" s="29" t="s">
        <v>31</v>
      </c>
      <c r="R5" s="29" t="s">
        <v>31</v>
      </c>
      <c r="S5" s="29" t="s">
        <v>31</v>
      </c>
      <c r="U5" s="38" t="s">
        <v>32</v>
      </c>
      <c r="V5" s="38" t="s">
        <v>33</v>
      </c>
      <c r="W5" s="38" t="s">
        <v>33</v>
      </c>
      <c r="X5" s="39" t="s">
        <v>34</v>
      </c>
      <c r="Y5" s="38" t="s">
        <v>33</v>
      </c>
      <c r="Z5" s="38" t="s">
        <v>35</v>
      </c>
      <c r="AA5" s="38" t="s">
        <v>35</v>
      </c>
      <c r="AC5" s="40" t="str">
        <f aca="false">G5</f>
        <v>Nymex</v>
      </c>
      <c r="AD5" s="40" t="str">
        <f aca="false">H5</f>
        <v>Nymex</v>
      </c>
      <c r="AE5" s="40" t="str">
        <f aca="false">I5</f>
        <v>Nymex</v>
      </c>
      <c r="AF5" s="40" t="str">
        <f aca="false">J5</f>
        <v>Basis</v>
      </c>
      <c r="AG5" s="40" t="str">
        <f aca="false">K5</f>
        <v>Basis</v>
      </c>
      <c r="AH5" s="40" t="str">
        <f aca="false">L5</f>
        <v>Basis</v>
      </c>
      <c r="AI5" s="40" t="str">
        <f aca="false">M5</f>
        <v>Index</v>
      </c>
      <c r="AJ5" s="40" t="str">
        <f aca="false">N5</f>
        <v>Index</v>
      </c>
      <c r="AK5" s="40" t="str">
        <f aca="false">O5</f>
        <v>Index</v>
      </c>
      <c r="AL5" s="34"/>
      <c r="AM5" s="41" t="str">
        <f aca="false">CHOOSE(G3,"Bid-Contract","Contract-Offer")</f>
        <v>Contract-Offer</v>
      </c>
      <c r="AN5" s="41" t="str">
        <f aca="false">AM5</f>
        <v>Contract-Offer</v>
      </c>
      <c r="AO5" s="41" t="str">
        <f aca="false">AM5</f>
        <v>Contract-Offer</v>
      </c>
      <c r="AP5" s="41" t="str">
        <f aca="false">AM5</f>
        <v>Contract-Offer</v>
      </c>
      <c r="AR5" s="41" t="str">
        <f aca="false">CHOOSE(G3,"Mid-Bid","Offer-Mid")</f>
        <v>Offer-Mid</v>
      </c>
      <c r="AS5" s="41" t="str">
        <f aca="false">AR5</f>
        <v>Offer-Mid</v>
      </c>
      <c r="AT5" s="41" t="str">
        <f aca="false">AR5</f>
        <v>Offer-Mid</v>
      </c>
      <c r="AU5" s="41" t="str">
        <f aca="false">AR5</f>
        <v>Offer-Mid</v>
      </c>
      <c r="AV5" s="36"/>
      <c r="AW5" s="42" t="s">
        <v>19</v>
      </c>
      <c r="AY5" s="42" t="s">
        <v>19</v>
      </c>
    </row>
    <row r="6" customFormat="false" ht="12.75" hidden="false" customHeight="false" outlineLevel="0" collapsed="false">
      <c r="A6" s="43" t="s">
        <v>36</v>
      </c>
      <c r="B6" s="43" t="s">
        <v>37</v>
      </c>
      <c r="C6" s="43"/>
      <c r="D6" s="43" t="s">
        <v>37</v>
      </c>
      <c r="E6" s="43" t="s">
        <v>38</v>
      </c>
      <c r="F6" s="43" t="s">
        <v>38</v>
      </c>
      <c r="G6" s="43" t="s">
        <v>39</v>
      </c>
      <c r="H6" s="43" t="str">
        <f aca="false">CHOOSE(G3,"Bid","Offer")</f>
        <v>Offer</v>
      </c>
      <c r="I6" s="43" t="s">
        <v>40</v>
      </c>
      <c r="J6" s="43" t="s">
        <v>39</v>
      </c>
      <c r="K6" s="43" t="str">
        <f aca="false">H6</f>
        <v>Offer</v>
      </c>
      <c r="L6" s="43" t="s">
        <v>40</v>
      </c>
      <c r="M6" s="43" t="s">
        <v>39</v>
      </c>
      <c r="N6" s="43" t="str">
        <f aca="false">K6</f>
        <v>Offer</v>
      </c>
      <c r="O6" s="43" t="s">
        <v>40</v>
      </c>
      <c r="Q6" s="43" t="s">
        <v>39</v>
      </c>
      <c r="R6" s="43" t="str">
        <f aca="false">K6</f>
        <v>Offer</v>
      </c>
      <c r="S6" s="43" t="s">
        <v>40</v>
      </c>
      <c r="U6" s="44" t="s">
        <v>41</v>
      </c>
      <c r="V6" s="44" t="s">
        <v>42</v>
      </c>
      <c r="W6" s="44" t="s">
        <v>41</v>
      </c>
      <c r="X6" s="45" t="s">
        <v>43</v>
      </c>
      <c r="Y6" s="44" t="s">
        <v>44</v>
      </c>
      <c r="Z6" s="44" t="s">
        <v>45</v>
      </c>
      <c r="AA6" s="44" t="s">
        <v>41</v>
      </c>
      <c r="AC6" s="46" t="str">
        <f aca="false">G6</f>
        <v>Mid</v>
      </c>
      <c r="AD6" s="46" t="str">
        <f aca="false">H6</f>
        <v>Offer</v>
      </c>
      <c r="AE6" s="46" t="str">
        <f aca="false">I6</f>
        <v>Contract</v>
      </c>
      <c r="AF6" s="46" t="str">
        <f aca="false">J6</f>
        <v>Mid</v>
      </c>
      <c r="AG6" s="46" t="str">
        <f aca="false">K6</f>
        <v>Offer</v>
      </c>
      <c r="AH6" s="46" t="str">
        <f aca="false">L6</f>
        <v>Contract</v>
      </c>
      <c r="AI6" s="46" t="str">
        <f aca="false">M6</f>
        <v>Mid</v>
      </c>
      <c r="AJ6" s="46" t="str">
        <f aca="false">N6</f>
        <v>Offer</v>
      </c>
      <c r="AK6" s="46" t="str">
        <f aca="false">O6</f>
        <v>Contract</v>
      </c>
      <c r="AL6" s="34"/>
      <c r="AM6" s="47" t="s">
        <v>46</v>
      </c>
      <c r="AN6" s="47" t="s">
        <v>46</v>
      </c>
      <c r="AO6" s="47" t="s">
        <v>46</v>
      </c>
      <c r="AP6" s="47" t="s">
        <v>46</v>
      </c>
      <c r="AR6" s="47" t="s">
        <v>46</v>
      </c>
      <c r="AS6" s="47" t="s">
        <v>46</v>
      </c>
      <c r="AT6" s="47" t="s">
        <v>46</v>
      </c>
      <c r="AU6" s="47" t="s">
        <v>46</v>
      </c>
      <c r="AV6" s="36"/>
      <c r="AW6" s="42" t="s">
        <v>47</v>
      </c>
      <c r="AY6" s="42" t="s">
        <v>40</v>
      </c>
    </row>
    <row r="7" customFormat="false" ht="13.5" hidden="false" customHeight="false" outlineLevel="0" collapsed="false">
      <c r="A7" s="48"/>
      <c r="B7" s="48"/>
      <c r="C7" s="48"/>
      <c r="D7" s="48"/>
      <c r="W7" s="49"/>
      <c r="AW7" s="50"/>
      <c r="AY7" s="50"/>
    </row>
    <row r="8" customFormat="false" ht="13.5" hidden="false" customHeight="false" outlineLevel="0" collapsed="false">
      <c r="A8" s="51" t="s">
        <v>48</v>
      </c>
      <c r="B8" s="52"/>
      <c r="C8" s="52"/>
      <c r="D8" s="52" t="n">
        <f aca="false">SUM(D10:D370)</f>
        <v>5400000</v>
      </c>
      <c r="E8" s="52" t="n">
        <f aca="false">SUM(E10:E370)</f>
        <v>84930000</v>
      </c>
      <c r="F8" s="52" t="n">
        <f aca="false">SUM(F10:F370)</f>
        <v>6.52513567405235E+021</v>
      </c>
      <c r="G8" s="53" t="n">
        <f aca="false">AC8/$F$8</f>
        <v>3</v>
      </c>
      <c r="H8" s="53" t="n">
        <f aca="false">AD8/$F$8</f>
        <v>3</v>
      </c>
      <c r="I8" s="53" t="n">
        <f aca="false">AE8/$F$8</f>
        <v>3</v>
      </c>
      <c r="J8" s="53" t="e">
        <f aca="false">AF8/$F$8</f>
        <v>#N/A</v>
      </c>
      <c r="K8" s="53" t="e">
        <f aca="false">AG8/$F$8</f>
        <v>#N/A</v>
      </c>
      <c r="L8" s="53" t="e">
        <f aca="false">AH8/$F$8</f>
        <v>#N/A</v>
      </c>
      <c r="M8" s="54" t="e">
        <f aca="false">AI8/$F$8</f>
        <v>#N/A</v>
      </c>
      <c r="N8" s="53" t="e">
        <f aca="false">AJ8/$F$8</f>
        <v>#N/A</v>
      </c>
      <c r="O8" s="53" t="e">
        <f aca="false">AK8/$F$8</f>
        <v>#N/A</v>
      </c>
      <c r="Q8" s="53" t="e">
        <f aca="false">(AC8+AF8+AI8)/F8</f>
        <v>#N/A</v>
      </c>
      <c r="R8" s="53" t="e">
        <f aca="false">(AD8+AG8+AJ8)/F8</f>
        <v>#N/A</v>
      </c>
      <c r="S8" s="53" t="e">
        <f aca="false">AY8/$F$8</f>
        <v>#N/A</v>
      </c>
      <c r="X8" s="55"/>
      <c r="Z8" s="56" t="n">
        <f aca="false">SUM(Z10:Z370)</f>
        <v>186</v>
      </c>
      <c r="AA8" s="56" t="n">
        <f aca="false">SUM(AA10:AA370)</f>
        <v>5662</v>
      </c>
      <c r="AC8" s="57" t="n">
        <f aca="false">SUM(AC10:AC370)</f>
        <v>1.95754070221571E+022</v>
      </c>
      <c r="AD8" s="57" t="n">
        <f aca="false">SUM(AD10:AD370)</f>
        <v>1.95754070221571E+022</v>
      </c>
      <c r="AE8" s="57" t="n">
        <f aca="false">SUM(AE10:AE370)</f>
        <v>1.95754070221571E+022</v>
      </c>
      <c r="AF8" s="57" t="e">
        <f aca="false">SUM(AF10:AF370)</f>
        <v>#N/A</v>
      </c>
      <c r="AG8" s="57" t="e">
        <f aca="false">SUM(AG10:AG370)</f>
        <v>#N/A</v>
      </c>
      <c r="AH8" s="57" t="e">
        <f aca="false">SUM(AH10:AH370)</f>
        <v>#N/A</v>
      </c>
      <c r="AI8" s="57" t="e">
        <f aca="false">SUM(AI10:AI370)</f>
        <v>#N/A</v>
      </c>
      <c r="AJ8" s="57" t="e">
        <f aca="false">SUM(AJ10:AJ370)</f>
        <v>#N/A</v>
      </c>
      <c r="AK8" s="57" t="e">
        <f aca="false">SUM(AK10:AK370)</f>
        <v>#N/A</v>
      </c>
      <c r="AL8" s="57"/>
      <c r="AM8" s="57" t="n">
        <f aca="false">SUM(AM10:AM370)</f>
        <v>0</v>
      </c>
      <c r="AN8" s="57" t="e">
        <f aca="false">SUM(AN10:AN370)</f>
        <v>#N/A</v>
      </c>
      <c r="AO8" s="57" t="e">
        <f aca="false">SUM(AO10:AO370)</f>
        <v>#N/A</v>
      </c>
      <c r="AP8" s="57" t="e">
        <f aca="false">SUM(AP10:AP370)</f>
        <v>#N/A</v>
      </c>
      <c r="AR8" s="57" t="n">
        <f aca="false">SUM(AR10:AR370)</f>
        <v>0</v>
      </c>
      <c r="AS8" s="57" t="e">
        <f aca="false">SUM(AS10:AS370)</f>
        <v>#N/A</v>
      </c>
      <c r="AT8" s="57" t="e">
        <f aca="false">SUM(AT10:AT370)</f>
        <v>#N/A</v>
      </c>
      <c r="AU8" s="57" t="e">
        <f aca="false">SUM(AU10:AU370)</f>
        <v>#N/A</v>
      </c>
      <c r="AV8" s="57"/>
      <c r="AW8" s="58" t="e">
        <f aca="false">SUM(AW10:AW370)</f>
        <v>#N/A</v>
      </c>
      <c r="AY8" s="58" t="e">
        <f aca="false">SUM(AY10:AY370)</f>
        <v>#N/A</v>
      </c>
    </row>
    <row r="9" customFormat="false" ht="12.75" hidden="false" customHeight="false" outlineLevel="0" collapsed="false">
      <c r="B9" s="59"/>
      <c r="C9" s="59"/>
      <c r="D9" s="59"/>
      <c r="E9" s="59"/>
      <c r="F9" s="59"/>
      <c r="G9" s="60"/>
      <c r="H9" s="60"/>
      <c r="I9" s="60"/>
      <c r="J9" s="60"/>
      <c r="K9" s="60"/>
      <c r="L9" s="60"/>
      <c r="M9" s="60"/>
      <c r="N9" s="60"/>
      <c r="O9" s="60"/>
      <c r="Q9" s="60"/>
      <c r="R9" s="60"/>
      <c r="S9" s="60"/>
      <c r="AC9" s="57"/>
      <c r="AD9" s="57"/>
      <c r="AE9" s="57"/>
      <c r="AF9" s="57"/>
      <c r="AG9" s="57"/>
      <c r="AH9" s="57"/>
      <c r="AI9" s="57"/>
      <c r="AJ9" s="57"/>
      <c r="AK9" s="57"/>
      <c r="AL9" s="61"/>
      <c r="AW9" s="50"/>
      <c r="AY9" s="50"/>
    </row>
    <row r="10" customFormat="false" ht="12.75" hidden="false" customHeight="false" outlineLevel="0" collapsed="false">
      <c r="A10" s="62" t="n">
        <f aca="false">A3</f>
        <v>36708</v>
      </c>
      <c r="B10" s="63" t="n">
        <v>15000</v>
      </c>
      <c r="C10" s="64"/>
      <c r="D10" s="65" t="n">
        <f aca="false">B10+C10</f>
        <v>15000</v>
      </c>
      <c r="E10" s="52" t="n">
        <f aca="false">IF(Z10=0,0,IF(AND(Z10=1,$H$3=1),D10*U10,IF($H$3=2,D10,"N/A")))</f>
        <v>465000</v>
      </c>
      <c r="F10" s="52" t="n">
        <f aca="false">E10*Y10</f>
        <v>7.24934526982849E+020</v>
      </c>
      <c r="G10" s="66" t="n">
        <f aca="false">VLOOKUP($A10,Table,MATCH(G$4,Curves,0))</f>
        <v>3</v>
      </c>
      <c r="H10" s="67" t="n">
        <f aca="false">G10</f>
        <v>3</v>
      </c>
      <c r="I10" s="68" t="n">
        <f aca="false">H10</f>
        <v>3</v>
      </c>
      <c r="J10" s="66" t="e">
        <f aca="false">VLOOKUP($A10,Table,MATCH(J$4,Curves,0))</f>
        <v>#N/A</v>
      </c>
      <c r="K10" s="67" t="e">
        <f aca="false">J10</f>
        <v>#N/A</v>
      </c>
      <c r="L10" s="68" t="e">
        <f aca="false">K10</f>
        <v>#N/A</v>
      </c>
      <c r="M10" s="66" t="e">
        <f aca="false">VLOOKUP($A10,Table,MATCH(M$4,Curves,0))</f>
        <v>#N/A</v>
      </c>
      <c r="N10" s="67" t="e">
        <f aca="false">M10</f>
        <v>#N/A</v>
      </c>
      <c r="O10" s="68" t="e">
        <f aca="false">N10</f>
        <v>#N/A</v>
      </c>
      <c r="P10" s="69"/>
      <c r="Q10" s="68" t="e">
        <f aca="false">M10+J10+G10</f>
        <v>#N/A</v>
      </c>
      <c r="R10" s="68" t="e">
        <f aca="false">N10+K10+H10</f>
        <v>#N/A</v>
      </c>
      <c r="S10" s="68" t="e">
        <f aca="false">O10+L10+I10</f>
        <v>#N/A</v>
      </c>
      <c r="T10" s="69"/>
      <c r="U10" s="2" t="n">
        <f aca="false">A11-A10</f>
        <v>31</v>
      </c>
      <c r="V10" s="70" t="n">
        <f aca="false">CHOOSE(F$3,A11+24,A10)</f>
        <v>36708</v>
      </c>
      <c r="W10" s="2" t="n">
        <f aca="false">V10-C$3</f>
        <v>-9217</v>
      </c>
      <c r="X10" s="66" t="n">
        <f aca="false">VLOOKUP($A10,Table,MATCH(X$4,Curves,0))</f>
        <v>2</v>
      </c>
      <c r="Y10" s="71" t="n">
        <f aca="false">1/(1+CHOOSE(F$3,(X11+($K$3/10000))/2,(X10+($K$3/10000))/2))^(2*W10/365.25)</f>
        <v>1558998982758810</v>
      </c>
      <c r="Z10" s="2" t="n">
        <f aca="false">IF(AND(mthbeg&lt;=A10,mthend&gt;=A10),1,0)</f>
        <v>1</v>
      </c>
      <c r="AA10" s="2" t="n">
        <f aca="false">U10*Z10</f>
        <v>31</v>
      </c>
      <c r="AC10" s="57" t="n">
        <f aca="false">F10*G10</f>
        <v>2.17480358094855E+021</v>
      </c>
      <c r="AD10" s="57" t="n">
        <f aca="false">$F10*H10</f>
        <v>2.17480358094855E+021</v>
      </c>
      <c r="AE10" s="57" t="n">
        <f aca="false">$F10*I10</f>
        <v>2.17480358094855E+021</v>
      </c>
      <c r="AF10" s="57" t="e">
        <f aca="false">$F10*J10</f>
        <v>#N/A</v>
      </c>
      <c r="AG10" s="57" t="e">
        <f aca="false">$F10*K10</f>
        <v>#N/A</v>
      </c>
      <c r="AH10" s="57" t="e">
        <f aca="false">$F10*L10</f>
        <v>#N/A</v>
      </c>
      <c r="AI10" s="57" t="e">
        <f aca="false">$F10*M10</f>
        <v>#N/A</v>
      </c>
      <c r="AJ10" s="57" t="e">
        <f aca="false">$F10*N10</f>
        <v>#N/A</v>
      </c>
      <c r="AK10" s="57" t="e">
        <f aca="false">F10*O10</f>
        <v>#N/A</v>
      </c>
      <c r="AL10" s="61"/>
      <c r="AM10" s="57" t="n">
        <f aca="false">CHOOSE($G$3,AD10-AE10,AE10-AD10)</f>
        <v>0</v>
      </c>
      <c r="AN10" s="57" t="e">
        <f aca="false">CHOOSE($G$3,AG10-AH10,AH10-AG10)</f>
        <v>#N/A</v>
      </c>
      <c r="AO10" s="57" t="e">
        <f aca="false">CHOOSE($G$3,AJ10-AK10,AK10-AJ10)</f>
        <v>#N/A</v>
      </c>
      <c r="AP10" s="72" t="e">
        <f aca="false">SUM(AM10:AO10)</f>
        <v>#N/A</v>
      </c>
      <c r="AR10" s="57" t="n">
        <f aca="false">CHOOSE($G$3,AC10-AD10,AD10-AC10)</f>
        <v>0</v>
      </c>
      <c r="AS10" s="57" t="e">
        <f aca="false">CHOOSE($G$3,AF10-AG10,AG10-AF10)</f>
        <v>#N/A</v>
      </c>
      <c r="AT10" s="57" t="e">
        <f aca="false">CHOOSE($G$3,AI10-AJ10,AJ10-AI10)</f>
        <v>#N/A</v>
      </c>
      <c r="AU10" s="72" t="e">
        <f aca="false">AR10+AS10+AT10</f>
        <v>#N/A</v>
      </c>
      <c r="AV10" s="72"/>
      <c r="AW10" s="58" t="e">
        <f aca="false">AU10+AP10</f>
        <v>#N/A</v>
      </c>
      <c r="AY10" s="58" t="e">
        <f aca="false">AK10+AH10+AE10</f>
        <v>#N/A</v>
      </c>
      <c r="AZ10" s="73"/>
      <c r="BC10" s="74"/>
    </row>
    <row r="11" customFormat="false" ht="12.75" hidden="false" customHeight="false" outlineLevel="0" collapsed="false">
      <c r="A11" s="62" t="n">
        <f aca="false">EDATE(A10,1)</f>
        <v>36739</v>
      </c>
      <c r="B11" s="63" t="n">
        <f aca="false">B10</f>
        <v>15000</v>
      </c>
      <c r="C11" s="75"/>
      <c r="D11" s="65" t="n">
        <f aca="false">B11+C11</f>
        <v>15000</v>
      </c>
      <c r="E11" s="52" t="n">
        <f aca="false">IF(Z11=0,0,IF(AND(Z11=1,$H$3=1),D11*U11,IF($H$3=2,D11,"N/A")))</f>
        <v>465000</v>
      </c>
      <c r="F11" s="52" t="n">
        <f aca="false">E11*Y11</f>
        <v>6.44465868471338E+020</v>
      </c>
      <c r="G11" s="66" t="n">
        <f aca="false">VLOOKUP($A11,Table,MATCH(G$4,Curves,0))</f>
        <v>3</v>
      </c>
      <c r="H11" s="67" t="n">
        <f aca="false">G11</f>
        <v>3</v>
      </c>
      <c r="I11" s="68" t="n">
        <f aca="false">H11</f>
        <v>3</v>
      </c>
      <c r="J11" s="66" t="e">
        <f aca="false">VLOOKUP($A11,Table,MATCH(J$4,Curves,0))</f>
        <v>#N/A</v>
      </c>
      <c r="K11" s="67" t="e">
        <f aca="false">J11</f>
        <v>#N/A</v>
      </c>
      <c r="L11" s="68" t="e">
        <f aca="false">K11</f>
        <v>#N/A</v>
      </c>
      <c r="M11" s="66" t="e">
        <f aca="false">VLOOKUP($A11,Table,MATCH(M$4,Curves,0))</f>
        <v>#N/A</v>
      </c>
      <c r="N11" s="67" t="e">
        <f aca="false">M11</f>
        <v>#N/A</v>
      </c>
      <c r="O11" s="68" t="e">
        <f aca="false">N11</f>
        <v>#N/A</v>
      </c>
      <c r="P11" s="69"/>
      <c r="Q11" s="68" t="e">
        <f aca="false">M11+J11+G11</f>
        <v>#N/A</v>
      </c>
      <c r="R11" s="68" t="e">
        <f aca="false">N11+K11+H11</f>
        <v>#N/A</v>
      </c>
      <c r="S11" s="68" t="e">
        <f aca="false">O11+L11+I11</f>
        <v>#N/A</v>
      </c>
      <c r="T11" s="69"/>
      <c r="U11" s="2" t="n">
        <f aca="false">A12-A11</f>
        <v>31</v>
      </c>
      <c r="V11" s="70" t="n">
        <f aca="false">CHOOSE(F$3,A12+24,A11)</f>
        <v>36739</v>
      </c>
      <c r="W11" s="2" t="n">
        <f aca="false">V11-C$3</f>
        <v>-9186</v>
      </c>
      <c r="X11" s="66" t="n">
        <f aca="false">VLOOKUP($A11,Table,MATCH(X$4,Curves,0))</f>
        <v>2</v>
      </c>
      <c r="Y11" s="71" t="n">
        <f aca="false">1/(1+CHOOSE(F$3,(X12+($K$3/10000))/2,(X11+($K$3/10000))/2))^(2*W11/365.25)</f>
        <v>1385948104239440</v>
      </c>
      <c r="Z11" s="2" t="n">
        <f aca="false">IF(AND(mthbeg&lt;=A11,mthend&gt;=A11),1,0)</f>
        <v>1</v>
      </c>
      <c r="AA11" s="2" t="n">
        <f aca="false">U11*Z11</f>
        <v>31</v>
      </c>
      <c r="AC11" s="57" t="n">
        <f aca="false">F11*G11</f>
        <v>1.93339760541401E+021</v>
      </c>
      <c r="AD11" s="57" t="n">
        <f aca="false">$F11*H11</f>
        <v>1.93339760541401E+021</v>
      </c>
      <c r="AE11" s="57" t="n">
        <f aca="false">$F11*I11</f>
        <v>1.93339760541401E+021</v>
      </c>
      <c r="AF11" s="57" t="e">
        <f aca="false">$F11*J11</f>
        <v>#N/A</v>
      </c>
      <c r="AG11" s="57" t="e">
        <f aca="false">$F11*K11</f>
        <v>#N/A</v>
      </c>
      <c r="AH11" s="57" t="e">
        <f aca="false">$F11*L11</f>
        <v>#N/A</v>
      </c>
      <c r="AI11" s="57" t="e">
        <f aca="false">$F11*M11</f>
        <v>#N/A</v>
      </c>
      <c r="AJ11" s="57" t="e">
        <f aca="false">$F11*N11</f>
        <v>#N/A</v>
      </c>
      <c r="AK11" s="57" t="e">
        <f aca="false">F11*O11</f>
        <v>#N/A</v>
      </c>
      <c r="AL11" s="61"/>
      <c r="AM11" s="57" t="n">
        <f aca="false">CHOOSE($G$3,AD11-AE11,AE11-AD11)</f>
        <v>0</v>
      </c>
      <c r="AN11" s="57" t="e">
        <f aca="false">CHOOSE($G$3,AG11-AH11,AH11-AG11)</f>
        <v>#N/A</v>
      </c>
      <c r="AO11" s="57" t="e">
        <f aca="false">CHOOSE($G$3,AJ11-AK11,AK11-AJ11)</f>
        <v>#N/A</v>
      </c>
      <c r="AP11" s="72" t="e">
        <f aca="false">SUM(AM11:AO11)</f>
        <v>#N/A</v>
      </c>
      <c r="AR11" s="57" t="n">
        <f aca="false">CHOOSE($G$3,AC11-AD11,AD11-AC11)</f>
        <v>0</v>
      </c>
      <c r="AS11" s="57" t="e">
        <f aca="false">CHOOSE($G$3,AF11-AG11,AG11-AF11)</f>
        <v>#N/A</v>
      </c>
      <c r="AT11" s="57" t="e">
        <f aca="false">CHOOSE($G$3,AI11-AJ11,AJ11-AI11)</f>
        <v>#N/A</v>
      </c>
      <c r="AU11" s="72" t="e">
        <f aca="false">AR11+AS11+AT11</f>
        <v>#N/A</v>
      </c>
      <c r="AV11" s="72"/>
      <c r="AW11" s="58" t="e">
        <f aca="false">AU11+AP11</f>
        <v>#N/A</v>
      </c>
      <c r="AY11" s="58" t="e">
        <f aca="false">AK11+AH11+AE11</f>
        <v>#N/A</v>
      </c>
      <c r="AZ11" s="73"/>
    </row>
    <row r="12" customFormat="false" ht="12.75" hidden="false" customHeight="false" outlineLevel="0" collapsed="false">
      <c r="A12" s="62" t="n">
        <f aca="false">EDATE(A11,1)</f>
        <v>36770</v>
      </c>
      <c r="B12" s="63" t="n">
        <f aca="false">B11</f>
        <v>15000</v>
      </c>
      <c r="C12" s="75"/>
      <c r="D12" s="65" t="n">
        <f aca="false">B12+C12</f>
        <v>15000</v>
      </c>
      <c r="E12" s="52" t="n">
        <f aca="false">IF(Z12=0,0,IF(AND(Z12=1,$H$3=1),D12*U12,IF($H$3=2,D12,"N/A")))</f>
        <v>450000</v>
      </c>
      <c r="F12" s="52" t="n">
        <f aca="false">E12*Y12</f>
        <v>5.544477424293E+020</v>
      </c>
      <c r="G12" s="66" t="n">
        <f aca="false">VLOOKUP($A12,Table,MATCH(G$4,Curves,0))</f>
        <v>3</v>
      </c>
      <c r="H12" s="67" t="n">
        <f aca="false">G12</f>
        <v>3</v>
      </c>
      <c r="I12" s="68" t="n">
        <f aca="false">H12</f>
        <v>3</v>
      </c>
      <c r="J12" s="66" t="e">
        <f aca="false">VLOOKUP($A12,Table,MATCH(J$4,Curves,0))</f>
        <v>#N/A</v>
      </c>
      <c r="K12" s="67" t="e">
        <f aca="false">J12</f>
        <v>#N/A</v>
      </c>
      <c r="L12" s="68" t="e">
        <f aca="false">K12</f>
        <v>#N/A</v>
      </c>
      <c r="M12" s="66" t="e">
        <f aca="false">VLOOKUP($A12,Table,MATCH(M$4,Curves,0))</f>
        <v>#N/A</v>
      </c>
      <c r="N12" s="67" t="e">
        <f aca="false">M12</f>
        <v>#N/A</v>
      </c>
      <c r="O12" s="68" t="e">
        <f aca="false">N12</f>
        <v>#N/A</v>
      </c>
      <c r="P12" s="69"/>
      <c r="Q12" s="68" t="e">
        <f aca="false">M12+J12+G12</f>
        <v>#N/A</v>
      </c>
      <c r="R12" s="68" t="e">
        <f aca="false">N12+K12+H12</f>
        <v>#N/A</v>
      </c>
      <c r="S12" s="68" t="e">
        <f aca="false">O12+L12+I12</f>
        <v>#N/A</v>
      </c>
      <c r="T12" s="69"/>
      <c r="U12" s="2" t="n">
        <f aca="false">A13-A12</f>
        <v>30</v>
      </c>
      <c r="V12" s="70" t="n">
        <f aca="false">CHOOSE(F$3,A13+24,A12)</f>
        <v>36770</v>
      </c>
      <c r="W12" s="2" t="n">
        <f aca="false">V12-C$3</f>
        <v>-9155</v>
      </c>
      <c r="X12" s="66" t="n">
        <f aca="false">VLOOKUP($A12,Table,MATCH(X$4,Curves,0))</f>
        <v>2</v>
      </c>
      <c r="Y12" s="71" t="n">
        <f aca="false">1/(1+CHOOSE(F$3,(X13+($K$3/10000))/2,(X12+($K$3/10000))/2))^(2*W12/365.25)</f>
        <v>1232106094287330</v>
      </c>
      <c r="Z12" s="2" t="n">
        <f aca="false">IF(AND(mthbeg&lt;=A12,mthend&gt;=A12),1,0)</f>
        <v>1</v>
      </c>
      <c r="AA12" s="2" t="n">
        <f aca="false">U12*Z12</f>
        <v>30</v>
      </c>
      <c r="AC12" s="57" t="n">
        <f aca="false">F12*G12</f>
        <v>1.6633432272879E+021</v>
      </c>
      <c r="AD12" s="57" t="n">
        <f aca="false">$F12*H12</f>
        <v>1.6633432272879E+021</v>
      </c>
      <c r="AE12" s="57" t="n">
        <f aca="false">$F12*I12</f>
        <v>1.6633432272879E+021</v>
      </c>
      <c r="AF12" s="57" t="e">
        <f aca="false">$F12*J12</f>
        <v>#N/A</v>
      </c>
      <c r="AG12" s="57" t="e">
        <f aca="false">$F12*K12</f>
        <v>#N/A</v>
      </c>
      <c r="AH12" s="57" t="e">
        <f aca="false">$F12*L12</f>
        <v>#N/A</v>
      </c>
      <c r="AI12" s="57" t="e">
        <f aca="false">$F12*M12</f>
        <v>#N/A</v>
      </c>
      <c r="AJ12" s="57" t="e">
        <f aca="false">$F12*N12</f>
        <v>#N/A</v>
      </c>
      <c r="AK12" s="57" t="e">
        <f aca="false">F12*O12</f>
        <v>#N/A</v>
      </c>
      <c r="AL12" s="61"/>
      <c r="AM12" s="57" t="n">
        <f aca="false">CHOOSE($G$3,AD12-AE12,AE12-AD12)</f>
        <v>0</v>
      </c>
      <c r="AN12" s="57" t="e">
        <f aca="false">CHOOSE($G$3,AG12-AH12,AH12-AG12)</f>
        <v>#N/A</v>
      </c>
      <c r="AO12" s="57" t="e">
        <f aca="false">CHOOSE($G$3,AJ12-AK12,AK12-AJ12)</f>
        <v>#N/A</v>
      </c>
      <c r="AP12" s="72" t="e">
        <f aca="false">SUM(AM12:AO12)</f>
        <v>#N/A</v>
      </c>
      <c r="AR12" s="57" t="n">
        <f aca="false">CHOOSE($G$3,AC12-AD12,AD12-AC12)</f>
        <v>0</v>
      </c>
      <c r="AS12" s="57" t="e">
        <f aca="false">CHOOSE($G$3,AF12-AG12,AG12-AF12)</f>
        <v>#N/A</v>
      </c>
      <c r="AT12" s="57" t="e">
        <f aca="false">CHOOSE($G$3,AI12-AJ12,AJ12-AI12)</f>
        <v>#N/A</v>
      </c>
      <c r="AU12" s="72" t="e">
        <f aca="false">AR12+AS12+AT12</f>
        <v>#N/A</v>
      </c>
      <c r="AV12" s="72"/>
      <c r="AW12" s="58" t="e">
        <f aca="false">AU12+AP12</f>
        <v>#N/A</v>
      </c>
      <c r="AY12" s="58" t="e">
        <f aca="false">AK12+AH12+AE12</f>
        <v>#N/A</v>
      </c>
      <c r="AZ12" s="73"/>
    </row>
    <row r="13" customFormat="false" ht="12.75" hidden="false" customHeight="false" outlineLevel="0" collapsed="false">
      <c r="A13" s="62" t="n">
        <f aca="false">EDATE(A12,1)</f>
        <v>36800</v>
      </c>
      <c r="B13" s="63" t="n">
        <f aca="false">B12</f>
        <v>15000</v>
      </c>
      <c r="C13" s="75"/>
      <c r="D13" s="65" t="n">
        <f aca="false">B13+C13</f>
        <v>15000</v>
      </c>
      <c r="E13" s="52" t="n">
        <f aca="false">IF(Z13=0,0,IF(AND(Z13=1,$H$3=1),D13*U13,IF($H$3=2,D13,"N/A")))</f>
        <v>465000</v>
      </c>
      <c r="F13" s="52" t="n">
        <f aca="false">E13*Y13</f>
        <v>5.11270277545041E+020</v>
      </c>
      <c r="G13" s="66" t="n">
        <f aca="false">VLOOKUP($A13,Table,MATCH(G$4,Curves,0))</f>
        <v>3</v>
      </c>
      <c r="H13" s="67" t="n">
        <f aca="false">G13</f>
        <v>3</v>
      </c>
      <c r="I13" s="68" t="n">
        <f aca="false">H13</f>
        <v>3</v>
      </c>
      <c r="J13" s="66" t="e">
        <f aca="false">VLOOKUP($A13,Table,MATCH(J$4,Curves,0))</f>
        <v>#N/A</v>
      </c>
      <c r="K13" s="67" t="e">
        <f aca="false">J13</f>
        <v>#N/A</v>
      </c>
      <c r="L13" s="68" t="e">
        <f aca="false">K13</f>
        <v>#N/A</v>
      </c>
      <c r="M13" s="66" t="e">
        <f aca="false">VLOOKUP($A13,Table,MATCH(M$4,Curves,0))</f>
        <v>#N/A</v>
      </c>
      <c r="N13" s="67" t="e">
        <f aca="false">M13</f>
        <v>#N/A</v>
      </c>
      <c r="O13" s="68" t="e">
        <f aca="false">N13</f>
        <v>#N/A</v>
      </c>
      <c r="P13" s="69"/>
      <c r="Q13" s="68" t="e">
        <f aca="false">M13+J13+G13</f>
        <v>#N/A</v>
      </c>
      <c r="R13" s="68" t="e">
        <f aca="false">N13+K13+H13</f>
        <v>#N/A</v>
      </c>
      <c r="S13" s="68" t="e">
        <f aca="false">O13+L13+I13</f>
        <v>#N/A</v>
      </c>
      <c r="T13" s="69"/>
      <c r="U13" s="2" t="n">
        <f aca="false">A14-A13</f>
        <v>31</v>
      </c>
      <c r="V13" s="70" t="n">
        <f aca="false">CHOOSE(F$3,A14+24,A13)</f>
        <v>36800</v>
      </c>
      <c r="W13" s="2" t="n">
        <f aca="false">V13-C$3</f>
        <v>-9125</v>
      </c>
      <c r="X13" s="66" t="n">
        <f aca="false">VLOOKUP($A13,Table,MATCH(X$4,Curves,0))</f>
        <v>2</v>
      </c>
      <c r="Y13" s="71" t="n">
        <f aca="false">1/(1+CHOOSE(F$3,(X14+($K$3/10000))/2,(X13+($K$3/10000))/2))^(2*W13/365.25)</f>
        <v>1099505973215140</v>
      </c>
      <c r="Z13" s="2" t="n">
        <f aca="false">IF(AND(mthbeg&lt;=A13,mthend&gt;=A13),1,0)</f>
        <v>1</v>
      </c>
      <c r="AA13" s="2" t="n">
        <f aca="false">U13*Z13</f>
        <v>31</v>
      </c>
      <c r="AC13" s="57" t="n">
        <f aca="false">F13*G13</f>
        <v>1.53381083263512E+021</v>
      </c>
      <c r="AD13" s="57" t="n">
        <f aca="false">$F13*H13</f>
        <v>1.53381083263512E+021</v>
      </c>
      <c r="AE13" s="57" t="n">
        <f aca="false">$F13*I13</f>
        <v>1.53381083263512E+021</v>
      </c>
      <c r="AF13" s="57" t="e">
        <f aca="false">$F13*J13</f>
        <v>#N/A</v>
      </c>
      <c r="AG13" s="57" t="e">
        <f aca="false">$F13*K13</f>
        <v>#N/A</v>
      </c>
      <c r="AH13" s="57" t="e">
        <f aca="false">$F13*L13</f>
        <v>#N/A</v>
      </c>
      <c r="AI13" s="57" t="e">
        <f aca="false">$F13*M13</f>
        <v>#N/A</v>
      </c>
      <c r="AJ13" s="57" t="e">
        <f aca="false">$F13*N13</f>
        <v>#N/A</v>
      </c>
      <c r="AK13" s="57" t="e">
        <f aca="false">F13*O13</f>
        <v>#N/A</v>
      </c>
      <c r="AL13" s="61"/>
      <c r="AM13" s="57" t="n">
        <f aca="false">CHOOSE($G$3,AD13-AE13,AE13-AD13)</f>
        <v>0</v>
      </c>
      <c r="AN13" s="57" t="e">
        <f aca="false">CHOOSE($G$3,AG13-AH13,AH13-AG13)</f>
        <v>#N/A</v>
      </c>
      <c r="AO13" s="57" t="e">
        <f aca="false">CHOOSE($G$3,AJ13-AK13,AK13-AJ13)</f>
        <v>#N/A</v>
      </c>
      <c r="AP13" s="72" t="e">
        <f aca="false">SUM(AM13:AO13)</f>
        <v>#N/A</v>
      </c>
      <c r="AR13" s="57" t="n">
        <f aca="false">CHOOSE($G$3,AC13-AD13,AD13-AC13)</f>
        <v>0</v>
      </c>
      <c r="AS13" s="57" t="e">
        <f aca="false">CHOOSE($G$3,AF13-AG13,AG13-AF13)</f>
        <v>#N/A</v>
      </c>
      <c r="AT13" s="57" t="e">
        <f aca="false">CHOOSE($G$3,AI13-AJ13,AJ13-AI13)</f>
        <v>#N/A</v>
      </c>
      <c r="AU13" s="72" t="e">
        <f aca="false">AR13+AS13+AT13</f>
        <v>#N/A</v>
      </c>
      <c r="AV13" s="72"/>
      <c r="AW13" s="58" t="e">
        <f aca="false">AU13+AP13</f>
        <v>#N/A</v>
      </c>
      <c r="AY13" s="58" t="e">
        <f aca="false">AK13+AH13+AE13</f>
        <v>#N/A</v>
      </c>
      <c r="AZ13" s="73"/>
    </row>
    <row r="14" customFormat="false" ht="12.75" hidden="false" customHeight="false" outlineLevel="0" collapsed="false">
      <c r="A14" s="62" t="n">
        <f aca="false">EDATE(A13,1)</f>
        <v>36831</v>
      </c>
      <c r="B14" s="63" t="n">
        <f aca="false">B13</f>
        <v>15000</v>
      </c>
      <c r="C14" s="75"/>
      <c r="D14" s="65" t="n">
        <f aca="false">B14+C14</f>
        <v>15000</v>
      </c>
      <c r="E14" s="52" t="n">
        <f aca="false">IF(Z14=0,0,IF(AND(Z14=1,$H$3=1),D14*U14,IF($H$3=2,D14,"N/A")))</f>
        <v>450000</v>
      </c>
      <c r="F14" s="52" t="n">
        <f aca="false">E14*Y14</f>
        <v>4.39856732565903E+020</v>
      </c>
      <c r="G14" s="66" t="n">
        <f aca="false">VLOOKUP($A14,Table,MATCH(G$4,Curves,0))</f>
        <v>3</v>
      </c>
      <c r="H14" s="67" t="n">
        <f aca="false">G14</f>
        <v>3</v>
      </c>
      <c r="I14" s="68" t="n">
        <f aca="false">H14</f>
        <v>3</v>
      </c>
      <c r="J14" s="66" t="e">
        <f aca="false">VLOOKUP($A14,Table,MATCH(J$4,Curves,0))</f>
        <v>#N/A</v>
      </c>
      <c r="K14" s="67" t="e">
        <f aca="false">J14</f>
        <v>#N/A</v>
      </c>
      <c r="L14" s="68" t="e">
        <f aca="false">K14</f>
        <v>#N/A</v>
      </c>
      <c r="M14" s="66" t="e">
        <f aca="false">VLOOKUP($A14,Table,MATCH(M$4,Curves,0))</f>
        <v>#N/A</v>
      </c>
      <c r="N14" s="67" t="e">
        <f aca="false">M14</f>
        <v>#N/A</v>
      </c>
      <c r="O14" s="68" t="e">
        <f aca="false">N14</f>
        <v>#N/A</v>
      </c>
      <c r="P14" s="69"/>
      <c r="Q14" s="68" t="e">
        <f aca="false">M14+J14+G14</f>
        <v>#N/A</v>
      </c>
      <c r="R14" s="68" t="e">
        <f aca="false">N14+K14+H14</f>
        <v>#N/A</v>
      </c>
      <c r="S14" s="68" t="e">
        <f aca="false">O14+L14+I14</f>
        <v>#N/A</v>
      </c>
      <c r="T14" s="69"/>
      <c r="U14" s="2" t="n">
        <f aca="false">A15-A14</f>
        <v>30</v>
      </c>
      <c r="V14" s="70" t="n">
        <f aca="false">CHOOSE(F$3,A15+24,A14)</f>
        <v>36831</v>
      </c>
      <c r="W14" s="2" t="n">
        <f aca="false">V14-C$3</f>
        <v>-9094</v>
      </c>
      <c r="X14" s="66" t="n">
        <f aca="false">VLOOKUP($A14,Table,MATCH(X$4,Curves,0))</f>
        <v>2</v>
      </c>
      <c r="Y14" s="71" t="n">
        <f aca="false">1/(1+CHOOSE(F$3,(X15+($K$3/10000))/2,(X14+($K$3/10000))/2))^(2*W14/365.25)</f>
        <v>977459405702006</v>
      </c>
      <c r="Z14" s="2" t="n">
        <f aca="false">IF(AND(mthbeg&lt;=A14,mthend&gt;=A14),1,0)</f>
        <v>1</v>
      </c>
      <c r="AA14" s="2" t="n">
        <f aca="false">U14*Z14</f>
        <v>30</v>
      </c>
      <c r="AC14" s="57" t="n">
        <f aca="false">F14*G14</f>
        <v>1.31957019769771E+021</v>
      </c>
      <c r="AD14" s="57" t="n">
        <f aca="false">$F14*H14</f>
        <v>1.31957019769771E+021</v>
      </c>
      <c r="AE14" s="57" t="n">
        <f aca="false">$F14*I14</f>
        <v>1.31957019769771E+021</v>
      </c>
      <c r="AF14" s="57" t="e">
        <f aca="false">$F14*J14</f>
        <v>#N/A</v>
      </c>
      <c r="AG14" s="57" t="e">
        <f aca="false">$F14*K14</f>
        <v>#N/A</v>
      </c>
      <c r="AH14" s="57" t="e">
        <f aca="false">$F14*L14</f>
        <v>#N/A</v>
      </c>
      <c r="AI14" s="57" t="e">
        <f aca="false">$F14*M14</f>
        <v>#N/A</v>
      </c>
      <c r="AJ14" s="57" t="e">
        <f aca="false">$F14*N14</f>
        <v>#N/A</v>
      </c>
      <c r="AK14" s="57" t="e">
        <f aca="false">F14*O14</f>
        <v>#N/A</v>
      </c>
      <c r="AL14" s="61"/>
      <c r="AM14" s="57" t="n">
        <f aca="false">CHOOSE($G$3,AD14-AE14,AE14-AD14)</f>
        <v>0</v>
      </c>
      <c r="AN14" s="57" t="e">
        <f aca="false">CHOOSE($G$3,AG14-AH14,AH14-AG14)</f>
        <v>#N/A</v>
      </c>
      <c r="AO14" s="57" t="e">
        <f aca="false">CHOOSE($G$3,AJ14-AK14,AK14-AJ14)</f>
        <v>#N/A</v>
      </c>
      <c r="AP14" s="72" t="e">
        <f aca="false">SUM(AM14:AO14)</f>
        <v>#N/A</v>
      </c>
      <c r="AR14" s="57" t="n">
        <f aca="false">CHOOSE($G$3,AC14-AD14,AD14-AC14)</f>
        <v>0</v>
      </c>
      <c r="AS14" s="57" t="e">
        <f aca="false">CHOOSE($G$3,AF14-AG14,AG14-AF14)</f>
        <v>#N/A</v>
      </c>
      <c r="AT14" s="57" t="e">
        <f aca="false">CHOOSE($G$3,AI14-AJ14,AJ14-AI14)</f>
        <v>#N/A</v>
      </c>
      <c r="AU14" s="72" t="e">
        <f aca="false">AR14+AS14+AT14</f>
        <v>#N/A</v>
      </c>
      <c r="AV14" s="72"/>
      <c r="AW14" s="58" t="e">
        <f aca="false">AU14+AP14</f>
        <v>#N/A</v>
      </c>
      <c r="AY14" s="58" t="e">
        <f aca="false">AK14+AH14+AE14</f>
        <v>#N/A</v>
      </c>
      <c r="AZ14" s="73"/>
    </row>
    <row r="15" customFormat="false" ht="12.75" hidden="false" customHeight="false" outlineLevel="0" collapsed="false">
      <c r="A15" s="62" t="n">
        <f aca="false">EDATE(A14,1)</f>
        <v>36861</v>
      </c>
      <c r="B15" s="63" t="n">
        <f aca="false">B14</f>
        <v>15000</v>
      </c>
      <c r="C15" s="75"/>
      <c r="D15" s="65" t="n">
        <f aca="false">B15+C15</f>
        <v>15000</v>
      </c>
      <c r="E15" s="52" t="n">
        <f aca="false">IF(Z15=0,0,IF(AND(Z15=1,$H$3=1),D15*U15,IF($H$3=2,D15,"N/A")))</f>
        <v>465000</v>
      </c>
      <c r="F15" s="52" t="n">
        <f aca="false">E15*Y15</f>
        <v>4.05603010941469E+020</v>
      </c>
      <c r="G15" s="66" t="n">
        <f aca="false">VLOOKUP($A15,Table,MATCH(G$4,Curves,0))</f>
        <v>3</v>
      </c>
      <c r="H15" s="67" t="n">
        <f aca="false">G15</f>
        <v>3</v>
      </c>
      <c r="I15" s="68" t="n">
        <f aca="false">H15</f>
        <v>3</v>
      </c>
      <c r="J15" s="66" t="e">
        <f aca="false">VLOOKUP($A15,Table,MATCH(J$4,Curves,0))</f>
        <v>#N/A</v>
      </c>
      <c r="K15" s="67" t="e">
        <f aca="false">J15</f>
        <v>#N/A</v>
      </c>
      <c r="L15" s="68" t="e">
        <f aca="false">K15</f>
        <v>#N/A</v>
      </c>
      <c r="M15" s="66" t="e">
        <f aca="false">VLOOKUP($A15,Table,MATCH(M$4,Curves,0))</f>
        <v>#N/A</v>
      </c>
      <c r="N15" s="67" t="e">
        <f aca="false">M15</f>
        <v>#N/A</v>
      </c>
      <c r="O15" s="68" t="e">
        <f aca="false">N15</f>
        <v>#N/A</v>
      </c>
      <c r="P15" s="69"/>
      <c r="Q15" s="68" t="e">
        <f aca="false">M15+J15+G15</f>
        <v>#N/A</v>
      </c>
      <c r="R15" s="68" t="e">
        <f aca="false">N15+K15+H15</f>
        <v>#N/A</v>
      </c>
      <c r="S15" s="68" t="e">
        <f aca="false">O15+L15+I15</f>
        <v>#N/A</v>
      </c>
      <c r="T15" s="69"/>
      <c r="U15" s="2" t="n">
        <f aca="false">A16-A15</f>
        <v>31</v>
      </c>
      <c r="V15" s="70" t="n">
        <f aca="false">CHOOSE(F$3,A16+24,A15)</f>
        <v>36861</v>
      </c>
      <c r="W15" s="2" t="n">
        <f aca="false">V15-C$3</f>
        <v>-9064</v>
      </c>
      <c r="X15" s="66" t="n">
        <f aca="false">VLOOKUP($A15,Table,MATCH(X$4,Curves,0))</f>
        <v>2</v>
      </c>
      <c r="Y15" s="71" t="n">
        <f aca="false">1/(1+CHOOSE(F$3,(X16+($K$3/10000))/2,(X15+($K$3/10000))/2))^(2*W15/365.25)</f>
        <v>872264539659073</v>
      </c>
      <c r="Z15" s="2" t="n">
        <f aca="false">IF(AND(mthbeg&lt;=A15,mthend&gt;=A15),1,0)</f>
        <v>1</v>
      </c>
      <c r="AA15" s="2" t="n">
        <f aca="false">U15*Z15</f>
        <v>31</v>
      </c>
      <c r="AC15" s="57" t="n">
        <f aca="false">F15*G15</f>
        <v>1.21680903282441E+021</v>
      </c>
      <c r="AD15" s="57" t="n">
        <f aca="false">$F15*H15</f>
        <v>1.21680903282441E+021</v>
      </c>
      <c r="AE15" s="57" t="n">
        <f aca="false">$F15*I15</f>
        <v>1.21680903282441E+021</v>
      </c>
      <c r="AF15" s="57" t="e">
        <f aca="false">$F15*J15</f>
        <v>#N/A</v>
      </c>
      <c r="AG15" s="57" t="e">
        <f aca="false">$F15*K15</f>
        <v>#N/A</v>
      </c>
      <c r="AH15" s="57" t="e">
        <f aca="false">$F15*L15</f>
        <v>#N/A</v>
      </c>
      <c r="AI15" s="57" t="e">
        <f aca="false">$F15*M15</f>
        <v>#N/A</v>
      </c>
      <c r="AJ15" s="57" t="e">
        <f aca="false">$F15*N15</f>
        <v>#N/A</v>
      </c>
      <c r="AK15" s="57" t="e">
        <f aca="false">F15*O15</f>
        <v>#N/A</v>
      </c>
      <c r="AL15" s="61"/>
      <c r="AM15" s="57" t="n">
        <f aca="false">CHOOSE($G$3,AD15-AE15,AE15-AD15)</f>
        <v>0</v>
      </c>
      <c r="AN15" s="57" t="e">
        <f aca="false">CHOOSE($G$3,AG15-AH15,AH15-AG15)</f>
        <v>#N/A</v>
      </c>
      <c r="AO15" s="57" t="e">
        <f aca="false">CHOOSE($G$3,AJ15-AK15,AK15-AJ15)</f>
        <v>#N/A</v>
      </c>
      <c r="AP15" s="72" t="e">
        <f aca="false">SUM(AM15:AO15)</f>
        <v>#N/A</v>
      </c>
      <c r="AR15" s="57" t="n">
        <f aca="false">CHOOSE($G$3,AC15-AD15,AD15-AC15)</f>
        <v>0</v>
      </c>
      <c r="AS15" s="57" t="e">
        <f aca="false">CHOOSE($G$3,AF15-AG15,AG15-AF15)</f>
        <v>#N/A</v>
      </c>
      <c r="AT15" s="57" t="e">
        <f aca="false">CHOOSE($G$3,AI15-AJ15,AJ15-AI15)</f>
        <v>#N/A</v>
      </c>
      <c r="AU15" s="72" t="e">
        <f aca="false">AR15+AS15+AT15</f>
        <v>#N/A</v>
      </c>
      <c r="AV15" s="72"/>
      <c r="AW15" s="58" t="e">
        <f aca="false">AU15+AP15</f>
        <v>#N/A</v>
      </c>
      <c r="AY15" s="58" t="e">
        <f aca="false">AK15+AH15+AE15</f>
        <v>#N/A</v>
      </c>
      <c r="AZ15" s="73"/>
    </row>
    <row r="16" customFormat="false" ht="12.75" hidden="false" customHeight="false" outlineLevel="0" collapsed="false">
      <c r="A16" s="62" t="n">
        <f aca="false">EDATE(A15,1)</f>
        <v>36892</v>
      </c>
      <c r="B16" s="63" t="n">
        <f aca="false">B15</f>
        <v>15000</v>
      </c>
      <c r="C16" s="75"/>
      <c r="D16" s="65" t="n">
        <f aca="false">B16+C16</f>
        <v>15000</v>
      </c>
      <c r="E16" s="52" t="n">
        <f aca="false">IF(Z16=0,0,IF(AND(Z16=1,$H$3=1),D16*U16,IF($H$3=2,D16,"N/A")))</f>
        <v>465000</v>
      </c>
      <c r="F16" s="52" t="n">
        <f aca="false">E16*Y16</f>
        <v>3.60580558618044E+020</v>
      </c>
      <c r="G16" s="66" t="n">
        <f aca="false">VLOOKUP($A16,Table,MATCH(G$4,Curves,0))</f>
        <v>3</v>
      </c>
      <c r="H16" s="67" t="n">
        <f aca="false">G16</f>
        <v>3</v>
      </c>
      <c r="I16" s="68" t="n">
        <f aca="false">H16</f>
        <v>3</v>
      </c>
      <c r="J16" s="66" t="e">
        <f aca="false">VLOOKUP($A16,Table,MATCH(J$4,Curves,0))</f>
        <v>#N/A</v>
      </c>
      <c r="K16" s="67" t="e">
        <f aca="false">J16</f>
        <v>#N/A</v>
      </c>
      <c r="L16" s="68" t="e">
        <f aca="false">K16</f>
        <v>#N/A</v>
      </c>
      <c r="M16" s="66" t="e">
        <f aca="false">VLOOKUP($A16,Table,MATCH(M$4,Curves,0))</f>
        <v>#N/A</v>
      </c>
      <c r="N16" s="67" t="e">
        <f aca="false">M16</f>
        <v>#N/A</v>
      </c>
      <c r="O16" s="68" t="e">
        <f aca="false">N16</f>
        <v>#N/A</v>
      </c>
      <c r="P16" s="69"/>
      <c r="Q16" s="68" t="e">
        <f aca="false">M16+J16+G16</f>
        <v>#N/A</v>
      </c>
      <c r="R16" s="68" t="e">
        <f aca="false">N16+K16+H16</f>
        <v>#N/A</v>
      </c>
      <c r="S16" s="68" t="e">
        <f aca="false">O16+L16+I16</f>
        <v>#N/A</v>
      </c>
      <c r="T16" s="69"/>
      <c r="U16" s="2" t="n">
        <f aca="false">A17-A16</f>
        <v>31</v>
      </c>
      <c r="V16" s="70" t="n">
        <f aca="false">CHOOSE(F$3,A17+24,A16)</f>
        <v>36892</v>
      </c>
      <c r="W16" s="2" t="n">
        <f aca="false">V16-C$3</f>
        <v>-9033</v>
      </c>
      <c r="X16" s="66" t="n">
        <f aca="false">VLOOKUP($A16,Table,MATCH(X$4,Curves,0))</f>
        <v>2</v>
      </c>
      <c r="Y16" s="71" t="n">
        <f aca="false">1/(1+CHOOSE(F$3,(X17+($K$3/10000))/2,(X16+($K$3/10000))/2))^(2*W16/365.25)</f>
        <v>775442061544182</v>
      </c>
      <c r="Z16" s="2" t="n">
        <f aca="false">IF(AND(mthbeg&lt;=A16,mthend&gt;=A16),1,0)</f>
        <v>1</v>
      </c>
      <c r="AA16" s="2" t="n">
        <f aca="false">U16*Z16</f>
        <v>31</v>
      </c>
      <c r="AC16" s="57" t="n">
        <f aca="false">F16*G16</f>
        <v>1.08174167585413E+021</v>
      </c>
      <c r="AD16" s="57" t="n">
        <f aca="false">$F16*H16</f>
        <v>1.08174167585413E+021</v>
      </c>
      <c r="AE16" s="57" t="n">
        <f aca="false">$F16*I16</f>
        <v>1.08174167585413E+021</v>
      </c>
      <c r="AF16" s="57" t="e">
        <f aca="false">$F16*J16</f>
        <v>#N/A</v>
      </c>
      <c r="AG16" s="57" t="e">
        <f aca="false">$F16*K16</f>
        <v>#N/A</v>
      </c>
      <c r="AH16" s="57" t="e">
        <f aca="false">$F16*L16</f>
        <v>#N/A</v>
      </c>
      <c r="AI16" s="57" t="e">
        <f aca="false">$F16*M16</f>
        <v>#N/A</v>
      </c>
      <c r="AJ16" s="57" t="e">
        <f aca="false">$F16*N16</f>
        <v>#N/A</v>
      </c>
      <c r="AK16" s="57" t="e">
        <f aca="false">F16*O16</f>
        <v>#N/A</v>
      </c>
      <c r="AL16" s="61"/>
      <c r="AM16" s="57" t="n">
        <f aca="false">CHOOSE($G$3,AD16-AE16,AE16-AD16)</f>
        <v>0</v>
      </c>
      <c r="AN16" s="57" t="e">
        <f aca="false">CHOOSE($G$3,AG16-AH16,AH16-AG16)</f>
        <v>#N/A</v>
      </c>
      <c r="AO16" s="57" t="e">
        <f aca="false">CHOOSE($G$3,AJ16-AK16,AK16-AJ16)</f>
        <v>#N/A</v>
      </c>
      <c r="AP16" s="72" t="e">
        <f aca="false">SUM(AM16:AO16)</f>
        <v>#N/A</v>
      </c>
      <c r="AR16" s="57" t="n">
        <f aca="false">CHOOSE($G$3,AC16-AD16,AD16-AC16)</f>
        <v>0</v>
      </c>
      <c r="AS16" s="57" t="e">
        <f aca="false">CHOOSE($G$3,AF16-AG16,AG16-AF16)</f>
        <v>#N/A</v>
      </c>
      <c r="AT16" s="57" t="e">
        <f aca="false">CHOOSE($G$3,AI16-AJ16,AJ16-AI16)</f>
        <v>#N/A</v>
      </c>
      <c r="AU16" s="72" t="e">
        <f aca="false">AR16+AS16+AT16</f>
        <v>#N/A</v>
      </c>
      <c r="AV16" s="72"/>
      <c r="AW16" s="58" t="e">
        <f aca="false">AU16+AP16</f>
        <v>#N/A</v>
      </c>
      <c r="AY16" s="58" t="e">
        <f aca="false">AK16+AH16+AE16</f>
        <v>#N/A</v>
      </c>
      <c r="AZ16" s="73"/>
    </row>
    <row r="17" customFormat="false" ht="12.75" hidden="false" customHeight="false" outlineLevel="0" collapsed="false">
      <c r="A17" s="62" t="n">
        <f aca="false">EDATE(A16,1)</f>
        <v>36923</v>
      </c>
      <c r="B17" s="63" t="n">
        <f aca="false">B16</f>
        <v>15000</v>
      </c>
      <c r="C17" s="75"/>
      <c r="D17" s="65" t="n">
        <f aca="false">B17+C17</f>
        <v>15000</v>
      </c>
      <c r="E17" s="52" t="n">
        <f aca="false">IF(Z17=0,0,IF(AND(Z17=1,$H$3=1),D17*U17,IF($H$3=2,D17,"N/A")))</f>
        <v>420000</v>
      </c>
      <c r="F17" s="52" t="n">
        <f aca="false">E17*Y17</f>
        <v>2.89534140915213E+020</v>
      </c>
      <c r="G17" s="66" t="n">
        <f aca="false">VLOOKUP($A17,Table,MATCH(G$4,Curves,0))</f>
        <v>3</v>
      </c>
      <c r="H17" s="67" t="n">
        <f aca="false">G17</f>
        <v>3</v>
      </c>
      <c r="I17" s="68" t="n">
        <f aca="false">H17</f>
        <v>3</v>
      </c>
      <c r="J17" s="66" t="e">
        <f aca="false">VLOOKUP($A17,Table,MATCH(J$4,Curves,0))</f>
        <v>#N/A</v>
      </c>
      <c r="K17" s="67" t="e">
        <f aca="false">J17</f>
        <v>#N/A</v>
      </c>
      <c r="L17" s="68" t="e">
        <f aca="false">K17</f>
        <v>#N/A</v>
      </c>
      <c r="M17" s="66" t="e">
        <f aca="false">VLOOKUP($A17,Table,MATCH(M$4,Curves,0))</f>
        <v>#N/A</v>
      </c>
      <c r="N17" s="67" t="e">
        <f aca="false">M17</f>
        <v>#N/A</v>
      </c>
      <c r="O17" s="68" t="e">
        <f aca="false">N17</f>
        <v>#N/A</v>
      </c>
      <c r="P17" s="69"/>
      <c r="Q17" s="68" t="e">
        <f aca="false">M17+J17+G17</f>
        <v>#N/A</v>
      </c>
      <c r="R17" s="68" t="e">
        <f aca="false">N17+K17+H17</f>
        <v>#N/A</v>
      </c>
      <c r="S17" s="68" t="e">
        <f aca="false">O17+L17+I17</f>
        <v>#N/A</v>
      </c>
      <c r="T17" s="69"/>
      <c r="U17" s="2" t="n">
        <f aca="false">A18-A17</f>
        <v>28</v>
      </c>
      <c r="V17" s="70" t="n">
        <f aca="false">CHOOSE(F$3,A18+24,A17)</f>
        <v>36923</v>
      </c>
      <c r="W17" s="2" t="n">
        <f aca="false">V17-C$3</f>
        <v>-9002</v>
      </c>
      <c r="X17" s="66" t="n">
        <f aca="false">VLOOKUP($A17,Table,MATCH(X$4,Curves,0))</f>
        <v>2</v>
      </c>
      <c r="Y17" s="71" t="n">
        <f aca="false">1/(1+CHOOSE(F$3,(X18+($K$3/10000))/2,(X17+($K$3/10000))/2))^(2*W17/365.25)</f>
        <v>689367002179080</v>
      </c>
      <c r="Z17" s="2" t="n">
        <f aca="false">IF(AND(mthbeg&lt;=A17,mthend&gt;=A17),1,0)</f>
        <v>1</v>
      </c>
      <c r="AA17" s="2" t="n">
        <f aca="false">U17*Z17</f>
        <v>28</v>
      </c>
      <c r="AC17" s="57" t="n">
        <f aca="false">F17*G17</f>
        <v>8.6860242274564E+020</v>
      </c>
      <c r="AD17" s="57" t="n">
        <f aca="false">$F17*H17</f>
        <v>8.6860242274564E+020</v>
      </c>
      <c r="AE17" s="57" t="n">
        <f aca="false">$F17*I17</f>
        <v>8.6860242274564E+020</v>
      </c>
      <c r="AF17" s="57" t="e">
        <f aca="false">$F17*J17</f>
        <v>#N/A</v>
      </c>
      <c r="AG17" s="57" t="e">
        <f aca="false">$F17*K17</f>
        <v>#N/A</v>
      </c>
      <c r="AH17" s="57" t="e">
        <f aca="false">$F17*L17</f>
        <v>#N/A</v>
      </c>
      <c r="AI17" s="57" t="e">
        <f aca="false">$F17*M17</f>
        <v>#N/A</v>
      </c>
      <c r="AJ17" s="57" t="e">
        <f aca="false">$F17*N17</f>
        <v>#N/A</v>
      </c>
      <c r="AK17" s="57" t="e">
        <f aca="false">F17*O17</f>
        <v>#N/A</v>
      </c>
      <c r="AL17" s="61"/>
      <c r="AM17" s="57" t="n">
        <f aca="false">CHOOSE($G$3,AD17-AE17,AE17-AD17)</f>
        <v>0</v>
      </c>
      <c r="AN17" s="57" t="e">
        <f aca="false">CHOOSE($G$3,AG17-AH17,AH17-AG17)</f>
        <v>#N/A</v>
      </c>
      <c r="AO17" s="57" t="e">
        <f aca="false">CHOOSE($G$3,AJ17-AK17,AK17-AJ17)</f>
        <v>#N/A</v>
      </c>
      <c r="AP17" s="72" t="e">
        <f aca="false">SUM(AM17:AO17)</f>
        <v>#N/A</v>
      </c>
      <c r="AR17" s="57" t="n">
        <f aca="false">CHOOSE($G$3,AC17-AD17,AD17-AC17)</f>
        <v>0</v>
      </c>
      <c r="AS17" s="57" t="e">
        <f aca="false">CHOOSE($G$3,AF17-AG17,AG17-AF17)</f>
        <v>#N/A</v>
      </c>
      <c r="AT17" s="57" t="e">
        <f aca="false">CHOOSE($G$3,AI17-AJ17,AJ17-AI17)</f>
        <v>#N/A</v>
      </c>
      <c r="AU17" s="72" t="e">
        <f aca="false">AR17+AS17+AT17</f>
        <v>#N/A</v>
      </c>
      <c r="AV17" s="72"/>
      <c r="AW17" s="58" t="e">
        <f aca="false">AU17+AP17</f>
        <v>#N/A</v>
      </c>
      <c r="AY17" s="58" t="e">
        <f aca="false">AK17+AH17+AE17</f>
        <v>#N/A</v>
      </c>
      <c r="AZ17" s="73"/>
    </row>
    <row r="18" customFormat="false" ht="12.75" hidden="false" customHeight="false" outlineLevel="0" collapsed="false">
      <c r="A18" s="62" t="n">
        <f aca="false">EDATE(A17,1)</f>
        <v>36951</v>
      </c>
      <c r="B18" s="63" t="n">
        <f aca="false">B17</f>
        <v>15000</v>
      </c>
      <c r="C18" s="75"/>
      <c r="D18" s="65" t="n">
        <f aca="false">B18+C18</f>
        <v>15000</v>
      </c>
      <c r="E18" s="52" t="n">
        <f aca="false">IF(Z18=0,0,IF(AND(Z18=1,$H$3=1),D18*U18,IF($H$3=2,D18,"N/A")))</f>
        <v>465000</v>
      </c>
      <c r="F18" s="52" t="n">
        <f aca="false">E18*Y18</f>
        <v>2.88236935890852E+020</v>
      </c>
      <c r="G18" s="66" t="n">
        <f aca="false">VLOOKUP($A18,Table,MATCH(G$4,Curves,0))</f>
        <v>3</v>
      </c>
      <c r="H18" s="67" t="n">
        <f aca="false">G18</f>
        <v>3</v>
      </c>
      <c r="I18" s="68" t="n">
        <f aca="false">H18</f>
        <v>3</v>
      </c>
      <c r="J18" s="66" t="e">
        <f aca="false">VLOOKUP($A18,Table,MATCH(J$4,Curves,0))</f>
        <v>#N/A</v>
      </c>
      <c r="K18" s="67" t="e">
        <f aca="false">J18</f>
        <v>#N/A</v>
      </c>
      <c r="L18" s="68" t="e">
        <f aca="false">K18</f>
        <v>#N/A</v>
      </c>
      <c r="M18" s="66" t="e">
        <f aca="false">VLOOKUP($A18,Table,MATCH(M$4,Curves,0))</f>
        <v>#N/A</v>
      </c>
      <c r="N18" s="67" t="e">
        <f aca="false">M18</f>
        <v>#N/A</v>
      </c>
      <c r="O18" s="68" t="e">
        <f aca="false">N18</f>
        <v>#N/A</v>
      </c>
      <c r="P18" s="69"/>
      <c r="Q18" s="68" t="e">
        <f aca="false">M18+J18+G18</f>
        <v>#N/A</v>
      </c>
      <c r="R18" s="68" t="e">
        <f aca="false">N18+K18+H18</f>
        <v>#N/A</v>
      </c>
      <c r="S18" s="68" t="e">
        <f aca="false">O18+L18+I18</f>
        <v>#N/A</v>
      </c>
      <c r="T18" s="69"/>
      <c r="U18" s="2" t="n">
        <f aca="false">A19-A18</f>
        <v>31</v>
      </c>
      <c r="V18" s="70" t="n">
        <f aca="false">CHOOSE(F$3,A19+24,A18)</f>
        <v>36951</v>
      </c>
      <c r="W18" s="2" t="n">
        <f aca="false">V18-C$3</f>
        <v>-8974</v>
      </c>
      <c r="X18" s="66" t="n">
        <f aca="false">VLOOKUP($A18,Table,MATCH(X$4,Curves,0))</f>
        <v>2</v>
      </c>
      <c r="Y18" s="71" t="n">
        <f aca="false">1/(1+CHOOSE(F$3,(X19+($K$3/10000))/2,(X18+($K$3/10000))/2))^(2*W18/365.25)</f>
        <v>619864378259897</v>
      </c>
      <c r="Z18" s="2" t="n">
        <f aca="false">IF(AND(mthbeg&lt;=A18,mthend&gt;=A18),1,0)</f>
        <v>1</v>
      </c>
      <c r="AA18" s="2" t="n">
        <f aca="false">U18*Z18</f>
        <v>31</v>
      </c>
      <c r="AC18" s="57" t="n">
        <f aca="false">F18*G18</f>
        <v>8.64710807672557E+020</v>
      </c>
      <c r="AD18" s="57" t="n">
        <f aca="false">$F18*H18</f>
        <v>8.64710807672557E+020</v>
      </c>
      <c r="AE18" s="57" t="n">
        <f aca="false">$F18*I18</f>
        <v>8.64710807672557E+020</v>
      </c>
      <c r="AF18" s="57" t="e">
        <f aca="false">$F18*J18</f>
        <v>#N/A</v>
      </c>
      <c r="AG18" s="57" t="e">
        <f aca="false">$F18*K18</f>
        <v>#N/A</v>
      </c>
      <c r="AH18" s="57" t="e">
        <f aca="false">$F18*L18</f>
        <v>#N/A</v>
      </c>
      <c r="AI18" s="57" t="e">
        <f aca="false">$F18*M18</f>
        <v>#N/A</v>
      </c>
      <c r="AJ18" s="57" t="e">
        <f aca="false">$F18*N18</f>
        <v>#N/A</v>
      </c>
      <c r="AK18" s="57" t="e">
        <f aca="false">F18*O18</f>
        <v>#N/A</v>
      </c>
      <c r="AL18" s="61"/>
      <c r="AM18" s="57" t="n">
        <f aca="false">CHOOSE($G$3,AD18-AE18,AE18-AD18)</f>
        <v>0</v>
      </c>
      <c r="AN18" s="57" t="e">
        <f aca="false">CHOOSE($G$3,AG18-AH18,AH18-AG18)</f>
        <v>#N/A</v>
      </c>
      <c r="AO18" s="57" t="e">
        <f aca="false">CHOOSE($G$3,AJ18-AK18,AK18-AJ18)</f>
        <v>#N/A</v>
      </c>
      <c r="AP18" s="72" t="e">
        <f aca="false">SUM(AM18:AO18)</f>
        <v>#N/A</v>
      </c>
      <c r="AR18" s="57" t="n">
        <f aca="false">CHOOSE($G$3,AC18-AD18,AD18-AC18)</f>
        <v>0</v>
      </c>
      <c r="AS18" s="57" t="e">
        <f aca="false">CHOOSE($G$3,AF18-AG18,AG18-AF18)</f>
        <v>#N/A</v>
      </c>
      <c r="AT18" s="57" t="e">
        <f aca="false">CHOOSE($G$3,AI18-AJ18,AJ18-AI18)</f>
        <v>#N/A</v>
      </c>
      <c r="AU18" s="72" t="e">
        <f aca="false">AR18+AS18+AT18</f>
        <v>#N/A</v>
      </c>
      <c r="AV18" s="72"/>
      <c r="AW18" s="58" t="e">
        <f aca="false">AU18+AP18</f>
        <v>#N/A</v>
      </c>
      <c r="AY18" s="58" t="e">
        <f aca="false">AK18+AH18+AE18</f>
        <v>#N/A</v>
      </c>
      <c r="AZ18" s="73"/>
    </row>
    <row r="19" customFormat="false" ht="12.75" hidden="false" customHeight="false" outlineLevel="0" collapsed="false">
      <c r="A19" s="62" t="n">
        <f aca="false">EDATE(A18,1)</f>
        <v>36982</v>
      </c>
      <c r="B19" s="63" t="n">
        <f aca="false">B18</f>
        <v>15000</v>
      </c>
      <c r="C19" s="75"/>
      <c r="D19" s="65" t="n">
        <f aca="false">B19+C19</f>
        <v>15000</v>
      </c>
      <c r="E19" s="52" t="n">
        <f aca="false">IF(Z19=0,0,IF(AND(Z19=1,$H$3=1),D19*U19,IF($H$3=2,D19,"N/A")))</f>
        <v>450000</v>
      </c>
      <c r="F19" s="52" t="n">
        <f aca="false">E19*Y19</f>
        <v>2.47976388211984E+020</v>
      </c>
      <c r="G19" s="66" t="n">
        <f aca="false">VLOOKUP($A19,Table,MATCH(G$4,Curves,0))</f>
        <v>3</v>
      </c>
      <c r="H19" s="67" t="n">
        <f aca="false">G19</f>
        <v>3</v>
      </c>
      <c r="I19" s="68" t="n">
        <f aca="false">H19</f>
        <v>3</v>
      </c>
      <c r="J19" s="66" t="e">
        <f aca="false">VLOOKUP($A19,Table,MATCH(J$4,Curves,0))</f>
        <v>#N/A</v>
      </c>
      <c r="K19" s="67" t="e">
        <f aca="false">J19</f>
        <v>#N/A</v>
      </c>
      <c r="L19" s="68" t="e">
        <f aca="false">K19</f>
        <v>#N/A</v>
      </c>
      <c r="M19" s="66" t="e">
        <f aca="false">VLOOKUP($A19,Table,MATCH(M$4,Curves,0))</f>
        <v>#N/A</v>
      </c>
      <c r="N19" s="67" t="e">
        <f aca="false">M19</f>
        <v>#N/A</v>
      </c>
      <c r="O19" s="68" t="e">
        <f aca="false">N19</f>
        <v>#N/A</v>
      </c>
      <c r="P19" s="69"/>
      <c r="Q19" s="68" t="e">
        <f aca="false">M19+J19+G19</f>
        <v>#N/A</v>
      </c>
      <c r="R19" s="68" t="e">
        <f aca="false">N19+K19+H19</f>
        <v>#N/A</v>
      </c>
      <c r="S19" s="68" t="e">
        <f aca="false">O19+L19+I19</f>
        <v>#N/A</v>
      </c>
      <c r="T19" s="69"/>
      <c r="U19" s="2" t="n">
        <f aca="false">A20-A19</f>
        <v>30</v>
      </c>
      <c r="V19" s="70" t="n">
        <f aca="false">CHOOSE(F$3,A20+24,A19)</f>
        <v>36982</v>
      </c>
      <c r="W19" s="2" t="n">
        <f aca="false">V19-C$3</f>
        <v>-8943</v>
      </c>
      <c r="X19" s="66" t="n">
        <f aca="false">VLOOKUP($A19,Table,MATCH(X$4,Curves,0))</f>
        <v>2</v>
      </c>
      <c r="Y19" s="71" t="n">
        <f aca="false">1/(1+CHOOSE(F$3,(X20+($K$3/10000))/2,(X19+($K$3/10000))/2))^(2*W19/365.25)</f>
        <v>551058640471075</v>
      </c>
      <c r="Z19" s="2" t="n">
        <f aca="false">IF(AND(mthbeg&lt;=A19,mthend&gt;=A19),1,0)</f>
        <v>1</v>
      </c>
      <c r="AA19" s="2" t="n">
        <f aca="false">U19*Z19</f>
        <v>30</v>
      </c>
      <c r="AC19" s="57" t="n">
        <f aca="false">F19*G19</f>
        <v>7.43929164635951E+020</v>
      </c>
      <c r="AD19" s="57" t="n">
        <f aca="false">$F19*H19</f>
        <v>7.43929164635951E+020</v>
      </c>
      <c r="AE19" s="57" t="n">
        <f aca="false">$F19*I19</f>
        <v>7.43929164635951E+020</v>
      </c>
      <c r="AF19" s="57" t="e">
        <f aca="false">$F19*J19</f>
        <v>#N/A</v>
      </c>
      <c r="AG19" s="57" t="e">
        <f aca="false">$F19*K19</f>
        <v>#N/A</v>
      </c>
      <c r="AH19" s="57" t="e">
        <f aca="false">$F19*L19</f>
        <v>#N/A</v>
      </c>
      <c r="AI19" s="57" t="e">
        <f aca="false">$F19*M19</f>
        <v>#N/A</v>
      </c>
      <c r="AJ19" s="57" t="e">
        <f aca="false">$F19*N19</f>
        <v>#N/A</v>
      </c>
      <c r="AK19" s="57" t="e">
        <f aca="false">F19*O19</f>
        <v>#N/A</v>
      </c>
      <c r="AL19" s="61"/>
      <c r="AM19" s="57" t="n">
        <f aca="false">CHOOSE($G$3,AD19-AE19,AE19-AD19)</f>
        <v>0</v>
      </c>
      <c r="AN19" s="57" t="e">
        <f aca="false">CHOOSE($G$3,AG19-AH19,AH19-AG19)</f>
        <v>#N/A</v>
      </c>
      <c r="AO19" s="57" t="e">
        <f aca="false">CHOOSE($G$3,AJ19-AK19,AK19-AJ19)</f>
        <v>#N/A</v>
      </c>
      <c r="AP19" s="72" t="e">
        <f aca="false">SUM(AM19:AO19)</f>
        <v>#N/A</v>
      </c>
      <c r="AR19" s="57" t="n">
        <f aca="false">CHOOSE($G$3,AC19-AD19,AD19-AC19)</f>
        <v>0</v>
      </c>
      <c r="AS19" s="57" t="e">
        <f aca="false">CHOOSE($G$3,AF19-AG19,AG19-AF19)</f>
        <v>#N/A</v>
      </c>
      <c r="AT19" s="57" t="e">
        <f aca="false">CHOOSE($G$3,AI19-AJ19,AJ19-AI19)</f>
        <v>#N/A</v>
      </c>
      <c r="AU19" s="72" t="e">
        <f aca="false">AR19+AS19+AT19</f>
        <v>#N/A</v>
      </c>
      <c r="AV19" s="72"/>
      <c r="AW19" s="58" t="e">
        <f aca="false">AU19+AP19</f>
        <v>#N/A</v>
      </c>
      <c r="AY19" s="58" t="e">
        <f aca="false">AK19+AH19+AE19</f>
        <v>#N/A</v>
      </c>
      <c r="AZ19" s="73"/>
    </row>
    <row r="20" customFormat="false" ht="12.75" hidden="false" customHeight="false" outlineLevel="0" collapsed="false">
      <c r="A20" s="62" t="n">
        <f aca="false">EDATE(A19,1)</f>
        <v>37012</v>
      </c>
      <c r="B20" s="63" t="n">
        <f aca="false">B19</f>
        <v>15000</v>
      </c>
      <c r="C20" s="75"/>
      <c r="D20" s="65" t="n">
        <f aca="false">B20+C20</f>
        <v>15000</v>
      </c>
      <c r="E20" s="52" t="n">
        <f aca="false">IF(Z20=0,0,IF(AND(Z20=1,$H$3=1),D20*U20,IF($H$3=2,D20,"N/A")))</f>
        <v>465000</v>
      </c>
      <c r="F20" s="52" t="n">
        <f aca="false">E20*Y20</f>
        <v>2.28665295434807E+020</v>
      </c>
      <c r="G20" s="66" t="n">
        <f aca="false">VLOOKUP($A20,Table,MATCH(G$4,Curves,0))</f>
        <v>3</v>
      </c>
      <c r="H20" s="67" t="n">
        <f aca="false">G20</f>
        <v>3</v>
      </c>
      <c r="I20" s="68" t="n">
        <f aca="false">H20</f>
        <v>3</v>
      </c>
      <c r="J20" s="66" t="e">
        <f aca="false">VLOOKUP($A20,Table,MATCH(J$4,Curves,0))</f>
        <v>#N/A</v>
      </c>
      <c r="K20" s="67" t="e">
        <f aca="false">J20</f>
        <v>#N/A</v>
      </c>
      <c r="L20" s="68" t="e">
        <f aca="false">K20</f>
        <v>#N/A</v>
      </c>
      <c r="M20" s="66" t="e">
        <f aca="false">VLOOKUP($A20,Table,MATCH(M$4,Curves,0))</f>
        <v>#N/A</v>
      </c>
      <c r="N20" s="67" t="e">
        <f aca="false">M20</f>
        <v>#N/A</v>
      </c>
      <c r="O20" s="68" t="e">
        <f aca="false">N20</f>
        <v>#N/A</v>
      </c>
      <c r="P20" s="69"/>
      <c r="Q20" s="68" t="e">
        <f aca="false">M20+J20+G20</f>
        <v>#N/A</v>
      </c>
      <c r="R20" s="68" t="e">
        <f aca="false">N20+K20+H20</f>
        <v>#N/A</v>
      </c>
      <c r="S20" s="68" t="e">
        <f aca="false">O20+L20+I20</f>
        <v>#N/A</v>
      </c>
      <c r="T20" s="69"/>
      <c r="U20" s="2" t="n">
        <f aca="false">A21-A20</f>
        <v>31</v>
      </c>
      <c r="V20" s="70" t="n">
        <f aca="false">CHOOSE(F$3,A21+24,A20)</f>
        <v>37012</v>
      </c>
      <c r="W20" s="2" t="n">
        <f aca="false">V20-C$3</f>
        <v>-8913</v>
      </c>
      <c r="X20" s="66" t="n">
        <f aca="false">VLOOKUP($A20,Table,MATCH(X$4,Curves,0))</f>
        <v>2</v>
      </c>
      <c r="Y20" s="71" t="n">
        <f aca="false">1/(1+CHOOSE(F$3,(X21+($K$3/10000))/2,(X20+($K$3/10000))/2))^(2*W20/365.25)</f>
        <v>491753323515715</v>
      </c>
      <c r="Z20" s="2" t="n">
        <f aca="false">IF(AND(mthbeg&lt;=A20,mthend&gt;=A20),1,0)</f>
        <v>1</v>
      </c>
      <c r="AA20" s="2" t="n">
        <f aca="false">U20*Z20</f>
        <v>31</v>
      </c>
      <c r="AC20" s="57" t="n">
        <f aca="false">F20*G20</f>
        <v>6.85995886304422E+020</v>
      </c>
      <c r="AD20" s="57" t="n">
        <f aca="false">$F20*H20</f>
        <v>6.85995886304422E+020</v>
      </c>
      <c r="AE20" s="57" t="n">
        <f aca="false">$F20*I20</f>
        <v>6.85995886304422E+020</v>
      </c>
      <c r="AF20" s="57" t="e">
        <f aca="false">$F20*J20</f>
        <v>#N/A</v>
      </c>
      <c r="AG20" s="57" t="e">
        <f aca="false">$F20*K20</f>
        <v>#N/A</v>
      </c>
      <c r="AH20" s="57" t="e">
        <f aca="false">$F20*L20</f>
        <v>#N/A</v>
      </c>
      <c r="AI20" s="57" t="e">
        <f aca="false">$F20*M20</f>
        <v>#N/A</v>
      </c>
      <c r="AJ20" s="57" t="e">
        <f aca="false">$F20*N20</f>
        <v>#N/A</v>
      </c>
      <c r="AK20" s="57" t="e">
        <f aca="false">F20*O20</f>
        <v>#N/A</v>
      </c>
      <c r="AL20" s="61"/>
      <c r="AM20" s="57" t="n">
        <f aca="false">CHOOSE($G$3,AD20-AE20,AE20-AD20)</f>
        <v>0</v>
      </c>
      <c r="AN20" s="57" t="e">
        <f aca="false">CHOOSE($G$3,AG20-AH20,AH20-AG20)</f>
        <v>#N/A</v>
      </c>
      <c r="AO20" s="57" t="e">
        <f aca="false">CHOOSE($G$3,AJ20-AK20,AK20-AJ20)</f>
        <v>#N/A</v>
      </c>
      <c r="AP20" s="72" t="e">
        <f aca="false">SUM(AM20:AO20)</f>
        <v>#N/A</v>
      </c>
      <c r="AR20" s="57" t="n">
        <f aca="false">CHOOSE($G$3,AC20-AD20,AD20-AC20)</f>
        <v>0</v>
      </c>
      <c r="AS20" s="57" t="e">
        <f aca="false">CHOOSE($G$3,AF20-AG20,AG20-AF20)</f>
        <v>#N/A</v>
      </c>
      <c r="AT20" s="57" t="e">
        <f aca="false">CHOOSE($G$3,AI20-AJ20,AJ20-AI20)</f>
        <v>#N/A</v>
      </c>
      <c r="AU20" s="72" t="e">
        <f aca="false">AR20+AS20+AT20</f>
        <v>#N/A</v>
      </c>
      <c r="AV20" s="72"/>
      <c r="AW20" s="58" t="e">
        <f aca="false">AU20+AP20</f>
        <v>#N/A</v>
      </c>
      <c r="AY20" s="58" t="e">
        <f aca="false">AK20+AH20+AE20</f>
        <v>#N/A</v>
      </c>
      <c r="AZ20" s="73"/>
    </row>
    <row r="21" customFormat="false" ht="12.75" hidden="false" customHeight="false" outlineLevel="0" collapsed="false">
      <c r="A21" s="62" t="n">
        <f aca="false">EDATE(A20,1)</f>
        <v>37043</v>
      </c>
      <c r="B21" s="63" t="n">
        <f aca="false">B20</f>
        <v>15000</v>
      </c>
      <c r="C21" s="75"/>
      <c r="D21" s="65" t="n">
        <f aca="false">B21+C21</f>
        <v>15000</v>
      </c>
      <c r="E21" s="52" t="n">
        <f aca="false">IF(Z21=0,0,IF(AND(Z21=1,$H$3=1),D21*U21,IF($H$3=2,D21,"N/A")))</f>
        <v>450000</v>
      </c>
      <c r="F21" s="52" t="n">
        <f aca="false">E21*Y21</f>
        <v>1.96725634402462E+020</v>
      </c>
      <c r="G21" s="66" t="n">
        <f aca="false">VLOOKUP($A21,Table,MATCH(G$4,Curves,0))</f>
        <v>3</v>
      </c>
      <c r="H21" s="67" t="n">
        <f aca="false">G21</f>
        <v>3</v>
      </c>
      <c r="I21" s="68" t="n">
        <f aca="false">H21</f>
        <v>3</v>
      </c>
      <c r="J21" s="66" t="e">
        <f aca="false">VLOOKUP($A21,Table,MATCH(J$4,Curves,0))</f>
        <v>#N/A</v>
      </c>
      <c r="K21" s="67" t="e">
        <f aca="false">J21</f>
        <v>#N/A</v>
      </c>
      <c r="L21" s="68" t="e">
        <f aca="false">K21</f>
        <v>#N/A</v>
      </c>
      <c r="M21" s="66" t="e">
        <f aca="false">VLOOKUP($A21,Table,MATCH(M$4,Curves,0))</f>
        <v>#N/A</v>
      </c>
      <c r="N21" s="67" t="e">
        <f aca="false">M21</f>
        <v>#N/A</v>
      </c>
      <c r="O21" s="68" t="e">
        <f aca="false">N21</f>
        <v>#N/A</v>
      </c>
      <c r="P21" s="69"/>
      <c r="Q21" s="68" t="e">
        <f aca="false">M21+J21+G21</f>
        <v>#N/A</v>
      </c>
      <c r="R21" s="68" t="e">
        <f aca="false">N21+K21+H21</f>
        <v>#N/A</v>
      </c>
      <c r="S21" s="68" t="e">
        <f aca="false">O21+L21+I21</f>
        <v>#N/A</v>
      </c>
      <c r="T21" s="69"/>
      <c r="U21" s="2" t="n">
        <f aca="false">A22-A21</f>
        <v>30</v>
      </c>
      <c r="V21" s="70" t="n">
        <f aca="false">CHOOSE(F$3,A22+24,A21)</f>
        <v>37043</v>
      </c>
      <c r="W21" s="2" t="n">
        <f aca="false">V21-C$3</f>
        <v>-8882</v>
      </c>
      <c r="X21" s="66" t="n">
        <f aca="false">VLOOKUP($A21,Table,MATCH(X$4,Curves,0))</f>
        <v>2</v>
      </c>
      <c r="Y21" s="71" t="n">
        <f aca="false">1/(1+CHOOSE(F$3,(X22+($K$3/10000))/2,(X21+($K$3/10000))/2))^(2*W21/365.25)</f>
        <v>437168076449916</v>
      </c>
      <c r="Z21" s="2" t="n">
        <f aca="false">IF(AND(mthbeg&lt;=A21,mthend&gt;=A21),1,0)</f>
        <v>1</v>
      </c>
      <c r="AA21" s="2" t="n">
        <f aca="false">U21*Z21</f>
        <v>30</v>
      </c>
      <c r="AC21" s="57" t="n">
        <f aca="false">F21*G21</f>
        <v>5.90176903207387E+020</v>
      </c>
      <c r="AD21" s="57" t="n">
        <f aca="false">$F21*H21</f>
        <v>5.90176903207387E+020</v>
      </c>
      <c r="AE21" s="57" t="n">
        <f aca="false">$F21*I21</f>
        <v>5.90176903207387E+020</v>
      </c>
      <c r="AF21" s="57" t="e">
        <f aca="false">$F21*J21</f>
        <v>#N/A</v>
      </c>
      <c r="AG21" s="57" t="e">
        <f aca="false">$F21*K21</f>
        <v>#N/A</v>
      </c>
      <c r="AH21" s="57" t="e">
        <f aca="false">$F21*L21</f>
        <v>#N/A</v>
      </c>
      <c r="AI21" s="57" t="e">
        <f aca="false">$F21*M21</f>
        <v>#N/A</v>
      </c>
      <c r="AJ21" s="57" t="e">
        <f aca="false">$F21*N21</f>
        <v>#N/A</v>
      </c>
      <c r="AK21" s="57" t="e">
        <f aca="false">F21*O21</f>
        <v>#N/A</v>
      </c>
      <c r="AL21" s="61"/>
      <c r="AM21" s="57" t="n">
        <f aca="false">CHOOSE($G$3,AD21-AE21,AE21-AD21)</f>
        <v>0</v>
      </c>
      <c r="AN21" s="57" t="e">
        <f aca="false">CHOOSE($G$3,AG21-AH21,AH21-AG21)</f>
        <v>#N/A</v>
      </c>
      <c r="AO21" s="57" t="e">
        <f aca="false">CHOOSE($G$3,AJ21-AK21,AK21-AJ21)</f>
        <v>#N/A</v>
      </c>
      <c r="AP21" s="72" t="e">
        <f aca="false">SUM(AM21:AO21)</f>
        <v>#N/A</v>
      </c>
      <c r="AR21" s="57" t="n">
        <f aca="false">CHOOSE($G$3,AC21-AD21,AD21-AC21)</f>
        <v>0</v>
      </c>
      <c r="AS21" s="57" t="e">
        <f aca="false">CHOOSE($G$3,AF21-AG21,AG21-AF21)</f>
        <v>#N/A</v>
      </c>
      <c r="AT21" s="57" t="e">
        <f aca="false">CHOOSE($G$3,AI21-AJ21,AJ21-AI21)</f>
        <v>#N/A</v>
      </c>
      <c r="AU21" s="72" t="e">
        <f aca="false">AR21+AS21+AT21</f>
        <v>#N/A</v>
      </c>
      <c r="AV21" s="72"/>
      <c r="AW21" s="58" t="e">
        <f aca="false">AU21+AP21</f>
        <v>#N/A</v>
      </c>
      <c r="AY21" s="58" t="e">
        <f aca="false">AK21+AH21+AE21</f>
        <v>#N/A</v>
      </c>
      <c r="AZ21" s="73"/>
    </row>
    <row r="22" customFormat="false" ht="12.75" hidden="false" customHeight="false" outlineLevel="0" collapsed="false">
      <c r="A22" s="62" t="n">
        <f aca="false">EDATE(A21,1)</f>
        <v>37073</v>
      </c>
      <c r="B22" s="63" t="n">
        <f aca="false">B21</f>
        <v>15000</v>
      </c>
      <c r="C22" s="75"/>
      <c r="D22" s="65" t="n">
        <f aca="false">B22+C22</f>
        <v>15000</v>
      </c>
      <c r="E22" s="52" t="n">
        <f aca="false">IF(Z22=0,0,IF(AND(Z22=1,$H$3=1),D22*U22,IF($H$3=2,D22,"N/A")))</f>
        <v>465000</v>
      </c>
      <c r="F22" s="52" t="n">
        <f aca="false">E22*Y22</f>
        <v>1.81405679930236E+020</v>
      </c>
      <c r="G22" s="66" t="n">
        <f aca="false">VLOOKUP($A22,Table,MATCH(G$4,Curves,0))</f>
        <v>3</v>
      </c>
      <c r="H22" s="67" t="n">
        <f aca="false">G22</f>
        <v>3</v>
      </c>
      <c r="I22" s="68" t="n">
        <f aca="false">H22</f>
        <v>3</v>
      </c>
      <c r="J22" s="66" t="e">
        <f aca="false">VLOOKUP($A22,Table,MATCH(J$4,Curves,0))</f>
        <v>#N/A</v>
      </c>
      <c r="K22" s="67" t="e">
        <f aca="false">J22</f>
        <v>#N/A</v>
      </c>
      <c r="L22" s="68" t="e">
        <f aca="false">K22</f>
        <v>#N/A</v>
      </c>
      <c r="M22" s="66" t="e">
        <f aca="false">VLOOKUP($A22,Table,MATCH(M$4,Curves,0))</f>
        <v>#N/A</v>
      </c>
      <c r="N22" s="67" t="e">
        <f aca="false">M22</f>
        <v>#N/A</v>
      </c>
      <c r="O22" s="68" t="e">
        <f aca="false">N22</f>
        <v>#N/A</v>
      </c>
      <c r="P22" s="69"/>
      <c r="Q22" s="68" t="e">
        <f aca="false">M22+J22+G22</f>
        <v>#N/A</v>
      </c>
      <c r="R22" s="68" t="e">
        <f aca="false">N22+K22+H22</f>
        <v>#N/A</v>
      </c>
      <c r="S22" s="68" t="e">
        <f aca="false">O22+L22+I22</f>
        <v>#N/A</v>
      </c>
      <c r="T22" s="69"/>
      <c r="U22" s="2" t="n">
        <f aca="false">A23-A22</f>
        <v>31</v>
      </c>
      <c r="V22" s="70" t="n">
        <f aca="false">CHOOSE(F$3,A23+24,A22)</f>
        <v>37073</v>
      </c>
      <c r="W22" s="2" t="n">
        <f aca="false">V22-C$3</f>
        <v>-8852</v>
      </c>
      <c r="X22" s="66" t="n">
        <f aca="false">VLOOKUP($A22,Table,MATCH(X$4,Curves,0))</f>
        <v>2</v>
      </c>
      <c r="Y22" s="71" t="n">
        <f aca="false">1/(1+CHOOSE(F$3,(X23+($K$3/10000))/2,(X22+($K$3/10000))/2))^(2*W22/365.25)</f>
        <v>390119741785453</v>
      </c>
      <c r="Z22" s="2" t="n">
        <f aca="false">IF(AND(mthbeg&lt;=A22,mthend&gt;=A22),1,0)</f>
        <v>1</v>
      </c>
      <c r="AA22" s="2" t="n">
        <f aca="false">U22*Z22</f>
        <v>31</v>
      </c>
      <c r="AC22" s="57" t="n">
        <f aca="false">F22*G22</f>
        <v>5.44217039790706E+020</v>
      </c>
      <c r="AD22" s="57" t="n">
        <f aca="false">$F22*H22</f>
        <v>5.44217039790706E+020</v>
      </c>
      <c r="AE22" s="57" t="n">
        <f aca="false">$F22*I22</f>
        <v>5.44217039790706E+020</v>
      </c>
      <c r="AF22" s="57" t="e">
        <f aca="false">$F22*J22</f>
        <v>#N/A</v>
      </c>
      <c r="AG22" s="57" t="e">
        <f aca="false">$F22*K22</f>
        <v>#N/A</v>
      </c>
      <c r="AH22" s="57" t="e">
        <f aca="false">$F22*L22</f>
        <v>#N/A</v>
      </c>
      <c r="AI22" s="57" t="e">
        <f aca="false">$F22*M22</f>
        <v>#N/A</v>
      </c>
      <c r="AJ22" s="57" t="e">
        <f aca="false">$F22*N22</f>
        <v>#N/A</v>
      </c>
      <c r="AK22" s="57" t="e">
        <f aca="false">F22*O22</f>
        <v>#N/A</v>
      </c>
      <c r="AL22" s="61"/>
      <c r="AM22" s="57" t="n">
        <f aca="false">CHOOSE($G$3,AD22-AE22,AE22-AD22)</f>
        <v>0</v>
      </c>
      <c r="AN22" s="57" t="e">
        <f aca="false">CHOOSE($G$3,AG22-AH22,AH22-AG22)</f>
        <v>#N/A</v>
      </c>
      <c r="AO22" s="57" t="e">
        <f aca="false">CHOOSE($G$3,AJ22-AK22,AK22-AJ22)</f>
        <v>#N/A</v>
      </c>
      <c r="AP22" s="72" t="e">
        <f aca="false">SUM(AM22:AO22)</f>
        <v>#N/A</v>
      </c>
      <c r="AR22" s="57" t="n">
        <f aca="false">CHOOSE($G$3,AC22-AD22,AD22-AC22)</f>
        <v>0</v>
      </c>
      <c r="AS22" s="57" t="e">
        <f aca="false">CHOOSE($G$3,AF22-AG22,AG22-AF22)</f>
        <v>#N/A</v>
      </c>
      <c r="AT22" s="57" t="e">
        <f aca="false">CHOOSE($G$3,AI22-AJ22,AJ22-AI22)</f>
        <v>#N/A</v>
      </c>
      <c r="AU22" s="72" t="e">
        <f aca="false">AR22+AS22+AT22</f>
        <v>#N/A</v>
      </c>
      <c r="AV22" s="72"/>
      <c r="AW22" s="58" t="e">
        <f aca="false">AU22+AP22</f>
        <v>#N/A</v>
      </c>
      <c r="AY22" s="58" t="e">
        <f aca="false">AK22+AH22+AE22</f>
        <v>#N/A</v>
      </c>
      <c r="AZ22" s="73"/>
    </row>
    <row r="23" customFormat="false" ht="12.75" hidden="false" customHeight="false" outlineLevel="0" collapsed="false">
      <c r="A23" s="62" t="n">
        <f aca="false">EDATE(A22,1)</f>
        <v>37104</v>
      </c>
      <c r="B23" s="63" t="n">
        <f aca="false">B22</f>
        <v>15000</v>
      </c>
      <c r="C23" s="75"/>
      <c r="D23" s="65" t="n">
        <f aca="false">B23+C23</f>
        <v>15000</v>
      </c>
      <c r="E23" s="52" t="n">
        <f aca="false">IF(Z23=0,0,IF(AND(Z23=1,$H$3=1),D23*U23,IF($H$3=2,D23,"N/A")))</f>
        <v>465000</v>
      </c>
      <c r="F23" s="52" t="n">
        <f aca="false">E23*Y23</f>
        <v>1.61269417734105E+020</v>
      </c>
      <c r="G23" s="66" t="n">
        <f aca="false">VLOOKUP($A23,Table,MATCH(G$4,Curves,0))</f>
        <v>3</v>
      </c>
      <c r="H23" s="67" t="n">
        <f aca="false">G23</f>
        <v>3</v>
      </c>
      <c r="I23" s="68" t="n">
        <f aca="false">H23</f>
        <v>3</v>
      </c>
      <c r="J23" s="66" t="e">
        <f aca="false">VLOOKUP($A23,Table,MATCH(J$4,Curves,0))</f>
        <v>#N/A</v>
      </c>
      <c r="K23" s="67" t="e">
        <f aca="false">J23</f>
        <v>#N/A</v>
      </c>
      <c r="L23" s="68" t="e">
        <f aca="false">K23</f>
        <v>#N/A</v>
      </c>
      <c r="M23" s="66" t="e">
        <f aca="false">VLOOKUP($A23,Table,MATCH(M$4,Curves,0))</f>
        <v>#N/A</v>
      </c>
      <c r="N23" s="67" t="e">
        <f aca="false">M23</f>
        <v>#N/A</v>
      </c>
      <c r="O23" s="68" t="e">
        <f aca="false">N23</f>
        <v>#N/A</v>
      </c>
      <c r="P23" s="69"/>
      <c r="Q23" s="68" t="e">
        <f aca="false">M23+J23+G23</f>
        <v>#N/A</v>
      </c>
      <c r="R23" s="68" t="e">
        <f aca="false">N23+K23+H23</f>
        <v>#N/A</v>
      </c>
      <c r="S23" s="68" t="e">
        <f aca="false">O23+L23+I23</f>
        <v>#N/A</v>
      </c>
      <c r="T23" s="69"/>
      <c r="U23" s="2" t="n">
        <f aca="false">A24-A23</f>
        <v>31</v>
      </c>
      <c r="V23" s="70" t="n">
        <f aca="false">CHOOSE(F$3,A24+24,A23)</f>
        <v>37104</v>
      </c>
      <c r="W23" s="2" t="n">
        <f aca="false">V23-C$3</f>
        <v>-8821</v>
      </c>
      <c r="X23" s="66" t="n">
        <f aca="false">VLOOKUP($A23,Table,MATCH(X$4,Curves,0))</f>
        <v>2</v>
      </c>
      <c r="Y23" s="71" t="n">
        <f aca="false">1/(1+CHOOSE(F$3,(X24+($K$3/10000))/2,(X23+($K$3/10000))/2))^(2*W23/365.25)</f>
        <v>346815952116355</v>
      </c>
      <c r="Z23" s="2" t="n">
        <f aca="false">IF(AND(mthbeg&lt;=A23,mthend&gt;=A23),1,0)</f>
        <v>1</v>
      </c>
      <c r="AA23" s="2" t="n">
        <f aca="false">U23*Z23</f>
        <v>31</v>
      </c>
      <c r="AC23" s="57" t="n">
        <f aca="false">F23*G23</f>
        <v>4.83808253202315E+020</v>
      </c>
      <c r="AD23" s="57" t="n">
        <f aca="false">$F23*H23</f>
        <v>4.83808253202315E+020</v>
      </c>
      <c r="AE23" s="57" t="n">
        <f aca="false">$F23*I23</f>
        <v>4.83808253202315E+020</v>
      </c>
      <c r="AF23" s="57" t="e">
        <f aca="false">$F23*J23</f>
        <v>#N/A</v>
      </c>
      <c r="AG23" s="57" t="e">
        <f aca="false">$F23*K23</f>
        <v>#N/A</v>
      </c>
      <c r="AH23" s="57" t="e">
        <f aca="false">$F23*L23</f>
        <v>#N/A</v>
      </c>
      <c r="AI23" s="57" t="e">
        <f aca="false">$F23*M23</f>
        <v>#N/A</v>
      </c>
      <c r="AJ23" s="57" t="e">
        <f aca="false">$F23*N23</f>
        <v>#N/A</v>
      </c>
      <c r="AK23" s="57" t="e">
        <f aca="false">F23*O23</f>
        <v>#N/A</v>
      </c>
      <c r="AL23" s="61"/>
      <c r="AM23" s="57" t="n">
        <f aca="false">CHOOSE($G$3,AD23-AE23,AE23-AD23)</f>
        <v>0</v>
      </c>
      <c r="AN23" s="57" t="e">
        <f aca="false">CHOOSE($G$3,AG23-AH23,AH23-AG23)</f>
        <v>#N/A</v>
      </c>
      <c r="AO23" s="57" t="e">
        <f aca="false">CHOOSE($G$3,AJ23-AK23,AK23-AJ23)</f>
        <v>#N/A</v>
      </c>
      <c r="AP23" s="72" t="e">
        <f aca="false">SUM(AM23:AO23)</f>
        <v>#N/A</v>
      </c>
      <c r="AR23" s="57" t="n">
        <f aca="false">CHOOSE($G$3,AC23-AD23,AD23-AC23)</f>
        <v>0</v>
      </c>
      <c r="AS23" s="57" t="e">
        <f aca="false">CHOOSE($G$3,AF23-AG23,AG23-AF23)</f>
        <v>#N/A</v>
      </c>
      <c r="AT23" s="57" t="e">
        <f aca="false">CHOOSE($G$3,AI23-AJ23,AJ23-AI23)</f>
        <v>#N/A</v>
      </c>
      <c r="AU23" s="72" t="e">
        <f aca="false">AR23+AS23+AT23</f>
        <v>#N/A</v>
      </c>
      <c r="AV23" s="72"/>
      <c r="AW23" s="58" t="e">
        <f aca="false">AU23+AP23</f>
        <v>#N/A</v>
      </c>
      <c r="AY23" s="58" t="e">
        <f aca="false">AK23+AH23+AE23</f>
        <v>#N/A</v>
      </c>
      <c r="AZ23" s="73"/>
    </row>
    <row r="24" customFormat="false" ht="12.75" hidden="false" customHeight="false" outlineLevel="0" collapsed="false">
      <c r="A24" s="62" t="n">
        <f aca="false">EDATE(A23,1)</f>
        <v>37135</v>
      </c>
      <c r="B24" s="63" t="n">
        <f aca="false">B23</f>
        <v>15000</v>
      </c>
      <c r="C24" s="75"/>
      <c r="D24" s="65" t="n">
        <f aca="false">B24+C24</f>
        <v>15000</v>
      </c>
      <c r="E24" s="52" t="n">
        <f aca="false">IF(Z24=0,0,IF(AND(Z24=1,$H$3=1),D24*U24,IF($H$3=2,D24,"N/A")))</f>
        <v>450000</v>
      </c>
      <c r="F24" s="52" t="n">
        <f aca="false">E24*Y24</f>
        <v>1.38743522287152E+020</v>
      </c>
      <c r="G24" s="66" t="n">
        <f aca="false">VLOOKUP($A24,Table,MATCH(G$4,Curves,0))</f>
        <v>3</v>
      </c>
      <c r="H24" s="67" t="n">
        <f aca="false">G24</f>
        <v>3</v>
      </c>
      <c r="I24" s="68" t="n">
        <f aca="false">H24</f>
        <v>3</v>
      </c>
      <c r="J24" s="66" t="e">
        <f aca="false">VLOOKUP($A24,Table,MATCH(J$4,Curves,0))</f>
        <v>#N/A</v>
      </c>
      <c r="K24" s="67" t="e">
        <f aca="false">J24</f>
        <v>#N/A</v>
      </c>
      <c r="L24" s="68" t="e">
        <f aca="false">K24</f>
        <v>#N/A</v>
      </c>
      <c r="M24" s="66" t="e">
        <f aca="false">VLOOKUP($A24,Table,MATCH(M$4,Curves,0))</f>
        <v>#N/A</v>
      </c>
      <c r="N24" s="67" t="e">
        <f aca="false">M24</f>
        <v>#N/A</v>
      </c>
      <c r="O24" s="68" t="e">
        <f aca="false">N24</f>
        <v>#N/A</v>
      </c>
      <c r="P24" s="69"/>
      <c r="Q24" s="68" t="e">
        <f aca="false">M24+J24+G24</f>
        <v>#N/A</v>
      </c>
      <c r="R24" s="68" t="e">
        <f aca="false">N24+K24+H24</f>
        <v>#N/A</v>
      </c>
      <c r="S24" s="68" t="e">
        <f aca="false">O24+L24+I24</f>
        <v>#N/A</v>
      </c>
      <c r="T24" s="69"/>
      <c r="U24" s="2" t="n">
        <f aca="false">A25-A24</f>
        <v>30</v>
      </c>
      <c r="V24" s="70" t="n">
        <f aca="false">CHOOSE(F$3,A25+24,A24)</f>
        <v>37135</v>
      </c>
      <c r="W24" s="2" t="n">
        <f aca="false">V24-C$3</f>
        <v>-8790</v>
      </c>
      <c r="X24" s="66" t="n">
        <f aca="false">VLOOKUP($A24,Table,MATCH(X$4,Curves,0))</f>
        <v>2</v>
      </c>
      <c r="Y24" s="71" t="n">
        <f aca="false">1/(1+CHOOSE(F$3,(X25+($K$3/10000))/2,(X24+($K$3/10000))/2))^(2*W24/365.25)</f>
        <v>308318938415894</v>
      </c>
      <c r="Z24" s="2" t="n">
        <f aca="false">IF(AND(mthbeg&lt;=A24,mthend&gt;=A24),1,0)</f>
        <v>1</v>
      </c>
      <c r="AA24" s="2" t="n">
        <f aca="false">U24*Z24</f>
        <v>30</v>
      </c>
      <c r="AC24" s="57" t="n">
        <f aca="false">F24*G24</f>
        <v>4.16230566861457E+020</v>
      </c>
      <c r="AD24" s="57" t="n">
        <f aca="false">$F24*H24</f>
        <v>4.16230566861457E+020</v>
      </c>
      <c r="AE24" s="57" t="n">
        <f aca="false">$F24*I24</f>
        <v>4.16230566861457E+020</v>
      </c>
      <c r="AF24" s="57" t="e">
        <f aca="false">$F24*J24</f>
        <v>#N/A</v>
      </c>
      <c r="AG24" s="57" t="e">
        <f aca="false">$F24*K24</f>
        <v>#N/A</v>
      </c>
      <c r="AH24" s="57" t="e">
        <f aca="false">$F24*L24</f>
        <v>#N/A</v>
      </c>
      <c r="AI24" s="57" t="e">
        <f aca="false">$F24*M24</f>
        <v>#N/A</v>
      </c>
      <c r="AJ24" s="57" t="e">
        <f aca="false">$F24*N24</f>
        <v>#N/A</v>
      </c>
      <c r="AK24" s="57" t="e">
        <f aca="false">F24*O24</f>
        <v>#N/A</v>
      </c>
      <c r="AL24" s="61"/>
      <c r="AM24" s="57" t="n">
        <f aca="false">CHOOSE($G$3,AD24-AE24,AE24-AD24)</f>
        <v>0</v>
      </c>
      <c r="AN24" s="57" t="e">
        <f aca="false">CHOOSE($G$3,AG24-AH24,AH24-AG24)</f>
        <v>#N/A</v>
      </c>
      <c r="AO24" s="57" t="e">
        <f aca="false">CHOOSE($G$3,AJ24-AK24,AK24-AJ24)</f>
        <v>#N/A</v>
      </c>
      <c r="AP24" s="72" t="e">
        <f aca="false">SUM(AM24:AO24)</f>
        <v>#N/A</v>
      </c>
      <c r="AR24" s="57" t="n">
        <f aca="false">CHOOSE($G$3,AC24-AD24,AD24-AC24)</f>
        <v>0</v>
      </c>
      <c r="AS24" s="57" t="e">
        <f aca="false">CHOOSE($G$3,AF24-AG24,AG24-AF24)</f>
        <v>#N/A</v>
      </c>
      <c r="AT24" s="57" t="e">
        <f aca="false">CHOOSE($G$3,AI24-AJ24,AJ24-AI24)</f>
        <v>#N/A</v>
      </c>
      <c r="AU24" s="72" t="e">
        <f aca="false">AR24+AS24+AT24</f>
        <v>#N/A</v>
      </c>
      <c r="AV24" s="72"/>
      <c r="AW24" s="58" t="e">
        <f aca="false">AU24+AP24</f>
        <v>#N/A</v>
      </c>
      <c r="AY24" s="58" t="e">
        <f aca="false">AK24+AH24+AE24</f>
        <v>#N/A</v>
      </c>
      <c r="AZ24" s="73"/>
    </row>
    <row r="25" customFormat="false" ht="12.75" hidden="false" customHeight="false" outlineLevel="0" collapsed="false">
      <c r="A25" s="62" t="n">
        <f aca="false">EDATE(A24,1)</f>
        <v>37165</v>
      </c>
      <c r="B25" s="63" t="n">
        <f aca="false">B24</f>
        <v>15000</v>
      </c>
      <c r="C25" s="75"/>
      <c r="D25" s="65" t="n">
        <f aca="false">B25+C25</f>
        <v>15000</v>
      </c>
      <c r="E25" s="52" t="n">
        <f aca="false">IF(Z25=0,0,IF(AND(Z25=1,$H$3=1),D25*U25,IF($H$3=2,D25,"N/A")))</f>
        <v>465000</v>
      </c>
      <c r="F25" s="52" t="n">
        <f aca="false">E25*Y25</f>
        <v>1.27938908789721E+020</v>
      </c>
      <c r="G25" s="66" t="n">
        <f aca="false">VLOOKUP($A25,Table,MATCH(G$4,Curves,0))</f>
        <v>3</v>
      </c>
      <c r="H25" s="67" t="n">
        <f aca="false">G25</f>
        <v>3</v>
      </c>
      <c r="I25" s="68" t="n">
        <f aca="false">H25</f>
        <v>3</v>
      </c>
      <c r="J25" s="66" t="e">
        <f aca="false">VLOOKUP($A25,Table,MATCH(J$4,Curves,0))</f>
        <v>#N/A</v>
      </c>
      <c r="K25" s="67" t="e">
        <f aca="false">J25</f>
        <v>#N/A</v>
      </c>
      <c r="L25" s="68" t="e">
        <f aca="false">K25</f>
        <v>#N/A</v>
      </c>
      <c r="M25" s="66" t="e">
        <f aca="false">VLOOKUP($A25,Table,MATCH(M$4,Curves,0))</f>
        <v>#N/A</v>
      </c>
      <c r="N25" s="67" t="e">
        <f aca="false">M25</f>
        <v>#N/A</v>
      </c>
      <c r="O25" s="68" t="e">
        <f aca="false">N25</f>
        <v>#N/A</v>
      </c>
      <c r="P25" s="69"/>
      <c r="Q25" s="68" t="e">
        <f aca="false">M25+J25+G25</f>
        <v>#N/A</v>
      </c>
      <c r="R25" s="68" t="e">
        <f aca="false">N25+K25+H25</f>
        <v>#N/A</v>
      </c>
      <c r="S25" s="68" t="e">
        <f aca="false">O25+L25+I25</f>
        <v>#N/A</v>
      </c>
      <c r="T25" s="69"/>
      <c r="U25" s="2" t="n">
        <f aca="false">A26-A25</f>
        <v>31</v>
      </c>
      <c r="V25" s="70" t="n">
        <f aca="false">CHOOSE(F$3,A26+24,A25)</f>
        <v>37165</v>
      </c>
      <c r="W25" s="2" t="n">
        <f aca="false">V25-C$3</f>
        <v>-8760</v>
      </c>
      <c r="X25" s="66" t="n">
        <f aca="false">VLOOKUP($A25,Table,MATCH(X$4,Curves,0))</f>
        <v>2</v>
      </c>
      <c r="Y25" s="71" t="n">
        <f aca="false">1/(1+CHOOSE(F$3,(X26+($K$3/10000))/2,(X25+($K$3/10000))/2))^(2*W25/365.25)</f>
        <v>275137438257465</v>
      </c>
      <c r="Z25" s="2" t="n">
        <f aca="false">IF(AND(mthbeg&lt;=A25,mthend&gt;=A25),1,0)</f>
        <v>1</v>
      </c>
      <c r="AA25" s="2" t="n">
        <f aca="false">U25*Z25</f>
        <v>31</v>
      </c>
      <c r="AC25" s="57" t="n">
        <f aca="false">F25*G25</f>
        <v>3.83816726369164E+020</v>
      </c>
      <c r="AD25" s="57" t="n">
        <f aca="false">$F25*H25</f>
        <v>3.83816726369164E+020</v>
      </c>
      <c r="AE25" s="57" t="n">
        <f aca="false">$F25*I25</f>
        <v>3.83816726369164E+020</v>
      </c>
      <c r="AF25" s="57" t="e">
        <f aca="false">$F25*J25</f>
        <v>#N/A</v>
      </c>
      <c r="AG25" s="57" t="e">
        <f aca="false">$F25*K25</f>
        <v>#N/A</v>
      </c>
      <c r="AH25" s="57" t="e">
        <f aca="false">$F25*L25</f>
        <v>#N/A</v>
      </c>
      <c r="AI25" s="57" t="e">
        <f aca="false">$F25*M25</f>
        <v>#N/A</v>
      </c>
      <c r="AJ25" s="57" t="e">
        <f aca="false">$F25*N25</f>
        <v>#N/A</v>
      </c>
      <c r="AK25" s="57" t="e">
        <f aca="false">F25*O25</f>
        <v>#N/A</v>
      </c>
      <c r="AL25" s="61"/>
      <c r="AM25" s="57" t="n">
        <f aca="false">CHOOSE($G$3,AD25-AE25,AE25-AD25)</f>
        <v>0</v>
      </c>
      <c r="AN25" s="57" t="e">
        <f aca="false">CHOOSE($G$3,AG25-AH25,AH25-AG25)</f>
        <v>#N/A</v>
      </c>
      <c r="AO25" s="57" t="e">
        <f aca="false">CHOOSE($G$3,AJ25-AK25,AK25-AJ25)</f>
        <v>#N/A</v>
      </c>
      <c r="AP25" s="72" t="e">
        <f aca="false">SUM(AM25:AO25)</f>
        <v>#N/A</v>
      </c>
      <c r="AR25" s="57" t="n">
        <f aca="false">CHOOSE($G$3,AC25-AD25,AD25-AC25)</f>
        <v>0</v>
      </c>
      <c r="AS25" s="57" t="e">
        <f aca="false">CHOOSE($G$3,AF25-AG25,AG25-AF25)</f>
        <v>#N/A</v>
      </c>
      <c r="AT25" s="57" t="e">
        <f aca="false">CHOOSE($G$3,AI25-AJ25,AJ25-AI25)</f>
        <v>#N/A</v>
      </c>
      <c r="AU25" s="72" t="e">
        <f aca="false">AR25+AS25+AT25</f>
        <v>#N/A</v>
      </c>
      <c r="AV25" s="72"/>
      <c r="AW25" s="58" t="e">
        <f aca="false">AU25+AP25</f>
        <v>#N/A</v>
      </c>
      <c r="AY25" s="58" t="e">
        <f aca="false">AK25+AH25+AE25</f>
        <v>#N/A</v>
      </c>
      <c r="AZ25" s="73"/>
    </row>
    <row r="26" customFormat="false" ht="12.75" hidden="false" customHeight="false" outlineLevel="0" collapsed="false">
      <c r="A26" s="62" t="n">
        <f aca="false">EDATE(A25,1)</f>
        <v>37196</v>
      </c>
      <c r="B26" s="63" t="n">
        <f aca="false">B25</f>
        <v>15000</v>
      </c>
      <c r="C26" s="75"/>
      <c r="D26" s="65" t="n">
        <f aca="false">B26+C26</f>
        <v>15000</v>
      </c>
      <c r="E26" s="52" t="n">
        <f aca="false">IF(Z26=0,0,IF(AND(Z26=1,$H$3=1),D26*U26,IF($H$3=2,D26,"N/A")))</f>
        <v>450000</v>
      </c>
      <c r="F26" s="52" t="n">
        <f aca="false">E26*Y26</f>
        <v>1.10068574020199E+020</v>
      </c>
      <c r="G26" s="66" t="n">
        <f aca="false">VLOOKUP($A26,Table,MATCH(G$4,Curves,0))</f>
        <v>3</v>
      </c>
      <c r="H26" s="67" t="n">
        <f aca="false">G26</f>
        <v>3</v>
      </c>
      <c r="I26" s="68" t="n">
        <f aca="false">H26</f>
        <v>3</v>
      </c>
      <c r="J26" s="66" t="e">
        <f aca="false">VLOOKUP($A26,Table,MATCH(J$4,Curves,0))</f>
        <v>#N/A</v>
      </c>
      <c r="K26" s="67" t="e">
        <f aca="false">J26</f>
        <v>#N/A</v>
      </c>
      <c r="L26" s="68" t="e">
        <f aca="false">K26</f>
        <v>#N/A</v>
      </c>
      <c r="M26" s="66" t="e">
        <f aca="false">VLOOKUP($A26,Table,MATCH(M$4,Curves,0))</f>
        <v>#N/A</v>
      </c>
      <c r="N26" s="67" t="e">
        <f aca="false">M26</f>
        <v>#N/A</v>
      </c>
      <c r="O26" s="68" t="e">
        <f aca="false">N26</f>
        <v>#N/A</v>
      </c>
      <c r="P26" s="69"/>
      <c r="Q26" s="68" t="e">
        <f aca="false">M26+J26+G26</f>
        <v>#N/A</v>
      </c>
      <c r="R26" s="68" t="e">
        <f aca="false">N26+K26+H26</f>
        <v>#N/A</v>
      </c>
      <c r="S26" s="68" t="e">
        <f aca="false">O26+L26+I26</f>
        <v>#N/A</v>
      </c>
      <c r="T26" s="69"/>
      <c r="U26" s="2" t="n">
        <f aca="false">A27-A26</f>
        <v>30</v>
      </c>
      <c r="V26" s="70" t="n">
        <f aca="false">CHOOSE(F$3,A27+24,A26)</f>
        <v>37196</v>
      </c>
      <c r="W26" s="2" t="n">
        <f aca="false">V26-C$3</f>
        <v>-8729</v>
      </c>
      <c r="X26" s="66" t="n">
        <f aca="false">VLOOKUP($A26,Table,MATCH(X$4,Curves,0))</f>
        <v>2</v>
      </c>
      <c r="Y26" s="71" t="n">
        <f aca="false">1/(1+CHOOSE(F$3,(X27+($K$3/10000))/2,(X26+($K$3/10000))/2))^(2*W26/365.25)</f>
        <v>244596831155997</v>
      </c>
      <c r="Z26" s="2" t="n">
        <f aca="false">IF(AND(mthbeg&lt;=A26,mthend&gt;=A26),1,0)</f>
        <v>1</v>
      </c>
      <c r="AA26" s="2" t="n">
        <f aca="false">U26*Z26</f>
        <v>30</v>
      </c>
      <c r="AC26" s="57" t="n">
        <f aca="false">F26*G26</f>
        <v>3.30205722060596E+020</v>
      </c>
      <c r="AD26" s="57" t="n">
        <f aca="false">$F26*H26</f>
        <v>3.30205722060596E+020</v>
      </c>
      <c r="AE26" s="57" t="n">
        <f aca="false">$F26*I26</f>
        <v>3.30205722060596E+020</v>
      </c>
      <c r="AF26" s="57" t="e">
        <f aca="false">$F26*J26</f>
        <v>#N/A</v>
      </c>
      <c r="AG26" s="57" t="e">
        <f aca="false">$F26*K26</f>
        <v>#N/A</v>
      </c>
      <c r="AH26" s="57" t="e">
        <f aca="false">$F26*L26</f>
        <v>#N/A</v>
      </c>
      <c r="AI26" s="57" t="e">
        <f aca="false">$F26*M26</f>
        <v>#N/A</v>
      </c>
      <c r="AJ26" s="57" t="e">
        <f aca="false">$F26*N26</f>
        <v>#N/A</v>
      </c>
      <c r="AK26" s="57" t="e">
        <f aca="false">F26*O26</f>
        <v>#N/A</v>
      </c>
      <c r="AL26" s="61"/>
      <c r="AM26" s="57" t="n">
        <f aca="false">CHOOSE($G$3,AD26-AE26,AE26-AD26)</f>
        <v>0</v>
      </c>
      <c r="AN26" s="57" t="e">
        <f aca="false">CHOOSE($G$3,AG26-AH26,AH26-AG26)</f>
        <v>#N/A</v>
      </c>
      <c r="AO26" s="57" t="e">
        <f aca="false">CHOOSE($G$3,AJ26-AK26,AK26-AJ26)</f>
        <v>#N/A</v>
      </c>
      <c r="AP26" s="72" t="e">
        <f aca="false">SUM(AM26:AO26)</f>
        <v>#N/A</v>
      </c>
      <c r="AR26" s="57" t="n">
        <f aca="false">CHOOSE($G$3,AC26-AD26,AD26-AC26)</f>
        <v>0</v>
      </c>
      <c r="AS26" s="57" t="e">
        <f aca="false">CHOOSE($G$3,AF26-AG26,AG26-AF26)</f>
        <v>#N/A</v>
      </c>
      <c r="AT26" s="57" t="e">
        <f aca="false">CHOOSE($G$3,AI26-AJ26,AJ26-AI26)</f>
        <v>#N/A</v>
      </c>
      <c r="AU26" s="72" t="e">
        <f aca="false">AR26+AS26+AT26</f>
        <v>#N/A</v>
      </c>
      <c r="AV26" s="72"/>
      <c r="AW26" s="58" t="e">
        <f aca="false">AU26+AP26</f>
        <v>#N/A</v>
      </c>
      <c r="AY26" s="58" t="e">
        <f aca="false">AK26+AH26+AE26</f>
        <v>#N/A</v>
      </c>
      <c r="AZ26" s="73"/>
    </row>
    <row r="27" customFormat="false" ht="12.75" hidden="false" customHeight="false" outlineLevel="0" collapsed="false">
      <c r="A27" s="62" t="n">
        <f aca="false">EDATE(A26,1)</f>
        <v>37226</v>
      </c>
      <c r="B27" s="63" t="n">
        <f aca="false">B26</f>
        <v>15000</v>
      </c>
      <c r="C27" s="75"/>
      <c r="D27" s="65" t="n">
        <f aca="false">B27+C27</f>
        <v>15000</v>
      </c>
      <c r="E27" s="52" t="n">
        <f aca="false">IF(Z27=0,0,IF(AND(Z27=1,$H$3=1),D27*U27,IF($H$3=2,D27,"N/A")))</f>
        <v>465000</v>
      </c>
      <c r="F27" s="52" t="n">
        <f aca="false">E27*Y27</f>
        <v>1.01497014203228E+020</v>
      </c>
      <c r="G27" s="66" t="n">
        <f aca="false">VLOOKUP($A27,Table,MATCH(G$4,Curves,0))</f>
        <v>3</v>
      </c>
      <c r="H27" s="67" t="n">
        <f aca="false">G27</f>
        <v>3</v>
      </c>
      <c r="I27" s="68" t="n">
        <f aca="false">H27</f>
        <v>3</v>
      </c>
      <c r="J27" s="66" t="e">
        <f aca="false">VLOOKUP($A27,Table,MATCH(J$4,Curves,0))</f>
        <v>#N/A</v>
      </c>
      <c r="K27" s="67" t="e">
        <f aca="false">J27</f>
        <v>#N/A</v>
      </c>
      <c r="L27" s="68" t="e">
        <f aca="false">K27</f>
        <v>#N/A</v>
      </c>
      <c r="M27" s="66" t="e">
        <f aca="false">VLOOKUP($A27,Table,MATCH(M$4,Curves,0))</f>
        <v>#N/A</v>
      </c>
      <c r="N27" s="67" t="e">
        <f aca="false">M27</f>
        <v>#N/A</v>
      </c>
      <c r="O27" s="68" t="e">
        <f aca="false">N27</f>
        <v>#N/A</v>
      </c>
      <c r="P27" s="69"/>
      <c r="Q27" s="68" t="e">
        <f aca="false">M27+J27+G27</f>
        <v>#N/A</v>
      </c>
      <c r="R27" s="68" t="e">
        <f aca="false">N27+K27+H27</f>
        <v>#N/A</v>
      </c>
      <c r="S27" s="68" t="e">
        <f aca="false">O27+L27+I27</f>
        <v>#N/A</v>
      </c>
      <c r="T27" s="69"/>
      <c r="U27" s="2" t="n">
        <f aca="false">A28-A27</f>
        <v>31</v>
      </c>
      <c r="V27" s="70" t="n">
        <f aca="false">CHOOSE(F$3,A28+24,A27)</f>
        <v>37226</v>
      </c>
      <c r="W27" s="2" t="n">
        <f aca="false">V27-C$3</f>
        <v>-8699</v>
      </c>
      <c r="X27" s="66" t="n">
        <f aca="false">VLOOKUP($A27,Table,MATCH(X$4,Curves,0))</f>
        <v>2</v>
      </c>
      <c r="Y27" s="71" t="n">
        <f aca="false">1/(1+CHOOSE(F$3,(X28+($K$3/10000))/2,(X27+($K$3/10000))/2))^(2*W27/365.25)</f>
        <v>218273148824145</v>
      </c>
      <c r="Z27" s="2" t="n">
        <f aca="false">IF(AND(mthbeg&lt;=A27,mthend&gt;=A27),1,0)</f>
        <v>1</v>
      </c>
      <c r="AA27" s="2" t="n">
        <f aca="false">U27*Z27</f>
        <v>31</v>
      </c>
      <c r="AC27" s="57" t="n">
        <f aca="false">F27*G27</f>
        <v>3.04491042609683E+020</v>
      </c>
      <c r="AD27" s="57" t="n">
        <f aca="false">$F27*H27</f>
        <v>3.04491042609683E+020</v>
      </c>
      <c r="AE27" s="57" t="n">
        <f aca="false">$F27*I27</f>
        <v>3.04491042609683E+020</v>
      </c>
      <c r="AF27" s="57" t="e">
        <f aca="false">$F27*J27</f>
        <v>#N/A</v>
      </c>
      <c r="AG27" s="57" t="e">
        <f aca="false">$F27*K27</f>
        <v>#N/A</v>
      </c>
      <c r="AH27" s="57" t="e">
        <f aca="false">$F27*L27</f>
        <v>#N/A</v>
      </c>
      <c r="AI27" s="57" t="e">
        <f aca="false">$F27*M27</f>
        <v>#N/A</v>
      </c>
      <c r="AJ27" s="57" t="e">
        <f aca="false">$F27*N27</f>
        <v>#N/A</v>
      </c>
      <c r="AK27" s="57" t="e">
        <f aca="false">F27*O27</f>
        <v>#N/A</v>
      </c>
      <c r="AL27" s="61"/>
      <c r="AM27" s="57" t="n">
        <f aca="false">CHOOSE($G$3,AD27-AE27,AE27-AD27)</f>
        <v>0</v>
      </c>
      <c r="AN27" s="57" t="e">
        <f aca="false">CHOOSE($G$3,AG27-AH27,AH27-AG27)</f>
        <v>#N/A</v>
      </c>
      <c r="AO27" s="57" t="e">
        <f aca="false">CHOOSE($G$3,AJ27-AK27,AK27-AJ27)</f>
        <v>#N/A</v>
      </c>
      <c r="AP27" s="72" t="e">
        <f aca="false">SUM(AM27:AO27)</f>
        <v>#N/A</v>
      </c>
      <c r="AR27" s="57" t="n">
        <f aca="false">CHOOSE($G$3,AC27-AD27,AD27-AC27)</f>
        <v>0</v>
      </c>
      <c r="AS27" s="57" t="e">
        <f aca="false">CHOOSE($G$3,AF27-AG27,AG27-AF27)</f>
        <v>#N/A</v>
      </c>
      <c r="AT27" s="57" t="e">
        <f aca="false">CHOOSE($G$3,AI27-AJ27,AJ27-AI27)</f>
        <v>#N/A</v>
      </c>
      <c r="AU27" s="72" t="e">
        <f aca="false">AR27+AS27+AT27</f>
        <v>#N/A</v>
      </c>
      <c r="AV27" s="72"/>
      <c r="AW27" s="58" t="e">
        <f aca="false">AU27+AP27</f>
        <v>#N/A</v>
      </c>
      <c r="AY27" s="58" t="e">
        <f aca="false">AK27+AH27+AE27</f>
        <v>#N/A</v>
      </c>
      <c r="AZ27" s="73"/>
    </row>
    <row r="28" customFormat="false" ht="12.75" hidden="false" customHeight="false" outlineLevel="0" collapsed="false">
      <c r="A28" s="62" t="n">
        <f aca="false">EDATE(A27,1)</f>
        <v>37257</v>
      </c>
      <c r="B28" s="63" t="n">
        <f aca="false">B27</f>
        <v>15000</v>
      </c>
      <c r="C28" s="75"/>
      <c r="D28" s="65" t="n">
        <f aca="false">B28+C28</f>
        <v>15000</v>
      </c>
      <c r="E28" s="52" t="n">
        <f aca="false">IF(Z28=0,0,IF(AND(Z28=1,$H$3=1),D28*U28,IF($H$3=2,D28,"N/A")))</f>
        <v>465000</v>
      </c>
      <c r="F28" s="52" t="n">
        <f aca="false">E28*Y28</f>
        <v>9.02307159764765E+019</v>
      </c>
      <c r="G28" s="66" t="n">
        <f aca="false">VLOOKUP($A28,Table,MATCH(G$4,Curves,0))</f>
        <v>3</v>
      </c>
      <c r="H28" s="67" t="n">
        <f aca="false">G28</f>
        <v>3</v>
      </c>
      <c r="I28" s="68" t="n">
        <f aca="false">H28</f>
        <v>3</v>
      </c>
      <c r="J28" s="66" t="e">
        <f aca="false">VLOOKUP($A28,Table,MATCH(J$4,Curves,0))</f>
        <v>#N/A</v>
      </c>
      <c r="K28" s="67" t="e">
        <f aca="false">J28</f>
        <v>#N/A</v>
      </c>
      <c r="L28" s="68" t="e">
        <f aca="false">K28</f>
        <v>#N/A</v>
      </c>
      <c r="M28" s="66" t="e">
        <f aca="false">VLOOKUP($A28,Table,MATCH(M$4,Curves,0))</f>
        <v>#N/A</v>
      </c>
      <c r="N28" s="67" t="e">
        <f aca="false">M28</f>
        <v>#N/A</v>
      </c>
      <c r="O28" s="68" t="e">
        <f aca="false">N28</f>
        <v>#N/A</v>
      </c>
      <c r="P28" s="69"/>
      <c r="Q28" s="68" t="e">
        <f aca="false">M28+J28+G28</f>
        <v>#N/A</v>
      </c>
      <c r="R28" s="68" t="e">
        <f aca="false">N28+K28+H28</f>
        <v>#N/A</v>
      </c>
      <c r="S28" s="68" t="e">
        <f aca="false">O28+L28+I28</f>
        <v>#N/A</v>
      </c>
      <c r="T28" s="69"/>
      <c r="U28" s="2" t="n">
        <f aca="false">A29-A28</f>
        <v>31</v>
      </c>
      <c r="V28" s="70" t="n">
        <f aca="false">CHOOSE(F$3,A29+24,A28)</f>
        <v>37257</v>
      </c>
      <c r="W28" s="2" t="n">
        <f aca="false">V28-C$3</f>
        <v>-8668</v>
      </c>
      <c r="X28" s="66" t="n">
        <f aca="false">VLOOKUP($A28,Table,MATCH(X$4,Curves,0))</f>
        <v>2</v>
      </c>
      <c r="Y28" s="71" t="n">
        <f aca="false">1/(1+CHOOSE(F$3,(X29+($K$3/10000))/2,(X28+($K$3/10000))/2))^(2*W28/365.25)</f>
        <v>194044550487046</v>
      </c>
      <c r="Z28" s="2" t="n">
        <f aca="false">IF(AND(mthbeg&lt;=A28,mthend&gt;=A28),1,0)</f>
        <v>1</v>
      </c>
      <c r="AA28" s="2" t="n">
        <f aca="false">U28*Z28</f>
        <v>31</v>
      </c>
      <c r="AC28" s="57" t="n">
        <f aca="false">F28*G28</f>
        <v>2.7069214792943E+020</v>
      </c>
      <c r="AD28" s="57" t="n">
        <f aca="false">$F28*H28</f>
        <v>2.7069214792943E+020</v>
      </c>
      <c r="AE28" s="57" t="n">
        <f aca="false">$F28*I28</f>
        <v>2.7069214792943E+020</v>
      </c>
      <c r="AF28" s="57" t="e">
        <f aca="false">$F28*J28</f>
        <v>#N/A</v>
      </c>
      <c r="AG28" s="57" t="e">
        <f aca="false">$F28*K28</f>
        <v>#N/A</v>
      </c>
      <c r="AH28" s="57" t="e">
        <f aca="false">$F28*L28</f>
        <v>#N/A</v>
      </c>
      <c r="AI28" s="57" t="e">
        <f aca="false">$F28*M28</f>
        <v>#N/A</v>
      </c>
      <c r="AJ28" s="57" t="e">
        <f aca="false">$F28*N28</f>
        <v>#N/A</v>
      </c>
      <c r="AK28" s="57" t="e">
        <f aca="false">F28*O28</f>
        <v>#N/A</v>
      </c>
      <c r="AL28" s="61"/>
      <c r="AM28" s="57" t="n">
        <f aca="false">CHOOSE($G$3,AD28-AE28,AE28-AD28)</f>
        <v>0</v>
      </c>
      <c r="AN28" s="57" t="e">
        <f aca="false">CHOOSE($G$3,AG28-AH28,AH28-AG28)</f>
        <v>#N/A</v>
      </c>
      <c r="AO28" s="57" t="e">
        <f aca="false">CHOOSE($G$3,AJ28-AK28,AK28-AJ28)</f>
        <v>#N/A</v>
      </c>
      <c r="AP28" s="72" t="e">
        <f aca="false">SUM(AM28:AO28)</f>
        <v>#N/A</v>
      </c>
      <c r="AR28" s="57" t="n">
        <f aca="false">CHOOSE($G$3,AC28-AD28,AD28-AC28)</f>
        <v>0</v>
      </c>
      <c r="AS28" s="57" t="e">
        <f aca="false">CHOOSE($G$3,AF28-AG28,AG28-AF28)</f>
        <v>#N/A</v>
      </c>
      <c r="AT28" s="57" t="e">
        <f aca="false">CHOOSE($G$3,AI28-AJ28,AJ28-AI28)</f>
        <v>#N/A</v>
      </c>
      <c r="AU28" s="72" t="e">
        <f aca="false">AR28+AS28+AT28</f>
        <v>#N/A</v>
      </c>
      <c r="AV28" s="72"/>
      <c r="AW28" s="58" t="e">
        <f aca="false">AU28+AP28</f>
        <v>#N/A</v>
      </c>
      <c r="AY28" s="58" t="e">
        <f aca="false">AK28+AH28+AE28</f>
        <v>#N/A</v>
      </c>
      <c r="AZ28" s="73"/>
    </row>
    <row r="29" customFormat="false" ht="12.75" hidden="false" customHeight="false" outlineLevel="0" collapsed="false">
      <c r="A29" s="62" t="n">
        <f aca="false">EDATE(A28,1)</f>
        <v>37288</v>
      </c>
      <c r="B29" s="63" t="n">
        <f aca="false">B28</f>
        <v>15000</v>
      </c>
      <c r="C29" s="75"/>
      <c r="D29" s="65" t="n">
        <f aca="false">B29+C29</f>
        <v>15000</v>
      </c>
      <c r="E29" s="52" t="n">
        <f aca="false">IF(Z29=0,0,IF(AND(Z29=1,$H$3=1),D29*U29,IF($H$3=2,D29,"N/A")))</f>
        <v>420000</v>
      </c>
      <c r="F29" s="52" t="n">
        <f aca="false">E29*Y29</f>
        <v>7.24522501560804E+019</v>
      </c>
      <c r="G29" s="66" t="n">
        <f aca="false">VLOOKUP($A29,Table,MATCH(G$4,Curves,0))</f>
        <v>3</v>
      </c>
      <c r="H29" s="67" t="n">
        <f aca="false">G29</f>
        <v>3</v>
      </c>
      <c r="I29" s="68" t="n">
        <f aca="false">H29</f>
        <v>3</v>
      </c>
      <c r="J29" s="66" t="e">
        <f aca="false">VLOOKUP($A29,Table,MATCH(J$4,Curves,0))</f>
        <v>#N/A</v>
      </c>
      <c r="K29" s="67" t="e">
        <f aca="false">J29</f>
        <v>#N/A</v>
      </c>
      <c r="L29" s="68" t="e">
        <f aca="false">K29</f>
        <v>#N/A</v>
      </c>
      <c r="M29" s="66" t="e">
        <f aca="false">VLOOKUP($A29,Table,MATCH(M$4,Curves,0))</f>
        <v>#N/A</v>
      </c>
      <c r="N29" s="67" t="e">
        <f aca="false">M29</f>
        <v>#N/A</v>
      </c>
      <c r="O29" s="68" t="e">
        <f aca="false">N29</f>
        <v>#N/A</v>
      </c>
      <c r="P29" s="69"/>
      <c r="Q29" s="68" t="e">
        <f aca="false">M29+J29+G29</f>
        <v>#N/A</v>
      </c>
      <c r="R29" s="68" t="e">
        <f aca="false">N29+K29+H29</f>
        <v>#N/A</v>
      </c>
      <c r="S29" s="68" t="e">
        <f aca="false">O29+L29+I29</f>
        <v>#N/A</v>
      </c>
      <c r="T29" s="69"/>
      <c r="U29" s="2" t="n">
        <f aca="false">A30-A29</f>
        <v>28</v>
      </c>
      <c r="V29" s="70" t="n">
        <f aca="false">CHOOSE(F$3,A30+24,A29)</f>
        <v>37288</v>
      </c>
      <c r="W29" s="2" t="n">
        <f aca="false">V29-C$3</f>
        <v>-8637</v>
      </c>
      <c r="X29" s="66" t="n">
        <f aca="false">VLOOKUP($A29,Table,MATCH(X$4,Curves,0))</f>
        <v>2</v>
      </c>
      <c r="Y29" s="71" t="n">
        <f aca="false">1/(1+CHOOSE(F$3,(X30+($K$3/10000))/2,(X29+($K$3/10000))/2))^(2*W29/365.25)</f>
        <v>172505357514477</v>
      </c>
      <c r="Z29" s="2" t="n">
        <f aca="false">IF(AND(mthbeg&lt;=A29,mthend&gt;=A29),1,0)</f>
        <v>1</v>
      </c>
      <c r="AA29" s="2" t="n">
        <f aca="false">U29*Z29</f>
        <v>28</v>
      </c>
      <c r="AC29" s="57" t="n">
        <f aca="false">F29*G29</f>
        <v>2.17356750468241E+020</v>
      </c>
      <c r="AD29" s="57" t="n">
        <f aca="false">$F29*H29</f>
        <v>2.17356750468241E+020</v>
      </c>
      <c r="AE29" s="57" t="n">
        <f aca="false">$F29*I29</f>
        <v>2.17356750468241E+020</v>
      </c>
      <c r="AF29" s="57" t="e">
        <f aca="false">$F29*J29</f>
        <v>#N/A</v>
      </c>
      <c r="AG29" s="57" t="e">
        <f aca="false">$F29*K29</f>
        <v>#N/A</v>
      </c>
      <c r="AH29" s="57" t="e">
        <f aca="false">$F29*L29</f>
        <v>#N/A</v>
      </c>
      <c r="AI29" s="57" t="e">
        <f aca="false">$F29*M29</f>
        <v>#N/A</v>
      </c>
      <c r="AJ29" s="57" t="e">
        <f aca="false">$F29*N29</f>
        <v>#N/A</v>
      </c>
      <c r="AK29" s="57" t="e">
        <f aca="false">F29*O29</f>
        <v>#N/A</v>
      </c>
      <c r="AL29" s="61"/>
      <c r="AM29" s="57" t="n">
        <f aca="false">CHOOSE($G$3,AD29-AE29,AE29-AD29)</f>
        <v>0</v>
      </c>
      <c r="AN29" s="57" t="e">
        <f aca="false">CHOOSE($G$3,AG29-AH29,AH29-AG29)</f>
        <v>#N/A</v>
      </c>
      <c r="AO29" s="57" t="e">
        <f aca="false">CHOOSE($G$3,AJ29-AK29,AK29-AJ29)</f>
        <v>#N/A</v>
      </c>
      <c r="AP29" s="72" t="e">
        <f aca="false">SUM(AM29:AO29)</f>
        <v>#N/A</v>
      </c>
      <c r="AR29" s="57" t="n">
        <f aca="false">CHOOSE($G$3,AC29-AD29,AD29-AC29)</f>
        <v>0</v>
      </c>
      <c r="AS29" s="57" t="e">
        <f aca="false">CHOOSE($G$3,AF29-AG29,AG29-AF29)</f>
        <v>#N/A</v>
      </c>
      <c r="AT29" s="57" t="e">
        <f aca="false">CHOOSE($G$3,AI29-AJ29,AJ29-AI29)</f>
        <v>#N/A</v>
      </c>
      <c r="AU29" s="72" t="e">
        <f aca="false">AR29+AS29+AT29</f>
        <v>#N/A</v>
      </c>
      <c r="AV29" s="72"/>
      <c r="AW29" s="58" t="e">
        <f aca="false">AU29+AP29</f>
        <v>#N/A</v>
      </c>
      <c r="AY29" s="58" t="e">
        <f aca="false">AK29+AH29+AE29</f>
        <v>#N/A</v>
      </c>
      <c r="AZ29" s="73"/>
    </row>
    <row r="30" customFormat="false" ht="12.75" hidden="false" customHeight="false" outlineLevel="0" collapsed="false">
      <c r="A30" s="62" t="n">
        <f aca="false">EDATE(A29,1)</f>
        <v>37316</v>
      </c>
      <c r="B30" s="63" t="n">
        <f aca="false">B29</f>
        <v>15000</v>
      </c>
      <c r="C30" s="75"/>
      <c r="D30" s="65" t="n">
        <f aca="false">B30+C30</f>
        <v>15000</v>
      </c>
      <c r="E30" s="52" t="n">
        <f aca="false">IF(Z30=0,0,IF(AND(Z30=1,$H$3=1),D30*U30,IF($H$3=2,D30,"N/A")))</f>
        <v>465000</v>
      </c>
      <c r="F30" s="52" t="n">
        <f aca="false">E30*Y30</f>
        <v>7.21276410352639E+019</v>
      </c>
      <c r="G30" s="66" t="n">
        <f aca="false">VLOOKUP($A30,Table,MATCH(G$4,Curves,0))</f>
        <v>3</v>
      </c>
      <c r="H30" s="67" t="n">
        <f aca="false">G30</f>
        <v>3</v>
      </c>
      <c r="I30" s="68" t="n">
        <f aca="false">H30</f>
        <v>3</v>
      </c>
      <c r="J30" s="66" t="e">
        <f aca="false">VLOOKUP($A30,Table,MATCH(J$4,Curves,0))</f>
        <v>#N/A</v>
      </c>
      <c r="K30" s="67" t="e">
        <f aca="false">J30</f>
        <v>#N/A</v>
      </c>
      <c r="L30" s="68" t="e">
        <f aca="false">K30</f>
        <v>#N/A</v>
      </c>
      <c r="M30" s="66" t="e">
        <f aca="false">VLOOKUP($A30,Table,MATCH(M$4,Curves,0))</f>
        <v>#N/A</v>
      </c>
      <c r="N30" s="67" t="e">
        <f aca="false">M30</f>
        <v>#N/A</v>
      </c>
      <c r="O30" s="68" t="e">
        <f aca="false">N30</f>
        <v>#N/A</v>
      </c>
      <c r="P30" s="69"/>
      <c r="Q30" s="68" t="e">
        <f aca="false">M30+J30+G30</f>
        <v>#N/A</v>
      </c>
      <c r="R30" s="68" t="e">
        <f aca="false">N30+K30+H30</f>
        <v>#N/A</v>
      </c>
      <c r="S30" s="68" t="e">
        <f aca="false">O30+L30+I30</f>
        <v>#N/A</v>
      </c>
      <c r="T30" s="69"/>
      <c r="U30" s="2" t="n">
        <f aca="false">A31-A30</f>
        <v>31</v>
      </c>
      <c r="V30" s="70" t="n">
        <f aca="false">CHOOSE(F$3,A31+24,A30)</f>
        <v>37316</v>
      </c>
      <c r="W30" s="2" t="n">
        <f aca="false">V30-C$3</f>
        <v>-8609</v>
      </c>
      <c r="X30" s="66" t="n">
        <f aca="false">VLOOKUP($A30,Table,MATCH(X$4,Curves,0))</f>
        <v>2</v>
      </c>
      <c r="Y30" s="71" t="n">
        <f aca="false">1/(1+CHOOSE(F$3,(X31+($K$3/10000))/2,(X30+($K$3/10000))/2))^(2*W30/365.25)</f>
        <v>155113206527449</v>
      </c>
      <c r="Z30" s="2" t="n">
        <f aca="false">IF(AND(mthbeg&lt;=A30,mthend&gt;=A30),1,0)</f>
        <v>1</v>
      </c>
      <c r="AA30" s="2" t="n">
        <f aca="false">U30*Z30</f>
        <v>31</v>
      </c>
      <c r="AC30" s="57" t="n">
        <f aca="false">F30*G30</f>
        <v>2.16382923105792E+020</v>
      </c>
      <c r="AD30" s="57" t="n">
        <f aca="false">$F30*H30</f>
        <v>2.16382923105792E+020</v>
      </c>
      <c r="AE30" s="57" t="n">
        <f aca="false">$F30*I30</f>
        <v>2.16382923105792E+020</v>
      </c>
      <c r="AF30" s="57" t="e">
        <f aca="false">$F30*J30</f>
        <v>#N/A</v>
      </c>
      <c r="AG30" s="57" t="e">
        <f aca="false">$F30*K30</f>
        <v>#N/A</v>
      </c>
      <c r="AH30" s="57" t="e">
        <f aca="false">$F30*L30</f>
        <v>#N/A</v>
      </c>
      <c r="AI30" s="57" t="e">
        <f aca="false">$F30*M30</f>
        <v>#N/A</v>
      </c>
      <c r="AJ30" s="57" t="e">
        <f aca="false">$F30*N30</f>
        <v>#N/A</v>
      </c>
      <c r="AK30" s="57" t="e">
        <f aca="false">F30*O30</f>
        <v>#N/A</v>
      </c>
      <c r="AL30" s="61"/>
      <c r="AM30" s="57" t="n">
        <f aca="false">CHOOSE($G$3,AD30-AE30,AE30-AD30)</f>
        <v>0</v>
      </c>
      <c r="AN30" s="57" t="e">
        <f aca="false">CHOOSE($G$3,AG30-AH30,AH30-AG30)</f>
        <v>#N/A</v>
      </c>
      <c r="AO30" s="57" t="e">
        <f aca="false">CHOOSE($G$3,AJ30-AK30,AK30-AJ30)</f>
        <v>#N/A</v>
      </c>
      <c r="AP30" s="72" t="e">
        <f aca="false">SUM(AM30:AO30)</f>
        <v>#N/A</v>
      </c>
      <c r="AR30" s="57" t="n">
        <f aca="false">CHOOSE($G$3,AC30-AD30,AD30-AC30)</f>
        <v>0</v>
      </c>
      <c r="AS30" s="57" t="e">
        <f aca="false">CHOOSE($G$3,AF30-AG30,AG30-AF30)</f>
        <v>#N/A</v>
      </c>
      <c r="AT30" s="57" t="e">
        <f aca="false">CHOOSE($G$3,AI30-AJ30,AJ30-AI30)</f>
        <v>#N/A</v>
      </c>
      <c r="AU30" s="72" t="e">
        <f aca="false">AR30+AS30+AT30</f>
        <v>#N/A</v>
      </c>
      <c r="AV30" s="72"/>
      <c r="AW30" s="58" t="e">
        <f aca="false">AU30+AP30</f>
        <v>#N/A</v>
      </c>
      <c r="AY30" s="58" t="e">
        <f aca="false">AK30+AH30+AE30</f>
        <v>#N/A</v>
      </c>
      <c r="AZ30" s="73"/>
    </row>
    <row r="31" customFormat="false" ht="12.75" hidden="false" customHeight="false" outlineLevel="0" collapsed="false">
      <c r="A31" s="62" t="n">
        <f aca="false">EDATE(A30,1)</f>
        <v>37347</v>
      </c>
      <c r="B31" s="63" t="n">
        <f aca="false">B30</f>
        <v>15000</v>
      </c>
      <c r="C31" s="75"/>
      <c r="D31" s="65" t="n">
        <f aca="false">B31+C31</f>
        <v>15000</v>
      </c>
      <c r="E31" s="52" t="n">
        <f aca="false">IF(Z31=0,0,IF(AND(Z31=1,$H$3=1),D31*U31,IF($H$3=2,D31,"N/A")))</f>
        <v>450000</v>
      </c>
      <c r="F31" s="52" t="n">
        <f aca="false">E31*Y31</f>
        <v>6.2052949109021E+019</v>
      </c>
      <c r="G31" s="66" t="n">
        <f aca="false">VLOOKUP($A31,Table,MATCH(G$4,Curves,0))</f>
        <v>3</v>
      </c>
      <c r="H31" s="67" t="n">
        <f aca="false">G31</f>
        <v>3</v>
      </c>
      <c r="I31" s="68" t="n">
        <f aca="false">H31</f>
        <v>3</v>
      </c>
      <c r="J31" s="66" t="e">
        <f aca="false">VLOOKUP($A31,Table,MATCH(J$4,Curves,0))</f>
        <v>#N/A</v>
      </c>
      <c r="K31" s="67" t="e">
        <f aca="false">J31</f>
        <v>#N/A</v>
      </c>
      <c r="L31" s="68" t="e">
        <f aca="false">K31</f>
        <v>#N/A</v>
      </c>
      <c r="M31" s="66" t="e">
        <f aca="false">VLOOKUP($A31,Table,MATCH(M$4,Curves,0))</f>
        <v>#N/A</v>
      </c>
      <c r="N31" s="67" t="e">
        <f aca="false">M31</f>
        <v>#N/A</v>
      </c>
      <c r="O31" s="68" t="e">
        <f aca="false">N31</f>
        <v>#N/A</v>
      </c>
      <c r="P31" s="69"/>
      <c r="Q31" s="68" t="e">
        <f aca="false">M31+J31+G31</f>
        <v>#N/A</v>
      </c>
      <c r="R31" s="68" t="e">
        <f aca="false">N31+K31+H31</f>
        <v>#N/A</v>
      </c>
      <c r="S31" s="68" t="e">
        <f aca="false">O31+L31+I31</f>
        <v>#N/A</v>
      </c>
      <c r="T31" s="69"/>
      <c r="U31" s="2" t="n">
        <f aca="false">A32-A31</f>
        <v>30</v>
      </c>
      <c r="V31" s="70" t="n">
        <f aca="false">CHOOSE(F$3,A32+24,A31)</f>
        <v>37347</v>
      </c>
      <c r="W31" s="2" t="n">
        <f aca="false">V31-C$3</f>
        <v>-8578</v>
      </c>
      <c r="X31" s="66" t="n">
        <f aca="false">VLOOKUP($A31,Table,MATCH(X$4,Curves,0))</f>
        <v>2</v>
      </c>
      <c r="Y31" s="71" t="n">
        <f aca="false">1/(1+CHOOSE(F$3,(X32+($K$3/10000))/2,(X31+($K$3/10000))/2))^(2*W31/365.25)</f>
        <v>137895442464491</v>
      </c>
      <c r="Z31" s="2" t="n">
        <f aca="false">IF(AND(mthbeg&lt;=A31,mthend&gt;=A31),1,0)</f>
        <v>1</v>
      </c>
      <c r="AA31" s="2" t="n">
        <f aca="false">U31*Z31</f>
        <v>30</v>
      </c>
      <c r="AC31" s="57" t="n">
        <f aca="false">F31*G31</f>
        <v>1.86158847327063E+020</v>
      </c>
      <c r="AD31" s="57" t="n">
        <f aca="false">$F31*H31</f>
        <v>1.86158847327063E+020</v>
      </c>
      <c r="AE31" s="57" t="n">
        <f aca="false">$F31*I31</f>
        <v>1.86158847327063E+020</v>
      </c>
      <c r="AF31" s="57" t="e">
        <f aca="false">$F31*J31</f>
        <v>#N/A</v>
      </c>
      <c r="AG31" s="57" t="e">
        <f aca="false">$F31*K31</f>
        <v>#N/A</v>
      </c>
      <c r="AH31" s="57" t="e">
        <f aca="false">$F31*L31</f>
        <v>#N/A</v>
      </c>
      <c r="AI31" s="57" t="e">
        <f aca="false">$F31*M31</f>
        <v>#N/A</v>
      </c>
      <c r="AJ31" s="57" t="e">
        <f aca="false">$F31*N31</f>
        <v>#N/A</v>
      </c>
      <c r="AK31" s="57" t="e">
        <f aca="false">F31*O31</f>
        <v>#N/A</v>
      </c>
      <c r="AL31" s="61"/>
      <c r="AM31" s="57" t="n">
        <f aca="false">CHOOSE($G$3,AD31-AE31,AE31-AD31)</f>
        <v>0</v>
      </c>
      <c r="AN31" s="57" t="e">
        <f aca="false">CHOOSE($G$3,AG31-AH31,AH31-AG31)</f>
        <v>#N/A</v>
      </c>
      <c r="AO31" s="57" t="e">
        <f aca="false">CHOOSE($G$3,AJ31-AK31,AK31-AJ31)</f>
        <v>#N/A</v>
      </c>
      <c r="AP31" s="72" t="e">
        <f aca="false">SUM(AM31:AO31)</f>
        <v>#N/A</v>
      </c>
      <c r="AR31" s="57" t="n">
        <f aca="false">CHOOSE($G$3,AC31-AD31,AD31-AC31)</f>
        <v>0</v>
      </c>
      <c r="AS31" s="57" t="e">
        <f aca="false">CHOOSE($G$3,AF31-AG31,AG31-AF31)</f>
        <v>#N/A</v>
      </c>
      <c r="AT31" s="57" t="e">
        <f aca="false">CHOOSE($G$3,AI31-AJ31,AJ31-AI31)</f>
        <v>#N/A</v>
      </c>
      <c r="AU31" s="72" t="e">
        <f aca="false">AR31+AS31+AT31</f>
        <v>#N/A</v>
      </c>
      <c r="AV31" s="72"/>
      <c r="AW31" s="58" t="e">
        <f aca="false">AU31+AP31</f>
        <v>#N/A</v>
      </c>
      <c r="AY31" s="58" t="e">
        <f aca="false">AK31+AH31+AE31</f>
        <v>#N/A</v>
      </c>
      <c r="AZ31" s="73"/>
    </row>
    <row r="32" customFormat="false" ht="12.75" hidden="false" customHeight="false" outlineLevel="0" collapsed="false">
      <c r="A32" s="62" t="n">
        <f aca="false">EDATE(A31,1)</f>
        <v>37377</v>
      </c>
      <c r="B32" s="63" t="n">
        <f aca="false">B31</f>
        <v>15000</v>
      </c>
      <c r="C32" s="75"/>
      <c r="D32" s="65" t="n">
        <f aca="false">B32+C32</f>
        <v>15000</v>
      </c>
      <c r="E32" s="52" t="n">
        <f aca="false">IF(Z32=0,0,IF(AND(Z32=1,$H$3=1),D32*U32,IF($H$3=2,D32,"N/A")))</f>
        <v>465000</v>
      </c>
      <c r="F32" s="52" t="n">
        <f aca="false">E32*Y32</f>
        <v>5.72205928271103E+019</v>
      </c>
      <c r="G32" s="66" t="n">
        <f aca="false">VLOOKUP($A32,Table,MATCH(G$4,Curves,0))</f>
        <v>3</v>
      </c>
      <c r="H32" s="67" t="n">
        <f aca="false">G32</f>
        <v>3</v>
      </c>
      <c r="I32" s="68" t="n">
        <f aca="false">H32</f>
        <v>3</v>
      </c>
      <c r="J32" s="66" t="e">
        <f aca="false">VLOOKUP($A32,Table,MATCH(J$4,Curves,0))</f>
        <v>#N/A</v>
      </c>
      <c r="K32" s="67" t="e">
        <f aca="false">J32</f>
        <v>#N/A</v>
      </c>
      <c r="L32" s="68" t="e">
        <f aca="false">K32</f>
        <v>#N/A</v>
      </c>
      <c r="M32" s="66" t="e">
        <f aca="false">VLOOKUP($A32,Table,MATCH(M$4,Curves,0))</f>
        <v>#N/A</v>
      </c>
      <c r="N32" s="67" t="e">
        <f aca="false">M32</f>
        <v>#N/A</v>
      </c>
      <c r="O32" s="68" t="e">
        <f aca="false">N32</f>
        <v>#N/A</v>
      </c>
      <c r="P32" s="69"/>
      <c r="Q32" s="68" t="e">
        <f aca="false">M32+J32+G32</f>
        <v>#N/A</v>
      </c>
      <c r="R32" s="68" t="e">
        <f aca="false">N32+K32+H32</f>
        <v>#N/A</v>
      </c>
      <c r="S32" s="68" t="e">
        <f aca="false">O32+L32+I32</f>
        <v>#N/A</v>
      </c>
      <c r="T32" s="69"/>
      <c r="U32" s="2" t="n">
        <f aca="false">A33-A32</f>
        <v>31</v>
      </c>
      <c r="V32" s="70" t="n">
        <f aca="false">CHOOSE(F$3,A33+24,A32)</f>
        <v>37377</v>
      </c>
      <c r="W32" s="2" t="n">
        <f aca="false">V32-C$3</f>
        <v>-8548</v>
      </c>
      <c r="X32" s="66" t="n">
        <f aca="false">VLOOKUP($A32,Table,MATCH(X$4,Curves,0))</f>
        <v>2</v>
      </c>
      <c r="Y32" s="71" t="n">
        <f aca="false">1/(1+CHOOSE(F$3,(X33+($K$3/10000))/2,(X32+($K$3/10000))/2))^(2*W32/365.25)</f>
        <v>123055038337872</v>
      </c>
      <c r="Z32" s="2" t="n">
        <f aca="false">IF(AND(mthbeg&lt;=A32,mthend&gt;=A32),1,0)</f>
        <v>1</v>
      </c>
      <c r="AA32" s="2" t="n">
        <f aca="false">U32*Z32</f>
        <v>31</v>
      </c>
      <c r="AC32" s="57" t="n">
        <f aca="false">F32*G32</f>
        <v>1.71661778481331E+020</v>
      </c>
      <c r="AD32" s="57" t="n">
        <f aca="false">$F32*H32</f>
        <v>1.71661778481331E+020</v>
      </c>
      <c r="AE32" s="57" t="n">
        <f aca="false">$F32*I32</f>
        <v>1.71661778481331E+020</v>
      </c>
      <c r="AF32" s="57" t="e">
        <f aca="false">$F32*J32</f>
        <v>#N/A</v>
      </c>
      <c r="AG32" s="57" t="e">
        <f aca="false">$F32*K32</f>
        <v>#N/A</v>
      </c>
      <c r="AH32" s="57" t="e">
        <f aca="false">$F32*L32</f>
        <v>#N/A</v>
      </c>
      <c r="AI32" s="57" t="e">
        <f aca="false">$F32*M32</f>
        <v>#N/A</v>
      </c>
      <c r="AJ32" s="57" t="e">
        <f aca="false">$F32*N32</f>
        <v>#N/A</v>
      </c>
      <c r="AK32" s="57" t="e">
        <f aca="false">F32*O32</f>
        <v>#N/A</v>
      </c>
      <c r="AL32" s="61"/>
      <c r="AM32" s="57" t="n">
        <f aca="false">CHOOSE($G$3,AD32-AE32,AE32-AD32)</f>
        <v>0</v>
      </c>
      <c r="AN32" s="57" t="e">
        <f aca="false">CHOOSE($G$3,AG32-AH32,AH32-AG32)</f>
        <v>#N/A</v>
      </c>
      <c r="AO32" s="57" t="e">
        <f aca="false">CHOOSE($G$3,AJ32-AK32,AK32-AJ32)</f>
        <v>#N/A</v>
      </c>
      <c r="AP32" s="72" t="e">
        <f aca="false">SUM(AM32:AO32)</f>
        <v>#N/A</v>
      </c>
      <c r="AR32" s="57" t="n">
        <f aca="false">CHOOSE($G$3,AC32-AD32,AD32-AC32)</f>
        <v>0</v>
      </c>
      <c r="AS32" s="57" t="e">
        <f aca="false">CHOOSE($G$3,AF32-AG32,AG32-AF32)</f>
        <v>#N/A</v>
      </c>
      <c r="AT32" s="57" t="e">
        <f aca="false">CHOOSE($G$3,AI32-AJ32,AJ32-AI32)</f>
        <v>#N/A</v>
      </c>
      <c r="AU32" s="72" t="e">
        <f aca="false">AR32+AS32+AT32</f>
        <v>#N/A</v>
      </c>
      <c r="AV32" s="72"/>
      <c r="AW32" s="58" t="e">
        <f aca="false">AU32+AP32</f>
        <v>#N/A</v>
      </c>
      <c r="AY32" s="58" t="e">
        <f aca="false">AK32+AH32+AE32</f>
        <v>#N/A</v>
      </c>
      <c r="AZ32" s="73"/>
    </row>
    <row r="33" customFormat="false" ht="12.75" hidden="false" customHeight="false" outlineLevel="0" collapsed="false">
      <c r="A33" s="62" t="n">
        <f aca="false">EDATE(A32,1)</f>
        <v>37408</v>
      </c>
      <c r="B33" s="63" t="n">
        <f aca="false">B32</f>
        <v>15000</v>
      </c>
      <c r="C33" s="75"/>
      <c r="D33" s="65" t="n">
        <f aca="false">B33+C33</f>
        <v>15000</v>
      </c>
      <c r="E33" s="52" t="n">
        <f aca="false">IF(Z33=0,0,IF(AND(Z33=1,$H$3=1),D33*U33,IF($H$3=2,D33,"N/A")))</f>
        <v>450000</v>
      </c>
      <c r="F33" s="52" t="n">
        <f aca="false">E33*Y33</f>
        <v>4.92280973524798E+019</v>
      </c>
      <c r="G33" s="66" t="n">
        <f aca="false">VLOOKUP($A33,Table,MATCH(G$4,Curves,0))</f>
        <v>3</v>
      </c>
      <c r="H33" s="67" t="n">
        <f aca="false">G33</f>
        <v>3</v>
      </c>
      <c r="I33" s="68" t="n">
        <f aca="false">H33</f>
        <v>3</v>
      </c>
      <c r="J33" s="66" t="e">
        <f aca="false">VLOOKUP($A33,Table,MATCH(J$4,Curves,0))</f>
        <v>#N/A</v>
      </c>
      <c r="K33" s="67" t="e">
        <f aca="false">J33</f>
        <v>#N/A</v>
      </c>
      <c r="L33" s="68" t="e">
        <f aca="false">K33</f>
        <v>#N/A</v>
      </c>
      <c r="M33" s="66" t="e">
        <f aca="false">VLOOKUP($A33,Table,MATCH(M$4,Curves,0))</f>
        <v>#N/A</v>
      </c>
      <c r="N33" s="67" t="e">
        <f aca="false">M33</f>
        <v>#N/A</v>
      </c>
      <c r="O33" s="68" t="e">
        <f aca="false">N33</f>
        <v>#N/A</v>
      </c>
      <c r="P33" s="69"/>
      <c r="Q33" s="68" t="e">
        <f aca="false">M33+J33+G33</f>
        <v>#N/A</v>
      </c>
      <c r="R33" s="68" t="e">
        <f aca="false">N33+K33+H33</f>
        <v>#N/A</v>
      </c>
      <c r="S33" s="68" t="e">
        <f aca="false">O33+L33+I33</f>
        <v>#N/A</v>
      </c>
      <c r="T33" s="69"/>
      <c r="U33" s="2" t="n">
        <f aca="false">A34-A33</f>
        <v>30</v>
      </c>
      <c r="V33" s="70" t="n">
        <f aca="false">CHOOSE(F$3,A34+24,A33)</f>
        <v>37408</v>
      </c>
      <c r="W33" s="2" t="n">
        <f aca="false">V33-C$3</f>
        <v>-8517</v>
      </c>
      <c r="X33" s="66" t="n">
        <f aca="false">VLOOKUP($A33,Table,MATCH(X$4,Curves,0))</f>
        <v>2</v>
      </c>
      <c r="Y33" s="71" t="n">
        <f aca="false">1/(1+CHOOSE(F$3,(X34+($K$3/10000))/2,(X33+($K$3/10000))/2))^(2*W33/365.25)</f>
        <v>109395771894400</v>
      </c>
      <c r="Z33" s="2" t="n">
        <f aca="false">IF(AND(mthbeg&lt;=A33,mthend&gt;=A33),1,0)</f>
        <v>1</v>
      </c>
      <c r="AA33" s="2" t="n">
        <f aca="false">U33*Z33</f>
        <v>30</v>
      </c>
      <c r="AC33" s="57" t="n">
        <f aca="false">F33*G33</f>
        <v>1.4768429205744E+020</v>
      </c>
      <c r="AD33" s="57" t="n">
        <f aca="false">$F33*H33</f>
        <v>1.4768429205744E+020</v>
      </c>
      <c r="AE33" s="57" t="n">
        <f aca="false">$F33*I33</f>
        <v>1.4768429205744E+020</v>
      </c>
      <c r="AF33" s="57" t="e">
        <f aca="false">$F33*J33</f>
        <v>#N/A</v>
      </c>
      <c r="AG33" s="57" t="e">
        <f aca="false">$F33*K33</f>
        <v>#N/A</v>
      </c>
      <c r="AH33" s="57" t="e">
        <f aca="false">$F33*L33</f>
        <v>#N/A</v>
      </c>
      <c r="AI33" s="57" t="e">
        <f aca="false">$F33*M33</f>
        <v>#N/A</v>
      </c>
      <c r="AJ33" s="57" t="e">
        <f aca="false">$F33*N33</f>
        <v>#N/A</v>
      </c>
      <c r="AK33" s="57" t="e">
        <f aca="false">F33*O33</f>
        <v>#N/A</v>
      </c>
      <c r="AL33" s="61"/>
      <c r="AM33" s="57" t="n">
        <f aca="false">CHOOSE($G$3,AD33-AE33,AE33-AD33)</f>
        <v>0</v>
      </c>
      <c r="AN33" s="57" t="e">
        <f aca="false">CHOOSE($G$3,AG33-AH33,AH33-AG33)</f>
        <v>#N/A</v>
      </c>
      <c r="AO33" s="57" t="e">
        <f aca="false">CHOOSE($G$3,AJ33-AK33,AK33-AJ33)</f>
        <v>#N/A</v>
      </c>
      <c r="AP33" s="72" t="e">
        <f aca="false">SUM(AM33:AO33)</f>
        <v>#N/A</v>
      </c>
      <c r="AR33" s="57" t="n">
        <f aca="false">CHOOSE($G$3,AC33-AD33,AD33-AC33)</f>
        <v>0</v>
      </c>
      <c r="AS33" s="57" t="e">
        <f aca="false">CHOOSE($G$3,AF33-AG33,AG33-AF33)</f>
        <v>#N/A</v>
      </c>
      <c r="AT33" s="57" t="e">
        <f aca="false">CHOOSE($G$3,AI33-AJ33,AJ33-AI33)</f>
        <v>#N/A</v>
      </c>
      <c r="AU33" s="72" t="e">
        <f aca="false">AR33+AS33+AT33</f>
        <v>#N/A</v>
      </c>
      <c r="AV33" s="72"/>
      <c r="AW33" s="58" t="e">
        <f aca="false">AU33+AP33</f>
        <v>#N/A</v>
      </c>
      <c r="AY33" s="58" t="e">
        <f aca="false">AK33+AH33+AE33</f>
        <v>#N/A</v>
      </c>
      <c r="AZ33" s="73"/>
    </row>
    <row r="34" customFormat="false" ht="12.75" hidden="false" customHeight="false" outlineLevel="0" collapsed="false">
      <c r="A34" s="62" t="n">
        <f aca="false">EDATE(A33,1)</f>
        <v>37438</v>
      </c>
      <c r="B34" s="63" t="n">
        <f aca="false">B33</f>
        <v>15000</v>
      </c>
      <c r="C34" s="75"/>
      <c r="D34" s="65" t="n">
        <f aca="false">B34+C34</f>
        <v>15000</v>
      </c>
      <c r="E34" s="52" t="n">
        <f aca="false">IF(Z34=0,0,IF(AND(Z34=1,$H$3=1),D34*U34,IF($H$3=2,D34,"N/A")))</f>
        <v>465000</v>
      </c>
      <c r="F34" s="52" t="n">
        <f aca="false">E34*Y34</f>
        <v>4.53944728607605E+019</v>
      </c>
      <c r="G34" s="66" t="n">
        <f aca="false">VLOOKUP($A34,Table,MATCH(G$4,Curves,0))</f>
        <v>3</v>
      </c>
      <c r="H34" s="67" t="n">
        <f aca="false">G34</f>
        <v>3</v>
      </c>
      <c r="I34" s="68" t="n">
        <f aca="false">H34</f>
        <v>3</v>
      </c>
      <c r="J34" s="66" t="e">
        <f aca="false">VLOOKUP($A34,Table,MATCH(J$4,Curves,0))</f>
        <v>#N/A</v>
      </c>
      <c r="K34" s="67" t="e">
        <f aca="false">J34</f>
        <v>#N/A</v>
      </c>
      <c r="L34" s="68" t="e">
        <f aca="false">K34</f>
        <v>#N/A</v>
      </c>
      <c r="M34" s="66" t="e">
        <f aca="false">VLOOKUP($A34,Table,MATCH(M$4,Curves,0))</f>
        <v>#N/A</v>
      </c>
      <c r="N34" s="67" t="e">
        <f aca="false">M34</f>
        <v>#N/A</v>
      </c>
      <c r="O34" s="68" t="e">
        <f aca="false">N34</f>
        <v>#N/A</v>
      </c>
      <c r="P34" s="69"/>
      <c r="Q34" s="68" t="e">
        <f aca="false">M34+J34+G34</f>
        <v>#N/A</v>
      </c>
      <c r="R34" s="68" t="e">
        <f aca="false">N34+K34+H34</f>
        <v>#N/A</v>
      </c>
      <c r="S34" s="68" t="e">
        <f aca="false">O34+L34+I34</f>
        <v>#N/A</v>
      </c>
      <c r="T34" s="69"/>
      <c r="U34" s="2" t="n">
        <f aca="false">A35-A34</f>
        <v>31</v>
      </c>
      <c r="V34" s="70" t="n">
        <f aca="false">CHOOSE(F$3,A35+24,A34)</f>
        <v>37438</v>
      </c>
      <c r="W34" s="2" t="n">
        <f aca="false">V34-C$3</f>
        <v>-8487</v>
      </c>
      <c r="X34" s="66" t="n">
        <f aca="false">VLOOKUP($A34,Table,MATCH(X$4,Curves,0))</f>
        <v>2</v>
      </c>
      <c r="Y34" s="71" t="n">
        <f aca="false">1/(1+CHOOSE(F$3,(X35+($K$3/10000))/2,(X34+($K$3/10000))/2))^(2*W34/365.25)</f>
        <v>97622522281205.5</v>
      </c>
      <c r="Z34" s="2" t="n">
        <f aca="false">IF(AND(mthbeg&lt;=A34,mthend&gt;=A34),1,0)</f>
        <v>1</v>
      </c>
      <c r="AA34" s="2" t="n">
        <f aca="false">U34*Z34</f>
        <v>31</v>
      </c>
      <c r="AC34" s="57" t="n">
        <f aca="false">F34*G34</f>
        <v>1.36183418582282E+020</v>
      </c>
      <c r="AD34" s="57" t="n">
        <f aca="false">$F34*H34</f>
        <v>1.36183418582282E+020</v>
      </c>
      <c r="AE34" s="57" t="n">
        <f aca="false">$F34*I34</f>
        <v>1.36183418582282E+020</v>
      </c>
      <c r="AF34" s="57" t="e">
        <f aca="false">$F34*J34</f>
        <v>#N/A</v>
      </c>
      <c r="AG34" s="57" t="e">
        <f aca="false">$F34*K34</f>
        <v>#N/A</v>
      </c>
      <c r="AH34" s="57" t="e">
        <f aca="false">$F34*L34</f>
        <v>#N/A</v>
      </c>
      <c r="AI34" s="57" t="e">
        <f aca="false">$F34*M34</f>
        <v>#N/A</v>
      </c>
      <c r="AJ34" s="57" t="e">
        <f aca="false">$F34*N34</f>
        <v>#N/A</v>
      </c>
      <c r="AK34" s="57" t="e">
        <f aca="false">F34*O34</f>
        <v>#N/A</v>
      </c>
      <c r="AL34" s="61"/>
      <c r="AM34" s="57" t="n">
        <f aca="false">CHOOSE($G$3,AD34-AE34,AE34-AD34)</f>
        <v>0</v>
      </c>
      <c r="AN34" s="57" t="e">
        <f aca="false">CHOOSE($G$3,AG34-AH34,AH34-AG34)</f>
        <v>#N/A</v>
      </c>
      <c r="AO34" s="57" t="e">
        <f aca="false">CHOOSE($G$3,AJ34-AK34,AK34-AJ34)</f>
        <v>#N/A</v>
      </c>
      <c r="AP34" s="72" t="e">
        <f aca="false">SUM(AM34:AO34)</f>
        <v>#N/A</v>
      </c>
      <c r="AR34" s="57" t="n">
        <f aca="false">CHOOSE($G$3,AC34-AD34,AD34-AC34)</f>
        <v>0</v>
      </c>
      <c r="AS34" s="57" t="e">
        <f aca="false">CHOOSE($G$3,AF34-AG34,AG34-AF34)</f>
        <v>#N/A</v>
      </c>
      <c r="AT34" s="57" t="e">
        <f aca="false">CHOOSE($G$3,AI34-AJ34,AJ34-AI34)</f>
        <v>#N/A</v>
      </c>
      <c r="AU34" s="72" t="e">
        <f aca="false">AR34+AS34+AT34</f>
        <v>#N/A</v>
      </c>
      <c r="AV34" s="72"/>
      <c r="AW34" s="58" t="e">
        <f aca="false">AU34+AP34</f>
        <v>#N/A</v>
      </c>
      <c r="AY34" s="58" t="e">
        <f aca="false">AK34+AH34+AE34</f>
        <v>#N/A</v>
      </c>
      <c r="AZ34" s="73"/>
    </row>
    <row r="35" customFormat="false" ht="12.75" hidden="false" customHeight="false" outlineLevel="0" collapsed="false">
      <c r="A35" s="62" t="n">
        <f aca="false">EDATE(A34,1)</f>
        <v>37469</v>
      </c>
      <c r="B35" s="63" t="n">
        <f aca="false">B34</f>
        <v>15000</v>
      </c>
      <c r="C35" s="75"/>
      <c r="D35" s="65" t="n">
        <f aca="false">B35+C35</f>
        <v>15000</v>
      </c>
      <c r="E35" s="52" t="n">
        <f aca="false">IF(Z35=0,0,IF(AND(Z35=1,$H$3=1),D35*U35,IF($H$3=2,D35,"N/A")))</f>
        <v>465000</v>
      </c>
      <c r="F35" s="52" t="n">
        <f aca="false">E35*Y35</f>
        <v>4.03556283872526E+019</v>
      </c>
      <c r="G35" s="66" t="n">
        <f aca="false">VLOOKUP($A35,Table,MATCH(G$4,Curves,0))</f>
        <v>3</v>
      </c>
      <c r="H35" s="67" t="n">
        <f aca="false">G35</f>
        <v>3</v>
      </c>
      <c r="I35" s="68" t="n">
        <f aca="false">H35</f>
        <v>3</v>
      </c>
      <c r="J35" s="66" t="e">
        <f aca="false">VLOOKUP($A35,Table,MATCH(J$4,Curves,0))</f>
        <v>#N/A</v>
      </c>
      <c r="K35" s="67" t="e">
        <f aca="false">J35</f>
        <v>#N/A</v>
      </c>
      <c r="L35" s="68" t="e">
        <f aca="false">K35</f>
        <v>#N/A</v>
      </c>
      <c r="M35" s="66" t="e">
        <f aca="false">VLOOKUP($A35,Table,MATCH(M$4,Curves,0))</f>
        <v>#N/A</v>
      </c>
      <c r="N35" s="67" t="e">
        <f aca="false">M35</f>
        <v>#N/A</v>
      </c>
      <c r="O35" s="68" t="e">
        <f aca="false">N35</f>
        <v>#N/A</v>
      </c>
      <c r="P35" s="69"/>
      <c r="Q35" s="68" t="e">
        <f aca="false">M35+J35+G35</f>
        <v>#N/A</v>
      </c>
      <c r="R35" s="68" t="e">
        <f aca="false">N35+K35+H35</f>
        <v>#N/A</v>
      </c>
      <c r="S35" s="68" t="e">
        <f aca="false">O35+L35+I35</f>
        <v>#N/A</v>
      </c>
      <c r="T35" s="69"/>
      <c r="U35" s="2" t="n">
        <f aca="false">A36-A35</f>
        <v>31</v>
      </c>
      <c r="V35" s="70" t="n">
        <f aca="false">CHOOSE(F$3,A36+24,A35)</f>
        <v>37469</v>
      </c>
      <c r="W35" s="2" t="n">
        <f aca="false">V35-C$3</f>
        <v>-8456</v>
      </c>
      <c r="X35" s="66" t="n">
        <f aca="false">VLOOKUP($A35,Table,MATCH(X$4,Curves,0))</f>
        <v>2</v>
      </c>
      <c r="Y35" s="71" t="n">
        <f aca="false">1/(1+CHOOSE(F$3,(X36+($K$3/10000))/2,(X35+($K$3/10000))/2))^(2*W35/365.25)</f>
        <v>86786297606994.9</v>
      </c>
      <c r="Z35" s="2" t="n">
        <f aca="false">IF(AND(mthbeg&lt;=A35,mthend&gt;=A35),1,0)</f>
        <v>1</v>
      </c>
      <c r="AA35" s="2" t="n">
        <f aca="false">U35*Z35</f>
        <v>31</v>
      </c>
      <c r="AC35" s="57" t="n">
        <f aca="false">F35*G35</f>
        <v>1.21066885161758E+020</v>
      </c>
      <c r="AD35" s="57" t="n">
        <f aca="false">$F35*H35</f>
        <v>1.21066885161758E+020</v>
      </c>
      <c r="AE35" s="57" t="n">
        <f aca="false">$F35*I35</f>
        <v>1.21066885161758E+020</v>
      </c>
      <c r="AF35" s="57" t="e">
        <f aca="false">$F35*J35</f>
        <v>#N/A</v>
      </c>
      <c r="AG35" s="57" t="e">
        <f aca="false">$F35*K35</f>
        <v>#N/A</v>
      </c>
      <c r="AH35" s="57" t="e">
        <f aca="false">$F35*L35</f>
        <v>#N/A</v>
      </c>
      <c r="AI35" s="57" t="e">
        <f aca="false">$F35*M35</f>
        <v>#N/A</v>
      </c>
      <c r="AJ35" s="57" t="e">
        <f aca="false">$F35*N35</f>
        <v>#N/A</v>
      </c>
      <c r="AK35" s="57" t="e">
        <f aca="false">F35*O35</f>
        <v>#N/A</v>
      </c>
      <c r="AL35" s="61"/>
      <c r="AM35" s="57" t="n">
        <f aca="false">CHOOSE($G$3,AD35-AE35,AE35-AD35)</f>
        <v>0</v>
      </c>
      <c r="AN35" s="57" t="e">
        <f aca="false">CHOOSE($G$3,AG35-AH35,AH35-AG35)</f>
        <v>#N/A</v>
      </c>
      <c r="AO35" s="57" t="e">
        <f aca="false">CHOOSE($G$3,AJ35-AK35,AK35-AJ35)</f>
        <v>#N/A</v>
      </c>
      <c r="AP35" s="72" t="e">
        <f aca="false">SUM(AM35:AO35)</f>
        <v>#N/A</v>
      </c>
      <c r="AR35" s="57" t="n">
        <f aca="false">CHOOSE($G$3,AC35-AD35,AD35-AC35)</f>
        <v>0</v>
      </c>
      <c r="AS35" s="57" t="e">
        <f aca="false">CHOOSE($G$3,AF35-AG35,AG35-AF35)</f>
        <v>#N/A</v>
      </c>
      <c r="AT35" s="57" t="e">
        <f aca="false">CHOOSE($G$3,AI35-AJ35,AJ35-AI35)</f>
        <v>#N/A</v>
      </c>
      <c r="AU35" s="72" t="e">
        <f aca="false">AR35+AS35+AT35</f>
        <v>#N/A</v>
      </c>
      <c r="AV35" s="72"/>
      <c r="AW35" s="58" t="e">
        <f aca="false">AU35+AP35</f>
        <v>#N/A</v>
      </c>
      <c r="AY35" s="58" t="e">
        <f aca="false">AK35+AH35+AE35</f>
        <v>#N/A</v>
      </c>
      <c r="AZ35" s="73"/>
    </row>
    <row r="36" customFormat="false" ht="12.75" hidden="false" customHeight="false" outlineLevel="0" collapsed="false">
      <c r="A36" s="62" t="n">
        <f aca="false">EDATE(A35,1)</f>
        <v>37500</v>
      </c>
      <c r="B36" s="63" t="n">
        <f aca="false">B35</f>
        <v>15000</v>
      </c>
      <c r="C36" s="75"/>
      <c r="D36" s="65" t="n">
        <f aca="false">B36+C36</f>
        <v>15000</v>
      </c>
      <c r="E36" s="52" t="n">
        <f aca="false">IF(Z36=0,0,IF(AND(Z36=1,$H$3=1),D36*U36,IF($H$3=2,D36,"N/A")))</f>
        <v>450000</v>
      </c>
      <c r="F36" s="52" t="n">
        <f aca="false">E36*Y36</f>
        <v>3.47188084711163E+019</v>
      </c>
      <c r="G36" s="66" t="n">
        <f aca="false">VLOOKUP($A36,Table,MATCH(G$4,Curves,0))</f>
        <v>3</v>
      </c>
      <c r="H36" s="67" t="n">
        <f aca="false">G36</f>
        <v>3</v>
      </c>
      <c r="I36" s="68" t="n">
        <f aca="false">H36</f>
        <v>3</v>
      </c>
      <c r="J36" s="66" t="e">
        <f aca="false">VLOOKUP($A36,Table,MATCH(J$4,Curves,0))</f>
        <v>#N/A</v>
      </c>
      <c r="K36" s="67" t="e">
        <f aca="false">J36</f>
        <v>#N/A</v>
      </c>
      <c r="L36" s="68" t="e">
        <f aca="false">K36</f>
        <v>#N/A</v>
      </c>
      <c r="M36" s="66" t="e">
        <f aca="false">VLOOKUP($A36,Table,MATCH(M$4,Curves,0))</f>
        <v>#N/A</v>
      </c>
      <c r="N36" s="67" t="e">
        <f aca="false">M36</f>
        <v>#N/A</v>
      </c>
      <c r="O36" s="68" t="e">
        <f aca="false">N36</f>
        <v>#N/A</v>
      </c>
      <c r="P36" s="69"/>
      <c r="Q36" s="68" t="e">
        <f aca="false">M36+J36+G36</f>
        <v>#N/A</v>
      </c>
      <c r="R36" s="68" t="e">
        <f aca="false">N36+K36+H36</f>
        <v>#N/A</v>
      </c>
      <c r="S36" s="68" t="e">
        <f aca="false">O36+L36+I36</f>
        <v>#N/A</v>
      </c>
      <c r="T36" s="69"/>
      <c r="U36" s="2" t="n">
        <f aca="false">A37-A36</f>
        <v>30</v>
      </c>
      <c r="V36" s="70" t="n">
        <f aca="false">CHOOSE(F$3,A37+24,A36)</f>
        <v>37500</v>
      </c>
      <c r="W36" s="2" t="n">
        <f aca="false">V36-C$3</f>
        <v>-8425</v>
      </c>
      <c r="X36" s="66" t="n">
        <f aca="false">VLOOKUP($A36,Table,MATCH(X$4,Curves,0))</f>
        <v>2</v>
      </c>
      <c r="Y36" s="71" t="n">
        <f aca="false">1/(1+CHOOSE(F$3,(X37+($K$3/10000))/2,(X36+($K$3/10000))/2))^(2*W36/365.25)</f>
        <v>77152907713591.7</v>
      </c>
      <c r="Z36" s="2" t="n">
        <f aca="false">IF(AND(mthbeg&lt;=A36,mthend&gt;=A36),1,0)</f>
        <v>1</v>
      </c>
      <c r="AA36" s="2" t="n">
        <f aca="false">U36*Z36</f>
        <v>30</v>
      </c>
      <c r="AC36" s="57" t="n">
        <f aca="false">F36*G36</f>
        <v>1.04156425413349E+020</v>
      </c>
      <c r="AD36" s="57" t="n">
        <f aca="false">$F36*H36</f>
        <v>1.04156425413349E+020</v>
      </c>
      <c r="AE36" s="57" t="n">
        <f aca="false">$F36*I36</f>
        <v>1.04156425413349E+020</v>
      </c>
      <c r="AF36" s="57" t="e">
        <f aca="false">$F36*J36</f>
        <v>#N/A</v>
      </c>
      <c r="AG36" s="57" t="e">
        <f aca="false">$F36*K36</f>
        <v>#N/A</v>
      </c>
      <c r="AH36" s="57" t="e">
        <f aca="false">$F36*L36</f>
        <v>#N/A</v>
      </c>
      <c r="AI36" s="57" t="e">
        <f aca="false">$F36*M36</f>
        <v>#N/A</v>
      </c>
      <c r="AJ36" s="57" t="e">
        <f aca="false">$F36*N36</f>
        <v>#N/A</v>
      </c>
      <c r="AK36" s="57" t="e">
        <f aca="false">F36*O36</f>
        <v>#N/A</v>
      </c>
      <c r="AL36" s="61"/>
      <c r="AM36" s="57" t="n">
        <f aca="false">CHOOSE($G$3,AD36-AE36,AE36-AD36)</f>
        <v>0</v>
      </c>
      <c r="AN36" s="57" t="e">
        <f aca="false">CHOOSE($G$3,AG36-AH36,AH36-AG36)</f>
        <v>#N/A</v>
      </c>
      <c r="AO36" s="57" t="e">
        <f aca="false">CHOOSE($G$3,AJ36-AK36,AK36-AJ36)</f>
        <v>#N/A</v>
      </c>
      <c r="AP36" s="72" t="e">
        <f aca="false">SUM(AM36:AO36)</f>
        <v>#N/A</v>
      </c>
      <c r="AR36" s="57" t="n">
        <f aca="false">CHOOSE($G$3,AC36-AD36,AD36-AC36)</f>
        <v>0</v>
      </c>
      <c r="AS36" s="57" t="e">
        <f aca="false">CHOOSE($G$3,AF36-AG36,AG36-AF36)</f>
        <v>#N/A</v>
      </c>
      <c r="AT36" s="57" t="e">
        <f aca="false">CHOOSE($G$3,AI36-AJ36,AJ36-AI36)</f>
        <v>#N/A</v>
      </c>
      <c r="AU36" s="72" t="e">
        <f aca="false">AR36+AS36+AT36</f>
        <v>#N/A</v>
      </c>
      <c r="AV36" s="72"/>
      <c r="AW36" s="58" t="e">
        <f aca="false">AU36+AP36</f>
        <v>#N/A</v>
      </c>
      <c r="AY36" s="58" t="e">
        <f aca="false">AK36+AH36+AE36</f>
        <v>#N/A</v>
      </c>
      <c r="AZ36" s="73"/>
    </row>
    <row r="37" customFormat="false" ht="12.75" hidden="false" customHeight="false" outlineLevel="0" collapsed="false">
      <c r="A37" s="62" t="n">
        <f aca="false">EDATE(A36,1)</f>
        <v>37530</v>
      </c>
      <c r="B37" s="63" t="n">
        <f aca="false">B36</f>
        <v>15000</v>
      </c>
      <c r="C37" s="75"/>
      <c r="D37" s="65" t="n">
        <f aca="false">B37+C37</f>
        <v>15000</v>
      </c>
      <c r="E37" s="52" t="n">
        <f aca="false">IF(Z37=0,0,IF(AND(Z37=1,$H$3=1),D37*U37,IF($H$3=2,D37,"N/A")))</f>
        <v>465000</v>
      </c>
      <c r="F37" s="52" t="n">
        <f aca="false">E37*Y37</f>
        <v>3.20150908456882E+019</v>
      </c>
      <c r="G37" s="66" t="n">
        <f aca="false">VLOOKUP($A37,Table,MATCH(G$4,Curves,0))</f>
        <v>3</v>
      </c>
      <c r="H37" s="67" t="n">
        <f aca="false">G37</f>
        <v>3</v>
      </c>
      <c r="I37" s="68" t="n">
        <f aca="false">H37</f>
        <v>3</v>
      </c>
      <c r="J37" s="66" t="e">
        <f aca="false">VLOOKUP($A37,Table,MATCH(J$4,Curves,0))</f>
        <v>#N/A</v>
      </c>
      <c r="K37" s="67" t="e">
        <f aca="false">J37</f>
        <v>#N/A</v>
      </c>
      <c r="L37" s="68" t="e">
        <f aca="false">K37</f>
        <v>#N/A</v>
      </c>
      <c r="M37" s="66" t="e">
        <f aca="false">VLOOKUP($A37,Table,MATCH(M$4,Curves,0))</f>
        <v>#N/A</v>
      </c>
      <c r="N37" s="67" t="e">
        <f aca="false">M37</f>
        <v>#N/A</v>
      </c>
      <c r="O37" s="68" t="e">
        <f aca="false">N37</f>
        <v>#N/A</v>
      </c>
      <c r="P37" s="69"/>
      <c r="Q37" s="68" t="e">
        <f aca="false">M37+J37+G37</f>
        <v>#N/A</v>
      </c>
      <c r="R37" s="68" t="e">
        <f aca="false">N37+K37+H37</f>
        <v>#N/A</v>
      </c>
      <c r="S37" s="68" t="e">
        <f aca="false">O37+L37+I37</f>
        <v>#N/A</v>
      </c>
      <c r="T37" s="69"/>
      <c r="U37" s="2" t="n">
        <f aca="false">A38-A37</f>
        <v>31</v>
      </c>
      <c r="V37" s="70" t="n">
        <f aca="false">CHOOSE(F$3,A38+24,A37)</f>
        <v>37530</v>
      </c>
      <c r="W37" s="2" t="n">
        <f aca="false">V37-C$3</f>
        <v>-8395</v>
      </c>
      <c r="X37" s="66" t="n">
        <f aca="false">VLOOKUP($A37,Table,MATCH(X$4,Curves,0))</f>
        <v>2</v>
      </c>
      <c r="Y37" s="71" t="n">
        <f aca="false">1/(1+CHOOSE(F$3,(X38+($K$3/10000))/2,(X37+($K$3/10000))/2))^(2*W37/365.25)</f>
        <v>68849657732662.7</v>
      </c>
      <c r="Z37" s="2" t="n">
        <f aca="false">IF(AND(mthbeg&lt;=A37,mthend&gt;=A37),1,0)</f>
        <v>1</v>
      </c>
      <c r="AA37" s="2" t="n">
        <f aca="false">U37*Z37</f>
        <v>31</v>
      </c>
      <c r="AC37" s="57" t="n">
        <f aca="false">F37*G37</f>
        <v>9.60452725370645E+019</v>
      </c>
      <c r="AD37" s="57" t="n">
        <f aca="false">$F37*H37</f>
        <v>9.60452725370645E+019</v>
      </c>
      <c r="AE37" s="57" t="n">
        <f aca="false">$F37*I37</f>
        <v>9.60452725370645E+019</v>
      </c>
      <c r="AF37" s="57" t="e">
        <f aca="false">$F37*J37</f>
        <v>#N/A</v>
      </c>
      <c r="AG37" s="57" t="e">
        <f aca="false">$F37*K37</f>
        <v>#N/A</v>
      </c>
      <c r="AH37" s="57" t="e">
        <f aca="false">$F37*L37</f>
        <v>#N/A</v>
      </c>
      <c r="AI37" s="57" t="e">
        <f aca="false">$F37*M37</f>
        <v>#N/A</v>
      </c>
      <c r="AJ37" s="57" t="e">
        <f aca="false">$F37*N37</f>
        <v>#N/A</v>
      </c>
      <c r="AK37" s="57" t="e">
        <f aca="false">F37*O37</f>
        <v>#N/A</v>
      </c>
      <c r="AL37" s="61"/>
      <c r="AM37" s="57" t="n">
        <f aca="false">CHOOSE($G$3,AD37-AE37,AE37-AD37)</f>
        <v>0</v>
      </c>
      <c r="AN37" s="57" t="e">
        <f aca="false">CHOOSE($G$3,AG37-AH37,AH37-AG37)</f>
        <v>#N/A</v>
      </c>
      <c r="AO37" s="57" t="e">
        <f aca="false">CHOOSE($G$3,AJ37-AK37,AK37-AJ37)</f>
        <v>#N/A</v>
      </c>
      <c r="AP37" s="72" t="e">
        <f aca="false">SUM(AM37:AO37)</f>
        <v>#N/A</v>
      </c>
      <c r="AR37" s="57" t="n">
        <f aca="false">CHOOSE($G$3,AC37-AD37,AD37-AC37)</f>
        <v>0</v>
      </c>
      <c r="AS37" s="57" t="e">
        <f aca="false">CHOOSE($G$3,AF37-AG37,AG37-AF37)</f>
        <v>#N/A</v>
      </c>
      <c r="AT37" s="57" t="e">
        <f aca="false">CHOOSE($G$3,AI37-AJ37,AJ37-AI37)</f>
        <v>#N/A</v>
      </c>
      <c r="AU37" s="72" t="e">
        <f aca="false">AR37+AS37+AT37</f>
        <v>#N/A</v>
      </c>
      <c r="AV37" s="72"/>
      <c r="AW37" s="58" t="e">
        <f aca="false">AU37+AP37</f>
        <v>#N/A</v>
      </c>
      <c r="AY37" s="58" t="e">
        <f aca="false">AK37+AH37+AE37</f>
        <v>#N/A</v>
      </c>
      <c r="AZ37" s="73"/>
    </row>
    <row r="38" customFormat="false" ht="12.75" hidden="false" customHeight="false" outlineLevel="0" collapsed="false">
      <c r="A38" s="62" t="n">
        <f aca="false">EDATE(A37,1)</f>
        <v>37561</v>
      </c>
      <c r="B38" s="63" t="n">
        <f aca="false">B37</f>
        <v>15000</v>
      </c>
      <c r="C38" s="75"/>
      <c r="D38" s="65" t="n">
        <f aca="false">B38+C38</f>
        <v>15000</v>
      </c>
      <c r="E38" s="52" t="n">
        <f aca="false">IF(Z38=0,0,IF(AND(Z38=1,$H$3=1),D38*U38,IF($H$3=2,D38,"N/A")))</f>
        <v>450000</v>
      </c>
      <c r="F38" s="52" t="n">
        <f aca="false">E38*Y38</f>
        <v>2.75432659997419E+019</v>
      </c>
      <c r="G38" s="66" t="n">
        <f aca="false">VLOOKUP($A38,Table,MATCH(G$4,Curves,0))</f>
        <v>3</v>
      </c>
      <c r="H38" s="67" t="n">
        <f aca="false">G38</f>
        <v>3</v>
      </c>
      <c r="I38" s="68" t="n">
        <f aca="false">H38</f>
        <v>3</v>
      </c>
      <c r="J38" s="66" t="e">
        <f aca="false">VLOOKUP($A38,Table,MATCH(J$4,Curves,0))</f>
        <v>#N/A</v>
      </c>
      <c r="K38" s="67" t="e">
        <f aca="false">J38</f>
        <v>#N/A</v>
      </c>
      <c r="L38" s="68" t="e">
        <f aca="false">K38</f>
        <v>#N/A</v>
      </c>
      <c r="M38" s="66" t="e">
        <f aca="false">VLOOKUP($A38,Table,MATCH(M$4,Curves,0))</f>
        <v>#N/A</v>
      </c>
      <c r="N38" s="67" t="e">
        <f aca="false">M38</f>
        <v>#N/A</v>
      </c>
      <c r="O38" s="68" t="e">
        <f aca="false">N38</f>
        <v>#N/A</v>
      </c>
      <c r="P38" s="69"/>
      <c r="Q38" s="68" t="e">
        <f aca="false">M38+J38+G38</f>
        <v>#N/A</v>
      </c>
      <c r="R38" s="68" t="e">
        <f aca="false">N38+K38+H38</f>
        <v>#N/A</v>
      </c>
      <c r="S38" s="68" t="e">
        <f aca="false">O38+L38+I38</f>
        <v>#N/A</v>
      </c>
      <c r="T38" s="69"/>
      <c r="U38" s="2" t="n">
        <f aca="false">A39-A38</f>
        <v>30</v>
      </c>
      <c r="V38" s="70" t="n">
        <f aca="false">CHOOSE(F$3,A39+24,A38)</f>
        <v>37561</v>
      </c>
      <c r="W38" s="2" t="n">
        <f aca="false">V38-C$3</f>
        <v>-8364</v>
      </c>
      <c r="X38" s="66" t="n">
        <f aca="false">VLOOKUP($A38,Table,MATCH(X$4,Curves,0))</f>
        <v>2</v>
      </c>
      <c r="Y38" s="71" t="n">
        <f aca="false">1/(1+CHOOSE(F$3,(X39+($K$3/10000))/2,(X38+($K$3/10000))/2))^(2*W38/365.25)</f>
        <v>61207257777204.2</v>
      </c>
      <c r="Z38" s="2" t="n">
        <f aca="false">IF(AND(mthbeg&lt;=A38,mthend&gt;=A38),1,0)</f>
        <v>1</v>
      </c>
      <c r="AA38" s="2" t="n">
        <f aca="false">U38*Z38</f>
        <v>30</v>
      </c>
      <c r="AC38" s="57" t="n">
        <f aca="false">F38*G38</f>
        <v>8.26297979992257E+019</v>
      </c>
      <c r="AD38" s="57" t="n">
        <f aca="false">$F38*H38</f>
        <v>8.26297979992257E+019</v>
      </c>
      <c r="AE38" s="57" t="n">
        <f aca="false">$F38*I38</f>
        <v>8.26297979992257E+019</v>
      </c>
      <c r="AF38" s="57" t="e">
        <f aca="false">$F38*J38</f>
        <v>#N/A</v>
      </c>
      <c r="AG38" s="57" t="e">
        <f aca="false">$F38*K38</f>
        <v>#N/A</v>
      </c>
      <c r="AH38" s="57" t="e">
        <f aca="false">$F38*L38</f>
        <v>#N/A</v>
      </c>
      <c r="AI38" s="57" t="e">
        <f aca="false">$F38*M38</f>
        <v>#N/A</v>
      </c>
      <c r="AJ38" s="57" t="e">
        <f aca="false">$F38*N38</f>
        <v>#N/A</v>
      </c>
      <c r="AK38" s="57" t="e">
        <f aca="false">F38*O38</f>
        <v>#N/A</v>
      </c>
      <c r="AL38" s="61"/>
      <c r="AM38" s="57" t="n">
        <f aca="false">CHOOSE($G$3,AD38-AE38,AE38-AD38)</f>
        <v>0</v>
      </c>
      <c r="AN38" s="57" t="e">
        <f aca="false">CHOOSE($G$3,AG38-AH38,AH38-AG38)</f>
        <v>#N/A</v>
      </c>
      <c r="AO38" s="57" t="e">
        <f aca="false">CHOOSE($G$3,AJ38-AK38,AK38-AJ38)</f>
        <v>#N/A</v>
      </c>
      <c r="AP38" s="72" t="e">
        <f aca="false">SUM(AM38:AO38)</f>
        <v>#N/A</v>
      </c>
      <c r="AR38" s="57" t="n">
        <f aca="false">CHOOSE($G$3,AC38-AD38,AD38-AC38)</f>
        <v>0</v>
      </c>
      <c r="AS38" s="57" t="e">
        <f aca="false">CHOOSE($G$3,AF38-AG38,AG38-AF38)</f>
        <v>#N/A</v>
      </c>
      <c r="AT38" s="57" t="e">
        <f aca="false">CHOOSE($G$3,AI38-AJ38,AJ38-AI38)</f>
        <v>#N/A</v>
      </c>
      <c r="AU38" s="72" t="e">
        <f aca="false">AR38+AS38+AT38</f>
        <v>#N/A</v>
      </c>
      <c r="AV38" s="72"/>
      <c r="AW38" s="58" t="e">
        <f aca="false">AU38+AP38</f>
        <v>#N/A</v>
      </c>
      <c r="AY38" s="58" t="e">
        <f aca="false">AK38+AH38+AE38</f>
        <v>#N/A</v>
      </c>
      <c r="AZ38" s="73"/>
    </row>
    <row r="39" customFormat="false" ht="12.75" hidden="false" customHeight="false" outlineLevel="0" collapsed="false">
      <c r="A39" s="62" t="n">
        <f aca="false">EDATE(A38,1)</f>
        <v>37591</v>
      </c>
      <c r="B39" s="63" t="n">
        <f aca="false">B38</f>
        <v>15000</v>
      </c>
      <c r="C39" s="75"/>
      <c r="D39" s="65" t="n">
        <f aca="false">B39+C39</f>
        <v>15000</v>
      </c>
      <c r="E39" s="52" t="n">
        <f aca="false">IF(Z39=0,0,IF(AND(Z39=1,$H$3=1),D39*U39,IF($H$3=2,D39,"N/A")))</f>
        <v>465000</v>
      </c>
      <c r="F39" s="52" t="n">
        <f aca="false">E39*Y39</f>
        <v>2.53983417634361E+019</v>
      </c>
      <c r="G39" s="66" t="n">
        <f aca="false">VLOOKUP($A39,Table,MATCH(G$4,Curves,0))</f>
        <v>3</v>
      </c>
      <c r="H39" s="67" t="n">
        <f aca="false">G39</f>
        <v>3</v>
      </c>
      <c r="I39" s="68" t="n">
        <f aca="false">H39</f>
        <v>3</v>
      </c>
      <c r="J39" s="66" t="e">
        <f aca="false">VLOOKUP($A39,Table,MATCH(J$4,Curves,0))</f>
        <v>#N/A</v>
      </c>
      <c r="K39" s="67" t="e">
        <f aca="false">J39</f>
        <v>#N/A</v>
      </c>
      <c r="L39" s="68" t="e">
        <f aca="false">K39</f>
        <v>#N/A</v>
      </c>
      <c r="M39" s="66" t="e">
        <f aca="false">VLOOKUP($A39,Table,MATCH(M$4,Curves,0))</f>
        <v>#N/A</v>
      </c>
      <c r="N39" s="67" t="e">
        <f aca="false">M39</f>
        <v>#N/A</v>
      </c>
      <c r="O39" s="68" t="e">
        <f aca="false">N39</f>
        <v>#N/A</v>
      </c>
      <c r="P39" s="69"/>
      <c r="Q39" s="68" t="e">
        <f aca="false">M39+J39+G39</f>
        <v>#N/A</v>
      </c>
      <c r="R39" s="68" t="e">
        <f aca="false">N39+K39+H39</f>
        <v>#N/A</v>
      </c>
      <c r="S39" s="68" t="e">
        <f aca="false">O39+L39+I39</f>
        <v>#N/A</v>
      </c>
      <c r="T39" s="69"/>
      <c r="U39" s="2" t="n">
        <f aca="false">A40-A39</f>
        <v>31</v>
      </c>
      <c r="V39" s="70" t="n">
        <f aca="false">CHOOSE(F$3,A40+24,A39)</f>
        <v>37591</v>
      </c>
      <c r="W39" s="2" t="n">
        <f aca="false">V39-C$3</f>
        <v>-8334</v>
      </c>
      <c r="X39" s="66" t="n">
        <f aca="false">VLOOKUP($A39,Table,MATCH(X$4,Curves,0))</f>
        <v>2</v>
      </c>
      <c r="Y39" s="71" t="n">
        <f aca="false">1/(1+CHOOSE(F$3,(X40+($K$3/10000))/2,(X39+($K$3/10000))/2))^(2*W39/365.25)</f>
        <v>54620089813841</v>
      </c>
      <c r="Z39" s="2" t="n">
        <f aca="false">IF(AND(mthbeg&lt;=A39,mthend&gt;=A39),1,0)</f>
        <v>1</v>
      </c>
      <c r="AA39" s="2" t="n">
        <f aca="false">U39*Z39</f>
        <v>31</v>
      </c>
      <c r="AC39" s="57" t="n">
        <f aca="false">F39*G39</f>
        <v>7.61950252903082E+019</v>
      </c>
      <c r="AD39" s="57" t="n">
        <f aca="false">$F39*H39</f>
        <v>7.61950252903082E+019</v>
      </c>
      <c r="AE39" s="57" t="n">
        <f aca="false">$F39*I39</f>
        <v>7.61950252903082E+019</v>
      </c>
      <c r="AF39" s="57" t="e">
        <f aca="false">$F39*J39</f>
        <v>#N/A</v>
      </c>
      <c r="AG39" s="57" t="e">
        <f aca="false">$F39*K39</f>
        <v>#N/A</v>
      </c>
      <c r="AH39" s="57" t="e">
        <f aca="false">$F39*L39</f>
        <v>#N/A</v>
      </c>
      <c r="AI39" s="57" t="e">
        <f aca="false">$F39*M39</f>
        <v>#N/A</v>
      </c>
      <c r="AJ39" s="57" t="e">
        <f aca="false">$F39*N39</f>
        <v>#N/A</v>
      </c>
      <c r="AK39" s="57" t="e">
        <f aca="false">F39*O39</f>
        <v>#N/A</v>
      </c>
      <c r="AL39" s="61"/>
      <c r="AM39" s="57" t="n">
        <f aca="false">CHOOSE($G$3,AD39-AE39,AE39-AD39)</f>
        <v>0</v>
      </c>
      <c r="AN39" s="57" t="e">
        <f aca="false">CHOOSE($G$3,AG39-AH39,AH39-AG39)</f>
        <v>#N/A</v>
      </c>
      <c r="AO39" s="57" t="e">
        <f aca="false">CHOOSE($G$3,AJ39-AK39,AK39-AJ39)</f>
        <v>#N/A</v>
      </c>
      <c r="AP39" s="72" t="e">
        <f aca="false">SUM(AM39:AO39)</f>
        <v>#N/A</v>
      </c>
      <c r="AR39" s="57" t="n">
        <f aca="false">CHOOSE($G$3,AC39-AD39,AD39-AC39)</f>
        <v>0</v>
      </c>
      <c r="AS39" s="57" t="e">
        <f aca="false">CHOOSE($G$3,AF39-AG39,AG39-AF39)</f>
        <v>#N/A</v>
      </c>
      <c r="AT39" s="57" t="e">
        <f aca="false">CHOOSE($G$3,AI39-AJ39,AJ39-AI39)</f>
        <v>#N/A</v>
      </c>
      <c r="AU39" s="72" t="e">
        <f aca="false">AR39+AS39+AT39</f>
        <v>#N/A</v>
      </c>
      <c r="AV39" s="72"/>
      <c r="AW39" s="58" t="e">
        <f aca="false">AU39+AP39</f>
        <v>#N/A</v>
      </c>
      <c r="AY39" s="58" t="e">
        <f aca="false">AK39+AH39+AE39</f>
        <v>#N/A</v>
      </c>
      <c r="AZ39" s="73"/>
    </row>
    <row r="40" customFormat="false" ht="12.75" hidden="false" customHeight="false" outlineLevel="0" collapsed="false">
      <c r="A40" s="62" t="n">
        <f aca="false">EDATE(A39,1)</f>
        <v>37622</v>
      </c>
      <c r="B40" s="63" t="n">
        <f aca="false">B39</f>
        <v>15000</v>
      </c>
      <c r="C40" s="75"/>
      <c r="D40" s="65" t="n">
        <f aca="false">B40+C40</f>
        <v>15000</v>
      </c>
      <c r="E40" s="52" t="n">
        <f aca="false">IF(Z40=0,0,IF(AND(Z40=1,$H$3=1),D40*U40,IF($H$3=2,D40,"N/A")))</f>
        <v>465000</v>
      </c>
      <c r="F40" s="52" t="n">
        <f aca="false">E40*Y40</f>
        <v>2.25790933843767E+019</v>
      </c>
      <c r="G40" s="66" t="n">
        <f aca="false">VLOOKUP($A40,Table,MATCH(G$4,Curves,0))</f>
        <v>3</v>
      </c>
      <c r="H40" s="67" t="n">
        <f aca="false">G40</f>
        <v>3</v>
      </c>
      <c r="I40" s="68" t="n">
        <f aca="false">H40</f>
        <v>3</v>
      </c>
      <c r="J40" s="66" t="e">
        <f aca="false">VLOOKUP($A40,Table,MATCH(J$4,Curves,0))</f>
        <v>#N/A</v>
      </c>
      <c r="K40" s="67" t="e">
        <f aca="false">J40</f>
        <v>#N/A</v>
      </c>
      <c r="L40" s="68" t="e">
        <f aca="false">K40</f>
        <v>#N/A</v>
      </c>
      <c r="M40" s="66" t="e">
        <f aca="false">VLOOKUP($A40,Table,MATCH(M$4,Curves,0))</f>
        <v>#N/A</v>
      </c>
      <c r="N40" s="67" t="e">
        <f aca="false">M40</f>
        <v>#N/A</v>
      </c>
      <c r="O40" s="68" t="e">
        <f aca="false">N40</f>
        <v>#N/A</v>
      </c>
      <c r="P40" s="69"/>
      <c r="Q40" s="68" t="e">
        <f aca="false">M40+J40+G40</f>
        <v>#N/A</v>
      </c>
      <c r="R40" s="68" t="e">
        <f aca="false">N40+K40+H40</f>
        <v>#N/A</v>
      </c>
      <c r="S40" s="68" t="e">
        <f aca="false">O40+L40+I40</f>
        <v>#N/A</v>
      </c>
      <c r="T40" s="69"/>
      <c r="U40" s="2" t="n">
        <f aca="false">A41-A40</f>
        <v>31</v>
      </c>
      <c r="V40" s="70" t="n">
        <f aca="false">CHOOSE(F$3,A41+24,A40)</f>
        <v>37622</v>
      </c>
      <c r="W40" s="2" t="n">
        <f aca="false">V40-C$3</f>
        <v>-8303</v>
      </c>
      <c r="X40" s="66" t="n">
        <f aca="false">VLOOKUP($A40,Table,MATCH(X$4,Curves,0))</f>
        <v>2</v>
      </c>
      <c r="Y40" s="71" t="n">
        <f aca="false">1/(1+CHOOSE(F$3,(X41+($K$3/10000))/2,(X40+($K$3/10000))/2))^(2*W40/365.25)</f>
        <v>48557190073928.4</v>
      </c>
      <c r="Z40" s="2" t="n">
        <f aca="false">IF(AND(mthbeg&lt;=A40,mthend&gt;=A40),1,0)</f>
        <v>1</v>
      </c>
      <c r="AA40" s="2" t="n">
        <f aca="false">U40*Z40</f>
        <v>31</v>
      </c>
      <c r="AC40" s="57" t="n">
        <f aca="false">F40*G40</f>
        <v>6.77372801531301E+019</v>
      </c>
      <c r="AD40" s="57" t="n">
        <f aca="false">$F40*H40</f>
        <v>6.77372801531301E+019</v>
      </c>
      <c r="AE40" s="57" t="n">
        <f aca="false">$F40*I40</f>
        <v>6.77372801531301E+019</v>
      </c>
      <c r="AF40" s="57" t="e">
        <f aca="false">$F40*J40</f>
        <v>#N/A</v>
      </c>
      <c r="AG40" s="57" t="e">
        <f aca="false">$F40*K40</f>
        <v>#N/A</v>
      </c>
      <c r="AH40" s="57" t="e">
        <f aca="false">$F40*L40</f>
        <v>#N/A</v>
      </c>
      <c r="AI40" s="57" t="e">
        <f aca="false">$F40*M40</f>
        <v>#N/A</v>
      </c>
      <c r="AJ40" s="57" t="e">
        <f aca="false">$F40*N40</f>
        <v>#N/A</v>
      </c>
      <c r="AK40" s="57" t="e">
        <f aca="false">F40*O40</f>
        <v>#N/A</v>
      </c>
      <c r="AL40" s="61"/>
      <c r="AM40" s="57" t="n">
        <f aca="false">CHOOSE($G$3,AD40-AE40,AE40-AD40)</f>
        <v>0</v>
      </c>
      <c r="AN40" s="57" t="e">
        <f aca="false">CHOOSE($G$3,AG40-AH40,AH40-AG40)</f>
        <v>#N/A</v>
      </c>
      <c r="AO40" s="57" t="e">
        <f aca="false">CHOOSE($G$3,AJ40-AK40,AK40-AJ40)</f>
        <v>#N/A</v>
      </c>
      <c r="AP40" s="72" t="e">
        <f aca="false">SUM(AM40:AO40)</f>
        <v>#N/A</v>
      </c>
      <c r="AR40" s="57" t="n">
        <f aca="false">CHOOSE($G$3,AC40-AD40,AD40-AC40)</f>
        <v>0</v>
      </c>
      <c r="AS40" s="57" t="e">
        <f aca="false">CHOOSE($G$3,AF40-AG40,AG40-AF40)</f>
        <v>#N/A</v>
      </c>
      <c r="AT40" s="57" t="e">
        <f aca="false">CHOOSE($G$3,AI40-AJ40,AJ40-AI40)</f>
        <v>#N/A</v>
      </c>
      <c r="AU40" s="72" t="e">
        <f aca="false">AR40+AS40+AT40</f>
        <v>#N/A</v>
      </c>
      <c r="AV40" s="72"/>
      <c r="AW40" s="58" t="e">
        <f aca="false">AU40+AP40</f>
        <v>#N/A</v>
      </c>
      <c r="AY40" s="58" t="e">
        <f aca="false">AK40+AH40+AE40</f>
        <v>#N/A</v>
      </c>
      <c r="AZ40" s="73"/>
    </row>
    <row r="41" customFormat="false" ht="12.75" hidden="false" customHeight="false" outlineLevel="0" collapsed="false">
      <c r="A41" s="62" t="n">
        <f aca="false">EDATE(A40,1)</f>
        <v>37653</v>
      </c>
      <c r="B41" s="63" t="n">
        <f aca="false">B40</f>
        <v>15000</v>
      </c>
      <c r="C41" s="75"/>
      <c r="D41" s="65" t="n">
        <f aca="false">B41+C41</f>
        <v>15000</v>
      </c>
      <c r="E41" s="52" t="n">
        <f aca="false">IF(Z41=0,0,IF(AND(Z41=1,$H$3=1),D41*U41,IF($H$3=2,D41,"N/A")))</f>
        <v>420000</v>
      </c>
      <c r="F41" s="52" t="n">
        <f aca="false">E41*Y41</f>
        <v>1.8130257578903E+019</v>
      </c>
      <c r="G41" s="66" t="n">
        <f aca="false">VLOOKUP($A41,Table,MATCH(G$4,Curves,0))</f>
        <v>3</v>
      </c>
      <c r="H41" s="67" t="n">
        <f aca="false">G41</f>
        <v>3</v>
      </c>
      <c r="I41" s="68" t="n">
        <f aca="false">H41</f>
        <v>3</v>
      </c>
      <c r="J41" s="66" t="e">
        <f aca="false">VLOOKUP($A41,Table,MATCH(J$4,Curves,0))</f>
        <v>#N/A</v>
      </c>
      <c r="K41" s="67" t="e">
        <f aca="false">J41</f>
        <v>#N/A</v>
      </c>
      <c r="L41" s="68" t="e">
        <f aca="false">K41</f>
        <v>#N/A</v>
      </c>
      <c r="M41" s="66" t="e">
        <f aca="false">VLOOKUP($A41,Table,MATCH(M$4,Curves,0))</f>
        <v>#N/A</v>
      </c>
      <c r="N41" s="67" t="e">
        <f aca="false">M41</f>
        <v>#N/A</v>
      </c>
      <c r="O41" s="68" t="e">
        <f aca="false">N41</f>
        <v>#N/A</v>
      </c>
      <c r="P41" s="69"/>
      <c r="Q41" s="68" t="e">
        <f aca="false">M41+J41+G41</f>
        <v>#N/A</v>
      </c>
      <c r="R41" s="68" t="e">
        <f aca="false">N41+K41+H41</f>
        <v>#N/A</v>
      </c>
      <c r="S41" s="68" t="e">
        <f aca="false">O41+L41+I41</f>
        <v>#N/A</v>
      </c>
      <c r="T41" s="69"/>
      <c r="U41" s="2" t="n">
        <f aca="false">A42-A41</f>
        <v>28</v>
      </c>
      <c r="V41" s="70" t="n">
        <f aca="false">CHOOSE(F$3,A42+24,A41)</f>
        <v>37653</v>
      </c>
      <c r="W41" s="2" t="n">
        <f aca="false">V41-C$3</f>
        <v>-8272</v>
      </c>
      <c r="X41" s="66" t="n">
        <f aca="false">VLOOKUP($A41,Table,MATCH(X$4,Curves,0))</f>
        <v>2</v>
      </c>
      <c r="Y41" s="71" t="n">
        <f aca="false">1/(1+CHOOSE(F$3,(X42+($K$3/10000))/2,(X41+($K$3/10000))/2))^(2*W41/365.25)</f>
        <v>43167279949769.1</v>
      </c>
      <c r="Z41" s="2" t="n">
        <f aca="false">IF(AND(mthbeg&lt;=A41,mthend&gt;=A41),1,0)</f>
        <v>1</v>
      </c>
      <c r="AA41" s="2" t="n">
        <f aca="false">U41*Z41</f>
        <v>28</v>
      </c>
      <c r="AC41" s="57" t="n">
        <f aca="false">F41*G41</f>
        <v>5.43907727367091E+019</v>
      </c>
      <c r="AD41" s="57" t="n">
        <f aca="false">$F41*H41</f>
        <v>5.43907727367091E+019</v>
      </c>
      <c r="AE41" s="57" t="n">
        <f aca="false">$F41*I41</f>
        <v>5.43907727367091E+019</v>
      </c>
      <c r="AF41" s="57" t="e">
        <f aca="false">$F41*J41</f>
        <v>#N/A</v>
      </c>
      <c r="AG41" s="57" t="e">
        <f aca="false">$F41*K41</f>
        <v>#N/A</v>
      </c>
      <c r="AH41" s="57" t="e">
        <f aca="false">$F41*L41</f>
        <v>#N/A</v>
      </c>
      <c r="AI41" s="57" t="e">
        <f aca="false">$F41*M41</f>
        <v>#N/A</v>
      </c>
      <c r="AJ41" s="57" t="e">
        <f aca="false">$F41*N41</f>
        <v>#N/A</v>
      </c>
      <c r="AK41" s="57" t="e">
        <f aca="false">F41*O41</f>
        <v>#N/A</v>
      </c>
      <c r="AL41" s="61"/>
      <c r="AM41" s="57" t="n">
        <f aca="false">CHOOSE($G$3,AD41-AE41,AE41-AD41)</f>
        <v>0</v>
      </c>
      <c r="AN41" s="57" t="e">
        <f aca="false">CHOOSE($G$3,AG41-AH41,AH41-AG41)</f>
        <v>#N/A</v>
      </c>
      <c r="AO41" s="57" t="e">
        <f aca="false">CHOOSE($G$3,AJ41-AK41,AK41-AJ41)</f>
        <v>#N/A</v>
      </c>
      <c r="AP41" s="72" t="e">
        <f aca="false">SUM(AM41:AO41)</f>
        <v>#N/A</v>
      </c>
      <c r="AR41" s="57" t="n">
        <f aca="false">CHOOSE($G$3,AC41-AD41,AD41-AC41)</f>
        <v>0</v>
      </c>
      <c r="AS41" s="57" t="e">
        <f aca="false">CHOOSE($G$3,AF41-AG41,AG41-AF41)</f>
        <v>#N/A</v>
      </c>
      <c r="AT41" s="57" t="e">
        <f aca="false">CHOOSE($G$3,AI41-AJ41,AJ41-AI41)</f>
        <v>#N/A</v>
      </c>
      <c r="AU41" s="72" t="e">
        <f aca="false">AR41+AS41+AT41</f>
        <v>#N/A</v>
      </c>
      <c r="AV41" s="72"/>
      <c r="AW41" s="58" t="e">
        <f aca="false">AU41+AP41</f>
        <v>#N/A</v>
      </c>
      <c r="AY41" s="58" t="e">
        <f aca="false">AK41+AH41+AE41</f>
        <v>#N/A</v>
      </c>
      <c r="AZ41" s="73"/>
    </row>
    <row r="42" customFormat="false" ht="12.75" hidden="false" customHeight="false" outlineLevel="0" collapsed="false">
      <c r="A42" s="62" t="n">
        <f aca="false">EDATE(A41,1)</f>
        <v>37681</v>
      </c>
      <c r="B42" s="63" t="n">
        <f aca="false">B41</f>
        <v>15000</v>
      </c>
      <c r="C42" s="75"/>
      <c r="D42" s="65" t="n">
        <f aca="false">B42+C42</f>
        <v>15000</v>
      </c>
      <c r="E42" s="52" t="n">
        <f aca="false">IF(Z42=0,0,IF(AND(Z42=1,$H$3=1),D42*U42,IF($H$3=2,D42,"N/A")))</f>
        <v>465000</v>
      </c>
      <c r="F42" s="52" t="n">
        <f aca="false">E42*Y42</f>
        <v>1.80490282594522E+019</v>
      </c>
      <c r="G42" s="66" t="n">
        <f aca="false">VLOOKUP($A42,Table,MATCH(G$4,Curves,0))</f>
        <v>3</v>
      </c>
      <c r="H42" s="67" t="n">
        <f aca="false">G42</f>
        <v>3</v>
      </c>
      <c r="I42" s="68" t="n">
        <f aca="false">H42</f>
        <v>3</v>
      </c>
      <c r="J42" s="66" t="e">
        <f aca="false">VLOOKUP($A42,Table,MATCH(J$4,Curves,0))</f>
        <v>#N/A</v>
      </c>
      <c r="K42" s="67" t="e">
        <f aca="false">J42</f>
        <v>#N/A</v>
      </c>
      <c r="L42" s="68" t="e">
        <f aca="false">K42</f>
        <v>#N/A</v>
      </c>
      <c r="M42" s="66" t="e">
        <f aca="false">VLOOKUP($A42,Table,MATCH(M$4,Curves,0))</f>
        <v>#N/A</v>
      </c>
      <c r="N42" s="67" t="e">
        <f aca="false">M42</f>
        <v>#N/A</v>
      </c>
      <c r="O42" s="68" t="e">
        <f aca="false">N42</f>
        <v>#N/A</v>
      </c>
      <c r="P42" s="69"/>
      <c r="Q42" s="68" t="e">
        <f aca="false">M42+J42+G42</f>
        <v>#N/A</v>
      </c>
      <c r="R42" s="68" t="e">
        <f aca="false">N42+K42+H42</f>
        <v>#N/A</v>
      </c>
      <c r="S42" s="68" t="e">
        <f aca="false">O42+L42+I42</f>
        <v>#N/A</v>
      </c>
      <c r="T42" s="69"/>
      <c r="U42" s="2" t="n">
        <f aca="false">A43-A42</f>
        <v>31</v>
      </c>
      <c r="V42" s="70" t="n">
        <f aca="false">CHOOSE(F$3,A43+24,A42)</f>
        <v>37681</v>
      </c>
      <c r="W42" s="2" t="n">
        <f aca="false">V42-C$3</f>
        <v>-8244</v>
      </c>
      <c r="X42" s="66" t="n">
        <f aca="false">VLOOKUP($A42,Table,MATCH(X$4,Curves,0))</f>
        <v>2</v>
      </c>
      <c r="Y42" s="71" t="n">
        <f aca="false">1/(1+CHOOSE(F$3,(X43+($K$3/10000))/2,(X42+($K$3/10000))/2))^(2*W42/365.25)</f>
        <v>38815114536456.4</v>
      </c>
      <c r="Z42" s="2" t="n">
        <f aca="false">IF(AND(mthbeg&lt;=A42,mthend&gt;=A42),1,0)</f>
        <v>1</v>
      </c>
      <c r="AA42" s="2" t="n">
        <f aca="false">U42*Z42</f>
        <v>31</v>
      </c>
      <c r="AC42" s="57" t="n">
        <f aca="false">F42*G42</f>
        <v>5.41470847783566E+019</v>
      </c>
      <c r="AD42" s="57" t="n">
        <f aca="false">$F42*H42</f>
        <v>5.41470847783566E+019</v>
      </c>
      <c r="AE42" s="57" t="n">
        <f aca="false">$F42*I42</f>
        <v>5.41470847783566E+019</v>
      </c>
      <c r="AF42" s="57" t="e">
        <f aca="false">$F42*J42</f>
        <v>#N/A</v>
      </c>
      <c r="AG42" s="57" t="e">
        <f aca="false">$F42*K42</f>
        <v>#N/A</v>
      </c>
      <c r="AH42" s="57" t="e">
        <f aca="false">$F42*L42</f>
        <v>#N/A</v>
      </c>
      <c r="AI42" s="57" t="e">
        <f aca="false">$F42*M42</f>
        <v>#N/A</v>
      </c>
      <c r="AJ42" s="57" t="e">
        <f aca="false">$F42*N42</f>
        <v>#N/A</v>
      </c>
      <c r="AK42" s="57" t="e">
        <f aca="false">F42*O42</f>
        <v>#N/A</v>
      </c>
      <c r="AL42" s="61"/>
      <c r="AM42" s="57" t="n">
        <f aca="false">CHOOSE($G$3,AD42-AE42,AE42-AD42)</f>
        <v>0</v>
      </c>
      <c r="AN42" s="57" t="e">
        <f aca="false">CHOOSE($G$3,AG42-AH42,AH42-AG42)</f>
        <v>#N/A</v>
      </c>
      <c r="AO42" s="57" t="e">
        <f aca="false">CHOOSE($G$3,AJ42-AK42,AK42-AJ42)</f>
        <v>#N/A</v>
      </c>
      <c r="AP42" s="72" t="e">
        <f aca="false">SUM(AM42:AO42)</f>
        <v>#N/A</v>
      </c>
      <c r="AR42" s="57" t="n">
        <f aca="false">CHOOSE($G$3,AC42-AD42,AD42-AC42)</f>
        <v>0</v>
      </c>
      <c r="AS42" s="57" t="e">
        <f aca="false">CHOOSE($G$3,AF42-AG42,AG42-AF42)</f>
        <v>#N/A</v>
      </c>
      <c r="AT42" s="57" t="e">
        <f aca="false">CHOOSE($G$3,AI42-AJ42,AJ42-AI42)</f>
        <v>#N/A</v>
      </c>
      <c r="AU42" s="72" t="e">
        <f aca="false">AR42+AS42+AT42</f>
        <v>#N/A</v>
      </c>
      <c r="AV42" s="72"/>
      <c r="AW42" s="58" t="e">
        <f aca="false">AU42+AP42</f>
        <v>#N/A</v>
      </c>
      <c r="AY42" s="58" t="e">
        <f aca="false">AK42+AH42+AE42</f>
        <v>#N/A</v>
      </c>
      <c r="AZ42" s="73"/>
    </row>
    <row r="43" customFormat="false" ht="12.75" hidden="false" customHeight="false" outlineLevel="0" collapsed="false">
      <c r="A43" s="62" t="n">
        <f aca="false">EDATE(A42,1)</f>
        <v>37712</v>
      </c>
      <c r="B43" s="63" t="n">
        <f aca="false">B42</f>
        <v>15000</v>
      </c>
      <c r="C43" s="75"/>
      <c r="D43" s="65" t="n">
        <f aca="false">B43+C43</f>
        <v>15000</v>
      </c>
      <c r="E43" s="52" t="n">
        <f aca="false">IF(Z43=0,0,IF(AND(Z43=1,$H$3=1),D43*U43,IF($H$3=2,D43,"N/A")))</f>
        <v>450000</v>
      </c>
      <c r="F43" s="52" t="n">
        <f aca="false">E43*Y43</f>
        <v>1.55279642585773E+019</v>
      </c>
      <c r="G43" s="66" t="n">
        <f aca="false">VLOOKUP($A43,Table,MATCH(G$4,Curves,0))</f>
        <v>3</v>
      </c>
      <c r="H43" s="67" t="n">
        <f aca="false">G43</f>
        <v>3</v>
      </c>
      <c r="I43" s="68" t="n">
        <f aca="false">H43</f>
        <v>3</v>
      </c>
      <c r="J43" s="66" t="e">
        <f aca="false">VLOOKUP($A43,Table,MATCH(J$4,Curves,0))</f>
        <v>#N/A</v>
      </c>
      <c r="K43" s="67" t="e">
        <f aca="false">J43</f>
        <v>#N/A</v>
      </c>
      <c r="L43" s="68" t="e">
        <f aca="false">K43</f>
        <v>#N/A</v>
      </c>
      <c r="M43" s="66" t="e">
        <f aca="false">VLOOKUP($A43,Table,MATCH(M$4,Curves,0))</f>
        <v>#N/A</v>
      </c>
      <c r="N43" s="67" t="e">
        <f aca="false">M43</f>
        <v>#N/A</v>
      </c>
      <c r="O43" s="68" t="e">
        <f aca="false">N43</f>
        <v>#N/A</v>
      </c>
      <c r="P43" s="69"/>
      <c r="Q43" s="68" t="e">
        <f aca="false">M43+J43+G43</f>
        <v>#N/A</v>
      </c>
      <c r="R43" s="68" t="e">
        <f aca="false">N43+K43+H43</f>
        <v>#N/A</v>
      </c>
      <c r="S43" s="68" t="e">
        <f aca="false">O43+L43+I43</f>
        <v>#N/A</v>
      </c>
      <c r="T43" s="69"/>
      <c r="U43" s="2" t="n">
        <f aca="false">A44-A43</f>
        <v>30</v>
      </c>
      <c r="V43" s="70" t="n">
        <f aca="false">CHOOSE(F$3,A44+24,A43)</f>
        <v>37712</v>
      </c>
      <c r="W43" s="2" t="n">
        <f aca="false">V43-C$3</f>
        <v>-8213</v>
      </c>
      <c r="X43" s="66" t="n">
        <f aca="false">VLOOKUP($A43,Table,MATCH(X$4,Curves,0))</f>
        <v>2</v>
      </c>
      <c r="Y43" s="71" t="n">
        <f aca="false">1/(1+CHOOSE(F$3,(X44+($K$3/10000))/2,(X43+($K$3/10000))/2))^(2*W43/365.25)</f>
        <v>34506587241282.9</v>
      </c>
      <c r="Z43" s="2" t="n">
        <f aca="false">IF(AND(mthbeg&lt;=A43,mthend&gt;=A43),1,0)</f>
        <v>1</v>
      </c>
      <c r="AA43" s="2" t="n">
        <f aca="false">U43*Z43</f>
        <v>30</v>
      </c>
      <c r="AC43" s="57" t="n">
        <f aca="false">F43*G43</f>
        <v>4.65838927757319E+019</v>
      </c>
      <c r="AD43" s="57" t="n">
        <f aca="false">$F43*H43</f>
        <v>4.65838927757319E+019</v>
      </c>
      <c r="AE43" s="57" t="n">
        <f aca="false">$F43*I43</f>
        <v>4.65838927757319E+019</v>
      </c>
      <c r="AF43" s="57" t="e">
        <f aca="false">$F43*J43</f>
        <v>#N/A</v>
      </c>
      <c r="AG43" s="57" t="e">
        <f aca="false">$F43*K43</f>
        <v>#N/A</v>
      </c>
      <c r="AH43" s="57" t="e">
        <f aca="false">$F43*L43</f>
        <v>#N/A</v>
      </c>
      <c r="AI43" s="57" t="e">
        <f aca="false">$F43*M43</f>
        <v>#N/A</v>
      </c>
      <c r="AJ43" s="57" t="e">
        <f aca="false">$F43*N43</f>
        <v>#N/A</v>
      </c>
      <c r="AK43" s="57" t="e">
        <f aca="false">F43*O43</f>
        <v>#N/A</v>
      </c>
      <c r="AL43" s="61"/>
      <c r="AM43" s="57" t="n">
        <f aca="false">CHOOSE($G$3,AD43-AE43,AE43-AD43)</f>
        <v>0</v>
      </c>
      <c r="AN43" s="57" t="e">
        <f aca="false">CHOOSE($G$3,AG43-AH43,AH43-AG43)</f>
        <v>#N/A</v>
      </c>
      <c r="AO43" s="57" t="e">
        <f aca="false">CHOOSE($G$3,AJ43-AK43,AK43-AJ43)</f>
        <v>#N/A</v>
      </c>
      <c r="AP43" s="72" t="e">
        <f aca="false">SUM(AM43:AO43)</f>
        <v>#N/A</v>
      </c>
      <c r="AR43" s="57" t="n">
        <f aca="false">CHOOSE($G$3,AC43-AD43,AD43-AC43)</f>
        <v>0</v>
      </c>
      <c r="AS43" s="57" t="e">
        <f aca="false">CHOOSE($G$3,AF43-AG43,AG43-AF43)</f>
        <v>#N/A</v>
      </c>
      <c r="AT43" s="57" t="e">
        <f aca="false">CHOOSE($G$3,AI43-AJ43,AJ43-AI43)</f>
        <v>#N/A</v>
      </c>
      <c r="AU43" s="72" t="e">
        <f aca="false">AR43+AS43+AT43</f>
        <v>#N/A</v>
      </c>
      <c r="AV43" s="72"/>
      <c r="AW43" s="58" t="e">
        <f aca="false">AU43+AP43</f>
        <v>#N/A</v>
      </c>
      <c r="AY43" s="58" t="e">
        <f aca="false">AK43+AH43+AE43</f>
        <v>#N/A</v>
      </c>
      <c r="AZ43" s="73"/>
    </row>
    <row r="44" customFormat="false" ht="12.75" hidden="false" customHeight="false" outlineLevel="0" collapsed="false">
      <c r="A44" s="62" t="n">
        <f aca="false">EDATE(A43,1)</f>
        <v>37742</v>
      </c>
      <c r="B44" s="63" t="n">
        <f aca="false">B43</f>
        <v>15000</v>
      </c>
      <c r="C44" s="75"/>
      <c r="D44" s="65" t="n">
        <f aca="false">B44+C44</f>
        <v>15000</v>
      </c>
      <c r="E44" s="52" t="n">
        <f aca="false">IF(Z44=0,0,IF(AND(Z44=1,$H$3=1),D44*U44,IF($H$3=2,D44,"N/A")))</f>
        <v>465000</v>
      </c>
      <c r="F44" s="52" t="n">
        <f aca="false">E44*Y44</f>
        <v>1.43187283284946E+019</v>
      </c>
      <c r="G44" s="66" t="n">
        <f aca="false">VLOOKUP($A44,Table,MATCH(G$4,Curves,0))</f>
        <v>3</v>
      </c>
      <c r="H44" s="67" t="n">
        <f aca="false">G44</f>
        <v>3</v>
      </c>
      <c r="I44" s="68" t="n">
        <f aca="false">H44</f>
        <v>3</v>
      </c>
      <c r="J44" s="66" t="e">
        <f aca="false">VLOOKUP($A44,Table,MATCH(J$4,Curves,0))</f>
        <v>#N/A</v>
      </c>
      <c r="K44" s="67" t="e">
        <f aca="false">J44</f>
        <v>#N/A</v>
      </c>
      <c r="L44" s="68" t="e">
        <f aca="false">K44</f>
        <v>#N/A</v>
      </c>
      <c r="M44" s="66" t="e">
        <f aca="false">VLOOKUP($A44,Table,MATCH(M$4,Curves,0))</f>
        <v>#N/A</v>
      </c>
      <c r="N44" s="67" t="e">
        <f aca="false">M44</f>
        <v>#N/A</v>
      </c>
      <c r="O44" s="68" t="e">
        <f aca="false">N44</f>
        <v>#N/A</v>
      </c>
      <c r="P44" s="69"/>
      <c r="Q44" s="68" t="e">
        <f aca="false">M44+J44+G44</f>
        <v>#N/A</v>
      </c>
      <c r="R44" s="68" t="e">
        <f aca="false">N44+K44+H44</f>
        <v>#N/A</v>
      </c>
      <c r="S44" s="68" t="e">
        <f aca="false">O44+L44+I44</f>
        <v>#N/A</v>
      </c>
      <c r="T44" s="69"/>
      <c r="U44" s="2" t="n">
        <f aca="false">A45-A44</f>
        <v>31</v>
      </c>
      <c r="V44" s="70" t="n">
        <f aca="false">CHOOSE(F$3,A45+24,A44)</f>
        <v>37742</v>
      </c>
      <c r="W44" s="2" t="n">
        <f aca="false">V44-C$3</f>
        <v>-8183</v>
      </c>
      <c r="X44" s="66" t="n">
        <f aca="false">VLOOKUP($A44,Table,MATCH(X$4,Curves,0))</f>
        <v>2</v>
      </c>
      <c r="Y44" s="71" t="n">
        <f aca="false">1/(1+CHOOSE(F$3,(X45+($K$3/10000))/2,(X44+($K$3/10000))/2))^(2*W44/365.25)</f>
        <v>30792964147300.2</v>
      </c>
      <c r="Z44" s="2" t="n">
        <f aca="false">IF(AND(mthbeg&lt;=A44,mthend&gt;=A44),1,0)</f>
        <v>1</v>
      </c>
      <c r="AA44" s="2" t="n">
        <f aca="false">U44*Z44</f>
        <v>31</v>
      </c>
      <c r="AC44" s="57" t="n">
        <f aca="false">F44*G44</f>
        <v>4.29561849854838E+019</v>
      </c>
      <c r="AD44" s="57" t="n">
        <f aca="false">$F44*H44</f>
        <v>4.29561849854838E+019</v>
      </c>
      <c r="AE44" s="57" t="n">
        <f aca="false">$F44*I44</f>
        <v>4.29561849854838E+019</v>
      </c>
      <c r="AF44" s="57" t="e">
        <f aca="false">$F44*J44</f>
        <v>#N/A</v>
      </c>
      <c r="AG44" s="57" t="e">
        <f aca="false">$F44*K44</f>
        <v>#N/A</v>
      </c>
      <c r="AH44" s="57" t="e">
        <f aca="false">$F44*L44</f>
        <v>#N/A</v>
      </c>
      <c r="AI44" s="57" t="e">
        <f aca="false">$F44*M44</f>
        <v>#N/A</v>
      </c>
      <c r="AJ44" s="57" t="e">
        <f aca="false">$F44*N44</f>
        <v>#N/A</v>
      </c>
      <c r="AK44" s="57" t="e">
        <f aca="false">F44*O44</f>
        <v>#N/A</v>
      </c>
      <c r="AL44" s="61"/>
      <c r="AM44" s="57" t="n">
        <f aca="false">CHOOSE($G$3,AD44-AE44,AE44-AD44)</f>
        <v>0</v>
      </c>
      <c r="AN44" s="57" t="e">
        <f aca="false">CHOOSE($G$3,AG44-AH44,AH44-AG44)</f>
        <v>#N/A</v>
      </c>
      <c r="AO44" s="57" t="e">
        <f aca="false">CHOOSE($G$3,AJ44-AK44,AK44-AJ44)</f>
        <v>#N/A</v>
      </c>
      <c r="AP44" s="72" t="e">
        <f aca="false">SUM(AM44:AO44)</f>
        <v>#N/A</v>
      </c>
      <c r="AR44" s="57" t="n">
        <f aca="false">CHOOSE($G$3,AC44-AD44,AD44-AC44)</f>
        <v>0</v>
      </c>
      <c r="AS44" s="57" t="e">
        <f aca="false">CHOOSE($G$3,AF44-AG44,AG44-AF44)</f>
        <v>#N/A</v>
      </c>
      <c r="AT44" s="57" t="e">
        <f aca="false">CHOOSE($G$3,AI44-AJ44,AJ44-AI44)</f>
        <v>#N/A</v>
      </c>
      <c r="AU44" s="72" t="e">
        <f aca="false">AR44+AS44+AT44</f>
        <v>#N/A</v>
      </c>
      <c r="AV44" s="72"/>
      <c r="AW44" s="58" t="e">
        <f aca="false">AU44+AP44</f>
        <v>#N/A</v>
      </c>
      <c r="AY44" s="58" t="e">
        <f aca="false">AK44+AH44+AE44</f>
        <v>#N/A</v>
      </c>
      <c r="AZ44" s="73"/>
    </row>
    <row r="45" customFormat="false" ht="12.75" hidden="false" customHeight="false" outlineLevel="0" collapsed="false">
      <c r="A45" s="62" t="n">
        <f aca="false">EDATE(A44,1)</f>
        <v>37773</v>
      </c>
      <c r="B45" s="63" t="n">
        <f aca="false">B44</f>
        <v>15000</v>
      </c>
      <c r="C45" s="75"/>
      <c r="D45" s="65" t="n">
        <f aca="false">B45+C45</f>
        <v>15000</v>
      </c>
      <c r="E45" s="52" t="n">
        <f aca="false">IF(Z45=0,0,IF(AND(Z45=1,$H$3=1),D45*U45,IF($H$3=2,D45,"N/A")))</f>
        <v>450000</v>
      </c>
      <c r="F45" s="52" t="n">
        <f aca="false">E45*Y45</f>
        <v>1.23187076066936E+019</v>
      </c>
      <c r="G45" s="66" t="n">
        <f aca="false">VLOOKUP($A45,Table,MATCH(G$4,Curves,0))</f>
        <v>3</v>
      </c>
      <c r="H45" s="67" t="n">
        <f aca="false">G45</f>
        <v>3</v>
      </c>
      <c r="I45" s="68" t="n">
        <f aca="false">H45</f>
        <v>3</v>
      </c>
      <c r="J45" s="66" t="e">
        <f aca="false">VLOOKUP($A45,Table,MATCH(J$4,Curves,0))</f>
        <v>#N/A</v>
      </c>
      <c r="K45" s="67" t="e">
        <f aca="false">J45</f>
        <v>#N/A</v>
      </c>
      <c r="L45" s="68" t="e">
        <f aca="false">K45</f>
        <v>#N/A</v>
      </c>
      <c r="M45" s="66" t="e">
        <f aca="false">VLOOKUP($A45,Table,MATCH(M$4,Curves,0))</f>
        <v>#N/A</v>
      </c>
      <c r="N45" s="67" t="e">
        <f aca="false">M45</f>
        <v>#N/A</v>
      </c>
      <c r="O45" s="68" t="e">
        <f aca="false">N45</f>
        <v>#N/A</v>
      </c>
      <c r="P45" s="69"/>
      <c r="Q45" s="68" t="e">
        <f aca="false">M45+J45+G45</f>
        <v>#N/A</v>
      </c>
      <c r="R45" s="68" t="e">
        <f aca="false">N45+K45+H45</f>
        <v>#N/A</v>
      </c>
      <c r="S45" s="68" t="e">
        <f aca="false">O45+L45+I45</f>
        <v>#N/A</v>
      </c>
      <c r="T45" s="69"/>
      <c r="U45" s="2" t="n">
        <f aca="false">A46-A45</f>
        <v>30</v>
      </c>
      <c r="V45" s="70" t="n">
        <f aca="false">CHOOSE(F$3,A46+24,A45)</f>
        <v>37773</v>
      </c>
      <c r="W45" s="2" t="n">
        <f aca="false">V45-C$3</f>
        <v>-8152</v>
      </c>
      <c r="X45" s="66" t="n">
        <f aca="false">VLOOKUP($A45,Table,MATCH(X$4,Curves,0))</f>
        <v>2</v>
      </c>
      <c r="Y45" s="71" t="n">
        <f aca="false">1/(1+CHOOSE(F$3,(X46+($K$3/10000))/2,(X45+($K$3/10000))/2))^(2*W45/365.25)</f>
        <v>27374905792652.5</v>
      </c>
      <c r="Z45" s="2" t="n">
        <f aca="false">IF(AND(mthbeg&lt;=A45,mthend&gt;=A45),1,0)</f>
        <v>1</v>
      </c>
      <c r="AA45" s="2" t="n">
        <f aca="false">U45*Z45</f>
        <v>30</v>
      </c>
      <c r="AC45" s="57" t="n">
        <f aca="false">F45*G45</f>
        <v>3.69561228200809E+019</v>
      </c>
      <c r="AD45" s="57" t="n">
        <f aca="false">$F45*H45</f>
        <v>3.69561228200809E+019</v>
      </c>
      <c r="AE45" s="57" t="n">
        <f aca="false">$F45*I45</f>
        <v>3.69561228200809E+019</v>
      </c>
      <c r="AF45" s="57" t="e">
        <f aca="false">$F45*J45</f>
        <v>#N/A</v>
      </c>
      <c r="AG45" s="57" t="e">
        <f aca="false">$F45*K45</f>
        <v>#N/A</v>
      </c>
      <c r="AH45" s="57" t="e">
        <f aca="false">$F45*L45</f>
        <v>#N/A</v>
      </c>
      <c r="AI45" s="57" t="e">
        <f aca="false">$F45*M45</f>
        <v>#N/A</v>
      </c>
      <c r="AJ45" s="57" t="e">
        <f aca="false">$F45*N45</f>
        <v>#N/A</v>
      </c>
      <c r="AK45" s="57" t="e">
        <f aca="false">F45*O45</f>
        <v>#N/A</v>
      </c>
      <c r="AL45" s="61"/>
      <c r="AM45" s="57" t="n">
        <f aca="false">CHOOSE($G$3,AD45-AE45,AE45-AD45)</f>
        <v>0</v>
      </c>
      <c r="AN45" s="57" t="e">
        <f aca="false">CHOOSE($G$3,AG45-AH45,AH45-AG45)</f>
        <v>#N/A</v>
      </c>
      <c r="AO45" s="57" t="e">
        <f aca="false">CHOOSE($G$3,AJ45-AK45,AK45-AJ45)</f>
        <v>#N/A</v>
      </c>
      <c r="AP45" s="72" t="e">
        <f aca="false">SUM(AM45:AO45)</f>
        <v>#N/A</v>
      </c>
      <c r="AR45" s="57" t="n">
        <f aca="false">CHOOSE($G$3,AC45-AD45,AD45-AC45)</f>
        <v>0</v>
      </c>
      <c r="AS45" s="57" t="e">
        <f aca="false">CHOOSE($G$3,AF45-AG45,AG45-AF45)</f>
        <v>#N/A</v>
      </c>
      <c r="AT45" s="57" t="e">
        <f aca="false">CHOOSE($G$3,AI45-AJ45,AJ45-AI45)</f>
        <v>#N/A</v>
      </c>
      <c r="AU45" s="72" t="e">
        <f aca="false">AR45+AS45+AT45</f>
        <v>#N/A</v>
      </c>
      <c r="AV45" s="72"/>
      <c r="AW45" s="58" t="e">
        <f aca="false">AU45+AP45</f>
        <v>#N/A</v>
      </c>
      <c r="AY45" s="58" t="e">
        <f aca="false">AK45+AH45+AE45</f>
        <v>#N/A</v>
      </c>
      <c r="AZ45" s="73"/>
    </row>
    <row r="46" customFormat="false" ht="12.75" hidden="false" customHeight="false" outlineLevel="0" collapsed="false">
      <c r="A46" s="62" t="n">
        <f aca="false">EDATE(A45,1)</f>
        <v>37803</v>
      </c>
      <c r="B46" s="63" t="n">
        <f aca="false">B45</f>
        <v>15000</v>
      </c>
      <c r="C46" s="75"/>
      <c r="D46" s="65" t="n">
        <f aca="false">B46+C46</f>
        <v>15000</v>
      </c>
      <c r="E46" s="52" t="n">
        <f aca="false">IF(Z46=0,0,IF(AND(Z46=1,$H$3=1),D46*U46,IF($H$3=2,D46,"N/A")))</f>
        <v>465000</v>
      </c>
      <c r="F46" s="52" t="n">
        <f aca="false">E46*Y46</f>
        <v>1.13593916524488E+019</v>
      </c>
      <c r="G46" s="66" t="n">
        <f aca="false">VLOOKUP($A46,Table,MATCH(G$4,Curves,0))</f>
        <v>3</v>
      </c>
      <c r="H46" s="67" t="n">
        <f aca="false">G46</f>
        <v>3</v>
      </c>
      <c r="I46" s="68" t="n">
        <f aca="false">H46</f>
        <v>3</v>
      </c>
      <c r="J46" s="66" t="e">
        <f aca="false">VLOOKUP($A46,Table,MATCH(J$4,Curves,0))</f>
        <v>#N/A</v>
      </c>
      <c r="K46" s="67" t="e">
        <f aca="false">J46</f>
        <v>#N/A</v>
      </c>
      <c r="L46" s="68" t="e">
        <f aca="false">K46</f>
        <v>#N/A</v>
      </c>
      <c r="M46" s="66" t="e">
        <f aca="false">VLOOKUP($A46,Table,MATCH(M$4,Curves,0))</f>
        <v>#N/A</v>
      </c>
      <c r="N46" s="67" t="e">
        <f aca="false">M46</f>
        <v>#N/A</v>
      </c>
      <c r="O46" s="68" t="e">
        <f aca="false">N46</f>
        <v>#N/A</v>
      </c>
      <c r="P46" s="69"/>
      <c r="Q46" s="68" t="e">
        <f aca="false">M46+J46+G46</f>
        <v>#N/A</v>
      </c>
      <c r="R46" s="68" t="e">
        <f aca="false">N46+K46+H46</f>
        <v>#N/A</v>
      </c>
      <c r="S46" s="68" t="e">
        <f aca="false">O46+L46+I46</f>
        <v>#N/A</v>
      </c>
      <c r="T46" s="69"/>
      <c r="U46" s="2" t="n">
        <f aca="false">A47-A46</f>
        <v>31</v>
      </c>
      <c r="V46" s="70" t="n">
        <f aca="false">CHOOSE(F$3,A47+24,A46)</f>
        <v>37803</v>
      </c>
      <c r="W46" s="2" t="n">
        <f aca="false">V46-C$3</f>
        <v>-8122</v>
      </c>
      <c r="X46" s="66" t="n">
        <f aca="false">VLOOKUP($A46,Table,MATCH(X$4,Curves,0))</f>
        <v>2</v>
      </c>
      <c r="Y46" s="71" t="n">
        <f aca="false">1/(1+CHOOSE(F$3,(X47+($K$3/10000))/2,(X46+($K$3/10000))/2))^(2*W46/365.25)</f>
        <v>24428799252578</v>
      </c>
      <c r="Z46" s="2" t="n">
        <f aca="false">IF(AND(mthbeg&lt;=A46,mthend&gt;=A46),1,0)</f>
        <v>1</v>
      </c>
      <c r="AA46" s="2" t="n">
        <f aca="false">U46*Z46</f>
        <v>31</v>
      </c>
      <c r="AC46" s="57" t="n">
        <f aca="false">F46*G46</f>
        <v>3.40781749573464E+019</v>
      </c>
      <c r="AD46" s="57" t="n">
        <f aca="false">$F46*H46</f>
        <v>3.40781749573464E+019</v>
      </c>
      <c r="AE46" s="57" t="n">
        <f aca="false">$F46*I46</f>
        <v>3.40781749573464E+019</v>
      </c>
      <c r="AF46" s="57" t="e">
        <f aca="false">$F46*J46</f>
        <v>#N/A</v>
      </c>
      <c r="AG46" s="57" t="e">
        <f aca="false">$F46*K46</f>
        <v>#N/A</v>
      </c>
      <c r="AH46" s="57" t="e">
        <f aca="false">$F46*L46</f>
        <v>#N/A</v>
      </c>
      <c r="AI46" s="57" t="e">
        <f aca="false">$F46*M46</f>
        <v>#N/A</v>
      </c>
      <c r="AJ46" s="57" t="e">
        <f aca="false">$F46*N46</f>
        <v>#N/A</v>
      </c>
      <c r="AK46" s="57" t="e">
        <f aca="false">F46*O46</f>
        <v>#N/A</v>
      </c>
      <c r="AL46" s="61"/>
      <c r="AM46" s="57" t="n">
        <f aca="false">CHOOSE($G$3,AD46-AE46,AE46-AD46)</f>
        <v>0</v>
      </c>
      <c r="AN46" s="57" t="e">
        <f aca="false">CHOOSE($G$3,AG46-AH46,AH46-AG46)</f>
        <v>#N/A</v>
      </c>
      <c r="AO46" s="57" t="e">
        <f aca="false">CHOOSE($G$3,AJ46-AK46,AK46-AJ46)</f>
        <v>#N/A</v>
      </c>
      <c r="AP46" s="72" t="e">
        <f aca="false">SUM(AM46:AO46)</f>
        <v>#N/A</v>
      </c>
      <c r="AR46" s="57" t="n">
        <f aca="false">CHOOSE($G$3,AC46-AD46,AD46-AC46)</f>
        <v>0</v>
      </c>
      <c r="AS46" s="57" t="e">
        <f aca="false">CHOOSE($G$3,AF46-AG46,AG46-AF46)</f>
        <v>#N/A</v>
      </c>
      <c r="AT46" s="57" t="e">
        <f aca="false">CHOOSE($G$3,AI46-AJ46,AJ46-AI46)</f>
        <v>#N/A</v>
      </c>
      <c r="AU46" s="72" t="e">
        <f aca="false">AR46+AS46+AT46</f>
        <v>#N/A</v>
      </c>
      <c r="AV46" s="72"/>
      <c r="AW46" s="58" t="e">
        <f aca="false">AU46+AP46</f>
        <v>#N/A</v>
      </c>
      <c r="AY46" s="58" t="e">
        <f aca="false">AK46+AH46+AE46</f>
        <v>#N/A</v>
      </c>
      <c r="AZ46" s="73"/>
    </row>
    <row r="47" customFormat="false" ht="12.75" hidden="false" customHeight="false" outlineLevel="0" collapsed="false">
      <c r="A47" s="62" t="n">
        <f aca="false">EDATE(A46,1)</f>
        <v>37834</v>
      </c>
      <c r="B47" s="63" t="n">
        <f aca="false">B46</f>
        <v>15000</v>
      </c>
      <c r="C47" s="75"/>
      <c r="D47" s="65" t="n">
        <f aca="false">B47+C47</f>
        <v>15000</v>
      </c>
      <c r="E47" s="52" t="n">
        <f aca="false">IF(Z47=0,0,IF(AND(Z47=1,$H$3=1),D47*U47,IF($H$3=2,D47,"N/A")))</f>
        <v>465000</v>
      </c>
      <c r="F47" s="52" t="n">
        <f aca="false">E47*Y47</f>
        <v>1.00984846687743E+019</v>
      </c>
      <c r="G47" s="66" t="n">
        <f aca="false">VLOOKUP($A47,Table,MATCH(G$4,Curves,0))</f>
        <v>3</v>
      </c>
      <c r="H47" s="67" t="n">
        <f aca="false">G47</f>
        <v>3</v>
      </c>
      <c r="I47" s="68" t="n">
        <f aca="false">H47</f>
        <v>3</v>
      </c>
      <c r="J47" s="66" t="e">
        <f aca="false">VLOOKUP($A47,Table,MATCH(J$4,Curves,0))</f>
        <v>#N/A</v>
      </c>
      <c r="K47" s="67" t="e">
        <f aca="false">J47</f>
        <v>#N/A</v>
      </c>
      <c r="L47" s="68" t="e">
        <f aca="false">K47</f>
        <v>#N/A</v>
      </c>
      <c r="M47" s="66" t="e">
        <f aca="false">VLOOKUP($A47,Table,MATCH(M$4,Curves,0))</f>
        <v>#N/A</v>
      </c>
      <c r="N47" s="67" t="e">
        <f aca="false">M47</f>
        <v>#N/A</v>
      </c>
      <c r="O47" s="68" t="e">
        <f aca="false">N47</f>
        <v>#N/A</v>
      </c>
      <c r="P47" s="69"/>
      <c r="Q47" s="68" t="e">
        <f aca="false">M47+J47+G47</f>
        <v>#N/A</v>
      </c>
      <c r="R47" s="68" t="e">
        <f aca="false">N47+K47+H47</f>
        <v>#N/A</v>
      </c>
      <c r="S47" s="68" t="e">
        <f aca="false">O47+L47+I47</f>
        <v>#N/A</v>
      </c>
      <c r="T47" s="69"/>
      <c r="U47" s="2" t="n">
        <f aca="false">A48-A47</f>
        <v>31</v>
      </c>
      <c r="V47" s="70" t="n">
        <f aca="false">CHOOSE(F$3,A48+24,A47)</f>
        <v>37834</v>
      </c>
      <c r="W47" s="2" t="n">
        <f aca="false">V47-C$3</f>
        <v>-8091</v>
      </c>
      <c r="X47" s="66" t="n">
        <f aca="false">VLOOKUP($A47,Table,MATCH(X$4,Curves,0))</f>
        <v>2</v>
      </c>
      <c r="Y47" s="71" t="n">
        <f aca="false">1/(1+CHOOSE(F$3,(X48+($K$3/10000))/2,(X47+($K$3/10000))/2))^(2*W47/365.25)</f>
        <v>21717171330697.5</v>
      </c>
      <c r="Z47" s="2" t="n">
        <f aca="false">IF(AND(mthbeg&lt;=A47,mthend&gt;=A47),1,0)</f>
        <v>1</v>
      </c>
      <c r="AA47" s="2" t="n">
        <f aca="false">U47*Z47</f>
        <v>31</v>
      </c>
      <c r="AC47" s="57" t="n">
        <f aca="false">F47*G47</f>
        <v>3.0295454006323E+019</v>
      </c>
      <c r="AD47" s="57" t="n">
        <f aca="false">$F47*H47</f>
        <v>3.0295454006323E+019</v>
      </c>
      <c r="AE47" s="57" t="n">
        <f aca="false">$F47*I47</f>
        <v>3.0295454006323E+019</v>
      </c>
      <c r="AF47" s="57" t="e">
        <f aca="false">$F47*J47</f>
        <v>#N/A</v>
      </c>
      <c r="AG47" s="57" t="e">
        <f aca="false">$F47*K47</f>
        <v>#N/A</v>
      </c>
      <c r="AH47" s="57" t="e">
        <f aca="false">$F47*L47</f>
        <v>#N/A</v>
      </c>
      <c r="AI47" s="57" t="e">
        <f aca="false">$F47*M47</f>
        <v>#N/A</v>
      </c>
      <c r="AJ47" s="57" t="e">
        <f aca="false">$F47*N47</f>
        <v>#N/A</v>
      </c>
      <c r="AK47" s="57" t="e">
        <f aca="false">F47*O47</f>
        <v>#N/A</v>
      </c>
      <c r="AL47" s="61"/>
      <c r="AM47" s="57" t="n">
        <f aca="false">CHOOSE($G$3,AD47-AE47,AE47-AD47)</f>
        <v>0</v>
      </c>
      <c r="AN47" s="57" t="e">
        <f aca="false">CHOOSE($G$3,AG47-AH47,AH47-AG47)</f>
        <v>#N/A</v>
      </c>
      <c r="AO47" s="57" t="e">
        <f aca="false">CHOOSE($G$3,AJ47-AK47,AK47-AJ47)</f>
        <v>#N/A</v>
      </c>
      <c r="AP47" s="72" t="e">
        <f aca="false">SUM(AM47:AO47)</f>
        <v>#N/A</v>
      </c>
      <c r="AR47" s="57" t="n">
        <f aca="false">CHOOSE($G$3,AC47-AD47,AD47-AC47)</f>
        <v>0</v>
      </c>
      <c r="AS47" s="57" t="e">
        <f aca="false">CHOOSE($G$3,AF47-AG47,AG47-AF47)</f>
        <v>#N/A</v>
      </c>
      <c r="AT47" s="57" t="e">
        <f aca="false">CHOOSE($G$3,AI47-AJ47,AJ47-AI47)</f>
        <v>#N/A</v>
      </c>
      <c r="AU47" s="72" t="e">
        <f aca="false">AR47+AS47+AT47</f>
        <v>#N/A</v>
      </c>
      <c r="AV47" s="72"/>
      <c r="AW47" s="58" t="e">
        <f aca="false">AU47+AP47</f>
        <v>#N/A</v>
      </c>
      <c r="AY47" s="58" t="e">
        <f aca="false">AK47+AH47+AE47</f>
        <v>#N/A</v>
      </c>
      <c r="AZ47" s="73"/>
    </row>
    <row r="48" customFormat="false" ht="12.75" hidden="false" customHeight="false" outlineLevel="0" collapsed="false">
      <c r="A48" s="62" t="n">
        <f aca="false">EDATE(A47,1)</f>
        <v>37865</v>
      </c>
      <c r="B48" s="63" t="n">
        <f aca="false">B47</f>
        <v>15000</v>
      </c>
      <c r="C48" s="75"/>
      <c r="D48" s="65" t="n">
        <f aca="false">B48+C48</f>
        <v>15000</v>
      </c>
      <c r="E48" s="52" t="n">
        <f aca="false">IF(Z48=0,0,IF(AND(Z48=1,$H$3=1),D48*U48,IF($H$3=2,D48,"N/A")))</f>
        <v>450000</v>
      </c>
      <c r="F48" s="52" t="n">
        <f aca="false">E48*Y48</f>
        <v>8.68794190736548E+018</v>
      </c>
      <c r="G48" s="66" t="n">
        <f aca="false">VLOOKUP($A48,Table,MATCH(G$4,Curves,0))</f>
        <v>3</v>
      </c>
      <c r="H48" s="67" t="n">
        <f aca="false">G48</f>
        <v>3</v>
      </c>
      <c r="I48" s="68" t="n">
        <f aca="false">H48</f>
        <v>3</v>
      </c>
      <c r="J48" s="66" t="e">
        <f aca="false">VLOOKUP($A48,Table,MATCH(J$4,Curves,0))</f>
        <v>#N/A</v>
      </c>
      <c r="K48" s="67" t="e">
        <f aca="false">J48</f>
        <v>#N/A</v>
      </c>
      <c r="L48" s="68" t="e">
        <f aca="false">K48</f>
        <v>#N/A</v>
      </c>
      <c r="M48" s="66" t="e">
        <f aca="false">VLOOKUP($A48,Table,MATCH(M$4,Curves,0))</f>
        <v>#N/A</v>
      </c>
      <c r="N48" s="67" t="e">
        <f aca="false">M48</f>
        <v>#N/A</v>
      </c>
      <c r="O48" s="68" t="e">
        <f aca="false">N48</f>
        <v>#N/A</v>
      </c>
      <c r="P48" s="69"/>
      <c r="Q48" s="68" t="e">
        <f aca="false">M48+J48+G48</f>
        <v>#N/A</v>
      </c>
      <c r="R48" s="68" t="e">
        <f aca="false">N48+K48+H48</f>
        <v>#N/A</v>
      </c>
      <c r="S48" s="68" t="e">
        <f aca="false">O48+L48+I48</f>
        <v>#N/A</v>
      </c>
      <c r="T48" s="69"/>
      <c r="U48" s="2" t="n">
        <f aca="false">A49-A48</f>
        <v>30</v>
      </c>
      <c r="V48" s="70" t="n">
        <f aca="false">CHOOSE(F$3,A49+24,A48)</f>
        <v>37865</v>
      </c>
      <c r="W48" s="2" t="n">
        <f aca="false">V48-C$3</f>
        <v>-8060</v>
      </c>
      <c r="X48" s="66" t="n">
        <f aca="false">VLOOKUP($A48,Table,MATCH(X$4,Curves,0))</f>
        <v>2</v>
      </c>
      <c r="Y48" s="71" t="n">
        <f aca="false">1/(1+CHOOSE(F$3,(X49+($K$3/10000))/2,(X48+($K$3/10000))/2))^(2*W48/365.25)</f>
        <v>19306537571923.3</v>
      </c>
      <c r="Z48" s="2" t="n">
        <f aca="false">IF(AND(mthbeg&lt;=A48,mthend&gt;=A48),1,0)</f>
        <v>1</v>
      </c>
      <c r="AA48" s="2" t="n">
        <f aca="false">U48*Z48</f>
        <v>30</v>
      </c>
      <c r="AC48" s="57" t="n">
        <f aca="false">F48*G48</f>
        <v>2.60638257220964E+019</v>
      </c>
      <c r="AD48" s="57" t="n">
        <f aca="false">$F48*H48</f>
        <v>2.60638257220964E+019</v>
      </c>
      <c r="AE48" s="57" t="n">
        <f aca="false">$F48*I48</f>
        <v>2.60638257220964E+019</v>
      </c>
      <c r="AF48" s="57" t="e">
        <f aca="false">$F48*J48</f>
        <v>#N/A</v>
      </c>
      <c r="AG48" s="57" t="e">
        <f aca="false">$F48*K48</f>
        <v>#N/A</v>
      </c>
      <c r="AH48" s="57" t="e">
        <f aca="false">$F48*L48</f>
        <v>#N/A</v>
      </c>
      <c r="AI48" s="57" t="e">
        <f aca="false">$F48*M48</f>
        <v>#N/A</v>
      </c>
      <c r="AJ48" s="57" t="e">
        <f aca="false">$F48*N48</f>
        <v>#N/A</v>
      </c>
      <c r="AK48" s="57" t="e">
        <f aca="false">F48*O48</f>
        <v>#N/A</v>
      </c>
      <c r="AL48" s="61"/>
      <c r="AM48" s="57" t="n">
        <f aca="false">CHOOSE($G$3,AD48-AE48,AE48-AD48)</f>
        <v>0</v>
      </c>
      <c r="AN48" s="57" t="e">
        <f aca="false">CHOOSE($G$3,AG48-AH48,AH48-AG48)</f>
        <v>#N/A</v>
      </c>
      <c r="AO48" s="57" t="e">
        <f aca="false">CHOOSE($G$3,AJ48-AK48,AK48-AJ48)</f>
        <v>#N/A</v>
      </c>
      <c r="AP48" s="72" t="e">
        <f aca="false">SUM(AM48:AO48)</f>
        <v>#N/A</v>
      </c>
      <c r="AR48" s="57" t="n">
        <f aca="false">CHOOSE($G$3,AC48-AD48,AD48-AC48)</f>
        <v>0</v>
      </c>
      <c r="AS48" s="57" t="e">
        <f aca="false">CHOOSE($G$3,AF48-AG48,AG48-AF48)</f>
        <v>#N/A</v>
      </c>
      <c r="AT48" s="57" t="e">
        <f aca="false">CHOOSE($G$3,AI48-AJ48,AJ48-AI48)</f>
        <v>#N/A</v>
      </c>
      <c r="AU48" s="72" t="e">
        <f aca="false">AR48+AS48+AT48</f>
        <v>#N/A</v>
      </c>
      <c r="AV48" s="72"/>
      <c r="AW48" s="58" t="e">
        <f aca="false">AU48+AP48</f>
        <v>#N/A</v>
      </c>
      <c r="AY48" s="58" t="e">
        <f aca="false">AK48+AH48+AE48</f>
        <v>#N/A</v>
      </c>
      <c r="AZ48" s="73"/>
    </row>
    <row r="49" customFormat="false" ht="12.75" hidden="false" customHeight="false" outlineLevel="0" collapsed="false">
      <c r="A49" s="62" t="n">
        <f aca="false">EDATE(A48,1)</f>
        <v>37895</v>
      </c>
      <c r="B49" s="63" t="n">
        <f aca="false">B48</f>
        <v>15000</v>
      </c>
      <c r="C49" s="75"/>
      <c r="D49" s="65" t="n">
        <f aca="false">B49+C49</f>
        <v>15000</v>
      </c>
      <c r="E49" s="52" t="n">
        <f aca="false">IF(Z49=0,0,IF(AND(Z49=1,$H$3=1),D49*U49,IF($H$3=2,D49,"N/A")))</f>
        <v>465000</v>
      </c>
      <c r="F49" s="52" t="n">
        <f aca="false">E49*Y49</f>
        <v>8.01137082966904E+018</v>
      </c>
      <c r="G49" s="66" t="n">
        <f aca="false">VLOOKUP($A49,Table,MATCH(G$4,Curves,0))</f>
        <v>3</v>
      </c>
      <c r="H49" s="67" t="n">
        <f aca="false">G49</f>
        <v>3</v>
      </c>
      <c r="I49" s="68" t="n">
        <f aca="false">H49</f>
        <v>3</v>
      </c>
      <c r="J49" s="66" t="e">
        <f aca="false">VLOOKUP($A49,Table,MATCH(J$4,Curves,0))</f>
        <v>#N/A</v>
      </c>
      <c r="K49" s="67" t="e">
        <f aca="false">J49</f>
        <v>#N/A</v>
      </c>
      <c r="L49" s="68" t="e">
        <f aca="false">K49</f>
        <v>#N/A</v>
      </c>
      <c r="M49" s="66" t="e">
        <f aca="false">VLOOKUP($A49,Table,MATCH(M$4,Curves,0))</f>
        <v>#N/A</v>
      </c>
      <c r="N49" s="67" t="e">
        <f aca="false">M49</f>
        <v>#N/A</v>
      </c>
      <c r="O49" s="68" t="e">
        <f aca="false">N49</f>
        <v>#N/A</v>
      </c>
      <c r="P49" s="69"/>
      <c r="Q49" s="68" t="e">
        <f aca="false">M49+J49+G49</f>
        <v>#N/A</v>
      </c>
      <c r="R49" s="68" t="e">
        <f aca="false">N49+K49+H49</f>
        <v>#N/A</v>
      </c>
      <c r="S49" s="68" t="e">
        <f aca="false">O49+L49+I49</f>
        <v>#N/A</v>
      </c>
      <c r="T49" s="69"/>
      <c r="U49" s="2" t="n">
        <f aca="false">A50-A49</f>
        <v>31</v>
      </c>
      <c r="V49" s="70" t="n">
        <f aca="false">CHOOSE(F$3,A50+24,A49)</f>
        <v>37895</v>
      </c>
      <c r="W49" s="2" t="n">
        <f aca="false">V49-C$3</f>
        <v>-8030</v>
      </c>
      <c r="X49" s="66" t="n">
        <f aca="false">VLOOKUP($A49,Table,MATCH(X$4,Curves,0))</f>
        <v>2</v>
      </c>
      <c r="Y49" s="71" t="n">
        <f aca="false">1/(1+CHOOSE(F$3,(X50+($K$3/10000))/2,(X49+($K$3/10000))/2))^(2*W49/365.25)</f>
        <v>17228754472406.5</v>
      </c>
      <c r="Z49" s="2" t="n">
        <f aca="false">IF(AND(mthbeg&lt;=A49,mthend&gt;=A49),1,0)</f>
        <v>1</v>
      </c>
      <c r="AA49" s="2" t="n">
        <f aca="false">U49*Z49</f>
        <v>31</v>
      </c>
      <c r="AC49" s="57" t="n">
        <f aca="false">F49*G49</f>
        <v>2.40341124890071E+019</v>
      </c>
      <c r="AD49" s="57" t="n">
        <f aca="false">$F49*H49</f>
        <v>2.40341124890071E+019</v>
      </c>
      <c r="AE49" s="57" t="n">
        <f aca="false">$F49*I49</f>
        <v>2.40341124890071E+019</v>
      </c>
      <c r="AF49" s="57" t="e">
        <f aca="false">$F49*J49</f>
        <v>#N/A</v>
      </c>
      <c r="AG49" s="57" t="e">
        <f aca="false">$F49*K49</f>
        <v>#N/A</v>
      </c>
      <c r="AH49" s="57" t="e">
        <f aca="false">$F49*L49</f>
        <v>#N/A</v>
      </c>
      <c r="AI49" s="57" t="e">
        <f aca="false">$F49*M49</f>
        <v>#N/A</v>
      </c>
      <c r="AJ49" s="57" t="e">
        <f aca="false">$F49*N49</f>
        <v>#N/A</v>
      </c>
      <c r="AK49" s="57" t="e">
        <f aca="false">F49*O49</f>
        <v>#N/A</v>
      </c>
      <c r="AL49" s="61"/>
      <c r="AM49" s="57" t="n">
        <f aca="false">CHOOSE($G$3,AD49-AE49,AE49-AD49)</f>
        <v>0</v>
      </c>
      <c r="AN49" s="57" t="e">
        <f aca="false">CHOOSE($G$3,AG49-AH49,AH49-AG49)</f>
        <v>#N/A</v>
      </c>
      <c r="AO49" s="57" t="e">
        <f aca="false">CHOOSE($G$3,AJ49-AK49,AK49-AJ49)</f>
        <v>#N/A</v>
      </c>
      <c r="AP49" s="72" t="e">
        <f aca="false">SUM(AM49:AO49)</f>
        <v>#N/A</v>
      </c>
      <c r="AR49" s="57" t="n">
        <f aca="false">CHOOSE($G$3,AC49-AD49,AD49-AC49)</f>
        <v>0</v>
      </c>
      <c r="AS49" s="57" t="e">
        <f aca="false">CHOOSE($G$3,AF49-AG49,AG49-AF49)</f>
        <v>#N/A</v>
      </c>
      <c r="AT49" s="57" t="e">
        <f aca="false">CHOOSE($G$3,AI49-AJ49,AJ49-AI49)</f>
        <v>#N/A</v>
      </c>
      <c r="AU49" s="72" t="e">
        <f aca="false">AR49+AS49+AT49</f>
        <v>#N/A</v>
      </c>
      <c r="AV49" s="72"/>
      <c r="AW49" s="58" t="e">
        <f aca="false">AU49+AP49</f>
        <v>#N/A</v>
      </c>
      <c r="AY49" s="58" t="e">
        <f aca="false">AK49+AH49+AE49</f>
        <v>#N/A</v>
      </c>
      <c r="AZ49" s="73"/>
    </row>
    <row r="50" customFormat="false" ht="12.75" hidden="false" customHeight="false" outlineLevel="0" collapsed="false">
      <c r="A50" s="62" t="n">
        <f aca="false">EDATE(A49,1)</f>
        <v>37926</v>
      </c>
      <c r="B50" s="63" t="n">
        <f aca="false">B49</f>
        <v>15000</v>
      </c>
      <c r="C50" s="75"/>
      <c r="D50" s="65" t="n">
        <f aca="false">B50+C50</f>
        <v>15000</v>
      </c>
      <c r="E50" s="52" t="n">
        <f aca="false">IF(Z50=0,0,IF(AND(Z50=1,$H$3=1),D50*U50,IF($H$3=2,D50,"N/A")))</f>
        <v>450000</v>
      </c>
      <c r="F50" s="52" t="n">
        <f aca="false">E50*Y50</f>
        <v>6.89235332324119E+018</v>
      </c>
      <c r="G50" s="66" t="n">
        <f aca="false">VLOOKUP($A50,Table,MATCH(G$4,Curves,0))</f>
        <v>3</v>
      </c>
      <c r="H50" s="67" t="n">
        <f aca="false">G50</f>
        <v>3</v>
      </c>
      <c r="I50" s="68" t="n">
        <f aca="false">H50</f>
        <v>3</v>
      </c>
      <c r="J50" s="66" t="e">
        <f aca="false">VLOOKUP($A50,Table,MATCH(J$4,Curves,0))</f>
        <v>#N/A</v>
      </c>
      <c r="K50" s="67" t="e">
        <f aca="false">J50</f>
        <v>#N/A</v>
      </c>
      <c r="L50" s="68" t="e">
        <f aca="false">K50</f>
        <v>#N/A</v>
      </c>
      <c r="M50" s="66" t="e">
        <f aca="false">VLOOKUP($A50,Table,MATCH(M$4,Curves,0))</f>
        <v>#N/A</v>
      </c>
      <c r="N50" s="67" t="e">
        <f aca="false">M50</f>
        <v>#N/A</v>
      </c>
      <c r="O50" s="68" t="e">
        <f aca="false">N50</f>
        <v>#N/A</v>
      </c>
      <c r="P50" s="69"/>
      <c r="Q50" s="68" t="e">
        <f aca="false">M50+J50+G50</f>
        <v>#N/A</v>
      </c>
      <c r="R50" s="68" t="e">
        <f aca="false">N50+K50+H50</f>
        <v>#N/A</v>
      </c>
      <c r="S50" s="68" t="e">
        <f aca="false">O50+L50+I50</f>
        <v>#N/A</v>
      </c>
      <c r="T50" s="69"/>
      <c r="U50" s="2" t="n">
        <f aca="false">A51-A50</f>
        <v>30</v>
      </c>
      <c r="V50" s="70" t="n">
        <f aca="false">CHOOSE(F$3,A51+24,A50)</f>
        <v>37926</v>
      </c>
      <c r="W50" s="2" t="n">
        <f aca="false">V50-C$3</f>
        <v>-7999</v>
      </c>
      <c r="X50" s="66" t="n">
        <f aca="false">VLOOKUP($A50,Table,MATCH(X$4,Curves,0))</f>
        <v>2</v>
      </c>
      <c r="Y50" s="71" t="n">
        <f aca="false">1/(1+CHOOSE(F$3,(X51+($K$3/10000))/2,(X50+($K$3/10000))/2))^(2*W50/365.25)</f>
        <v>15316340718313.7</v>
      </c>
      <c r="Z50" s="2" t="n">
        <f aca="false">IF(AND(mthbeg&lt;=A50,mthend&gt;=A50),1,0)</f>
        <v>1</v>
      </c>
      <c r="AA50" s="2" t="n">
        <f aca="false">U50*Z50</f>
        <v>30</v>
      </c>
      <c r="AC50" s="57" t="n">
        <f aca="false">F50*G50</f>
        <v>2.06770599697236E+019</v>
      </c>
      <c r="AD50" s="57" t="n">
        <f aca="false">$F50*H50</f>
        <v>2.06770599697236E+019</v>
      </c>
      <c r="AE50" s="57" t="n">
        <f aca="false">$F50*I50</f>
        <v>2.06770599697236E+019</v>
      </c>
      <c r="AF50" s="57" t="e">
        <f aca="false">$F50*J50</f>
        <v>#N/A</v>
      </c>
      <c r="AG50" s="57" t="e">
        <f aca="false">$F50*K50</f>
        <v>#N/A</v>
      </c>
      <c r="AH50" s="57" t="e">
        <f aca="false">$F50*L50</f>
        <v>#N/A</v>
      </c>
      <c r="AI50" s="57" t="e">
        <f aca="false">$F50*M50</f>
        <v>#N/A</v>
      </c>
      <c r="AJ50" s="57" t="e">
        <f aca="false">$F50*N50</f>
        <v>#N/A</v>
      </c>
      <c r="AK50" s="57" t="e">
        <f aca="false">F50*O50</f>
        <v>#N/A</v>
      </c>
      <c r="AL50" s="61"/>
      <c r="AM50" s="57" t="n">
        <f aca="false">CHOOSE($G$3,AD50-AE50,AE50-AD50)</f>
        <v>0</v>
      </c>
      <c r="AN50" s="57" t="e">
        <f aca="false">CHOOSE($G$3,AG50-AH50,AH50-AG50)</f>
        <v>#N/A</v>
      </c>
      <c r="AO50" s="57" t="e">
        <f aca="false">CHOOSE($G$3,AJ50-AK50,AK50-AJ50)</f>
        <v>#N/A</v>
      </c>
      <c r="AP50" s="72" t="e">
        <f aca="false">SUM(AM50:AO50)</f>
        <v>#N/A</v>
      </c>
      <c r="AR50" s="57" t="n">
        <f aca="false">CHOOSE($G$3,AC50-AD50,AD50-AC50)</f>
        <v>0</v>
      </c>
      <c r="AS50" s="57" t="e">
        <f aca="false">CHOOSE($G$3,AF50-AG50,AG50-AF50)</f>
        <v>#N/A</v>
      </c>
      <c r="AT50" s="57" t="e">
        <f aca="false">CHOOSE($G$3,AI50-AJ50,AJ50-AI50)</f>
        <v>#N/A</v>
      </c>
      <c r="AU50" s="72" t="e">
        <f aca="false">AR50+AS50+AT50</f>
        <v>#N/A</v>
      </c>
      <c r="AV50" s="72"/>
      <c r="AW50" s="58" t="e">
        <f aca="false">AU50+AP50</f>
        <v>#N/A</v>
      </c>
      <c r="AY50" s="58" t="e">
        <f aca="false">AK50+AH50+AE50</f>
        <v>#N/A</v>
      </c>
      <c r="AZ50" s="73"/>
    </row>
    <row r="51" customFormat="false" ht="12.75" hidden="false" customHeight="false" outlineLevel="0" collapsed="false">
      <c r="A51" s="62" t="n">
        <f aca="false">EDATE(A50,1)</f>
        <v>37956</v>
      </c>
      <c r="B51" s="63" t="n">
        <f aca="false">B50</f>
        <v>15000</v>
      </c>
      <c r="C51" s="75"/>
      <c r="D51" s="65" t="n">
        <f aca="false">B51+C51</f>
        <v>15000</v>
      </c>
      <c r="E51" s="52" t="n">
        <f aca="false">IF(Z51=0,0,IF(AND(Z51=1,$H$3=1),D51*U51,IF($H$3=2,D51,"N/A")))</f>
        <v>465000</v>
      </c>
      <c r="F51" s="52" t="n">
        <f aca="false">E51*Y51</f>
        <v>6.35561321085432E+018</v>
      </c>
      <c r="G51" s="66" t="n">
        <f aca="false">VLOOKUP($A51,Table,MATCH(G$4,Curves,0))</f>
        <v>3</v>
      </c>
      <c r="H51" s="67" t="n">
        <f aca="false">G51</f>
        <v>3</v>
      </c>
      <c r="I51" s="68" t="n">
        <f aca="false">H51</f>
        <v>3</v>
      </c>
      <c r="J51" s="66" t="e">
        <f aca="false">VLOOKUP($A51,Table,MATCH(J$4,Curves,0))</f>
        <v>#N/A</v>
      </c>
      <c r="K51" s="67" t="e">
        <f aca="false">J51</f>
        <v>#N/A</v>
      </c>
      <c r="L51" s="68" t="e">
        <f aca="false">K51</f>
        <v>#N/A</v>
      </c>
      <c r="M51" s="66" t="e">
        <f aca="false">VLOOKUP($A51,Table,MATCH(M$4,Curves,0))</f>
        <v>#N/A</v>
      </c>
      <c r="N51" s="67" t="e">
        <f aca="false">M51</f>
        <v>#N/A</v>
      </c>
      <c r="O51" s="68" t="e">
        <f aca="false">N51</f>
        <v>#N/A</v>
      </c>
      <c r="P51" s="69"/>
      <c r="Q51" s="68" t="e">
        <f aca="false">M51+J51+G51</f>
        <v>#N/A</v>
      </c>
      <c r="R51" s="68" t="e">
        <f aca="false">N51+K51+H51</f>
        <v>#N/A</v>
      </c>
      <c r="S51" s="68" t="e">
        <f aca="false">O51+L51+I51</f>
        <v>#N/A</v>
      </c>
      <c r="T51" s="69"/>
      <c r="U51" s="2" t="n">
        <f aca="false">A52-A51</f>
        <v>31</v>
      </c>
      <c r="V51" s="70" t="n">
        <f aca="false">CHOOSE(F$3,A52+24,A51)</f>
        <v>37956</v>
      </c>
      <c r="W51" s="2" t="n">
        <f aca="false">V51-C$3</f>
        <v>-7969</v>
      </c>
      <c r="X51" s="66" t="n">
        <f aca="false">VLOOKUP($A51,Table,MATCH(X$4,Curves,0))</f>
        <v>2</v>
      </c>
      <c r="Y51" s="71" t="n">
        <f aca="false">1/(1+CHOOSE(F$3,(X52+($K$3/10000))/2,(X51+($K$3/10000))/2))^(2*W51/365.25)</f>
        <v>13667985399686.7</v>
      </c>
      <c r="Z51" s="2" t="n">
        <f aca="false">IF(AND(mthbeg&lt;=A51,mthend&gt;=A51),1,0)</f>
        <v>1</v>
      </c>
      <c r="AA51" s="2" t="n">
        <f aca="false">U51*Z51</f>
        <v>31</v>
      </c>
      <c r="AC51" s="57" t="n">
        <f aca="false">F51*G51</f>
        <v>1.90668396325629E+019</v>
      </c>
      <c r="AD51" s="57" t="n">
        <f aca="false">$F51*H51</f>
        <v>1.90668396325629E+019</v>
      </c>
      <c r="AE51" s="57" t="n">
        <f aca="false">$F51*I51</f>
        <v>1.90668396325629E+019</v>
      </c>
      <c r="AF51" s="57" t="e">
        <f aca="false">$F51*J51</f>
        <v>#N/A</v>
      </c>
      <c r="AG51" s="57" t="e">
        <f aca="false">$F51*K51</f>
        <v>#N/A</v>
      </c>
      <c r="AH51" s="57" t="e">
        <f aca="false">$F51*L51</f>
        <v>#N/A</v>
      </c>
      <c r="AI51" s="57" t="e">
        <f aca="false">$F51*M51</f>
        <v>#N/A</v>
      </c>
      <c r="AJ51" s="57" t="e">
        <f aca="false">$F51*N51</f>
        <v>#N/A</v>
      </c>
      <c r="AK51" s="57" t="e">
        <f aca="false">F51*O51</f>
        <v>#N/A</v>
      </c>
      <c r="AL51" s="61"/>
      <c r="AM51" s="57" t="n">
        <f aca="false">CHOOSE($G$3,AD51-AE51,AE51-AD51)</f>
        <v>0</v>
      </c>
      <c r="AN51" s="57" t="e">
        <f aca="false">CHOOSE($G$3,AG51-AH51,AH51-AG51)</f>
        <v>#N/A</v>
      </c>
      <c r="AO51" s="57" t="e">
        <f aca="false">CHOOSE($G$3,AJ51-AK51,AK51-AJ51)</f>
        <v>#N/A</v>
      </c>
      <c r="AP51" s="72" t="e">
        <f aca="false">SUM(AM51:AO51)</f>
        <v>#N/A</v>
      </c>
      <c r="AR51" s="57" t="n">
        <f aca="false">CHOOSE($G$3,AC51-AD51,AD51-AC51)</f>
        <v>0</v>
      </c>
      <c r="AS51" s="57" t="e">
        <f aca="false">CHOOSE($G$3,AF51-AG51,AG51-AF51)</f>
        <v>#N/A</v>
      </c>
      <c r="AT51" s="57" t="e">
        <f aca="false">CHOOSE($G$3,AI51-AJ51,AJ51-AI51)</f>
        <v>#N/A</v>
      </c>
      <c r="AU51" s="72" t="e">
        <f aca="false">AR51+AS51+AT51</f>
        <v>#N/A</v>
      </c>
      <c r="AV51" s="72"/>
      <c r="AW51" s="58" t="e">
        <f aca="false">AU51+AP51</f>
        <v>#N/A</v>
      </c>
      <c r="AY51" s="58" t="e">
        <f aca="false">AK51+AH51+AE51</f>
        <v>#N/A</v>
      </c>
      <c r="AZ51" s="73"/>
    </row>
    <row r="52" customFormat="false" ht="12.75" hidden="false" customHeight="false" outlineLevel="0" collapsed="false">
      <c r="A52" s="62" t="n">
        <f aca="false">EDATE(A51,1)</f>
        <v>37987</v>
      </c>
      <c r="B52" s="63" t="n">
        <f aca="false">B51</f>
        <v>15000</v>
      </c>
      <c r="C52" s="75"/>
      <c r="D52" s="65" t="n">
        <f aca="false">B52+C52</f>
        <v>15000</v>
      </c>
      <c r="E52" s="52" t="n">
        <f aca="false">IF(Z52=0,0,IF(AND(Z52=1,$H$3=1),D52*U52,IF($H$3=2,D52,"N/A")))</f>
        <v>465000</v>
      </c>
      <c r="F52" s="52" t="n">
        <f aca="false">E52*Y52</f>
        <v>5.65013202592024E+018</v>
      </c>
      <c r="G52" s="66" t="n">
        <f aca="false">VLOOKUP($A52,Table,MATCH(G$4,Curves,0))</f>
        <v>3</v>
      </c>
      <c r="H52" s="67" t="n">
        <f aca="false">G52</f>
        <v>3</v>
      </c>
      <c r="I52" s="68" t="n">
        <f aca="false">H52</f>
        <v>3</v>
      </c>
      <c r="J52" s="66" t="e">
        <f aca="false">VLOOKUP($A52,Table,MATCH(J$4,Curves,0))</f>
        <v>#N/A</v>
      </c>
      <c r="K52" s="67" t="e">
        <f aca="false">J52</f>
        <v>#N/A</v>
      </c>
      <c r="L52" s="68" t="e">
        <f aca="false">K52</f>
        <v>#N/A</v>
      </c>
      <c r="M52" s="66" t="e">
        <f aca="false">VLOOKUP($A52,Table,MATCH(M$4,Curves,0))</f>
        <v>#N/A</v>
      </c>
      <c r="N52" s="67" t="e">
        <f aca="false">M52</f>
        <v>#N/A</v>
      </c>
      <c r="O52" s="68" t="e">
        <f aca="false">N52</f>
        <v>#N/A</v>
      </c>
      <c r="P52" s="69"/>
      <c r="Q52" s="68" t="e">
        <f aca="false">M52+J52+G52</f>
        <v>#N/A</v>
      </c>
      <c r="R52" s="68" t="e">
        <f aca="false">N52+K52+H52</f>
        <v>#N/A</v>
      </c>
      <c r="S52" s="68" t="e">
        <f aca="false">O52+L52+I52</f>
        <v>#N/A</v>
      </c>
      <c r="T52" s="69"/>
      <c r="U52" s="2" t="n">
        <f aca="false">A53-A52</f>
        <v>31</v>
      </c>
      <c r="V52" s="70" t="n">
        <f aca="false">CHOOSE(F$3,A53+24,A52)</f>
        <v>37987</v>
      </c>
      <c r="W52" s="2" t="n">
        <f aca="false">V52-C$3</f>
        <v>-7938</v>
      </c>
      <c r="X52" s="66" t="n">
        <f aca="false">VLOOKUP($A52,Table,MATCH(X$4,Curves,0))</f>
        <v>2</v>
      </c>
      <c r="Y52" s="71" t="n">
        <f aca="false">1/(1+CHOOSE(F$3,(X53+($K$3/10000))/2,(X52+($K$3/10000))/2))^(2*W52/365.25)</f>
        <v>12150821561118.8</v>
      </c>
      <c r="Z52" s="2" t="n">
        <f aca="false">IF(AND(mthbeg&lt;=A52,mthend&gt;=A52),1,0)</f>
        <v>1</v>
      </c>
      <c r="AA52" s="2" t="n">
        <f aca="false">U52*Z52</f>
        <v>31</v>
      </c>
      <c r="AC52" s="57" t="n">
        <f aca="false">F52*G52</f>
        <v>1.69503960777607E+019</v>
      </c>
      <c r="AD52" s="57" t="n">
        <f aca="false">$F52*H52</f>
        <v>1.69503960777607E+019</v>
      </c>
      <c r="AE52" s="57" t="n">
        <f aca="false">$F52*I52</f>
        <v>1.69503960777607E+019</v>
      </c>
      <c r="AF52" s="57" t="e">
        <f aca="false">$F52*J52</f>
        <v>#N/A</v>
      </c>
      <c r="AG52" s="57" t="e">
        <f aca="false">$F52*K52</f>
        <v>#N/A</v>
      </c>
      <c r="AH52" s="57" t="e">
        <f aca="false">$F52*L52</f>
        <v>#N/A</v>
      </c>
      <c r="AI52" s="57" t="e">
        <f aca="false">$F52*M52</f>
        <v>#N/A</v>
      </c>
      <c r="AJ52" s="57" t="e">
        <f aca="false">$F52*N52</f>
        <v>#N/A</v>
      </c>
      <c r="AK52" s="57" t="e">
        <f aca="false">F52*O52</f>
        <v>#N/A</v>
      </c>
      <c r="AL52" s="61"/>
      <c r="AM52" s="57" t="n">
        <f aca="false">CHOOSE($G$3,AD52-AE52,AE52-AD52)</f>
        <v>0</v>
      </c>
      <c r="AN52" s="57" t="e">
        <f aca="false">CHOOSE($G$3,AG52-AH52,AH52-AG52)</f>
        <v>#N/A</v>
      </c>
      <c r="AO52" s="57" t="e">
        <f aca="false">CHOOSE($G$3,AJ52-AK52,AK52-AJ52)</f>
        <v>#N/A</v>
      </c>
      <c r="AP52" s="72" t="e">
        <f aca="false">SUM(AM52:AO52)</f>
        <v>#N/A</v>
      </c>
      <c r="AR52" s="57" t="n">
        <f aca="false">CHOOSE($G$3,AC52-AD52,AD52-AC52)</f>
        <v>0</v>
      </c>
      <c r="AS52" s="57" t="e">
        <f aca="false">CHOOSE($G$3,AF52-AG52,AG52-AF52)</f>
        <v>#N/A</v>
      </c>
      <c r="AT52" s="57" t="e">
        <f aca="false">CHOOSE($G$3,AI52-AJ52,AJ52-AI52)</f>
        <v>#N/A</v>
      </c>
      <c r="AU52" s="72" t="e">
        <f aca="false">AR52+AS52+AT52</f>
        <v>#N/A</v>
      </c>
      <c r="AV52" s="72"/>
      <c r="AW52" s="58" t="e">
        <f aca="false">AU52+AP52</f>
        <v>#N/A</v>
      </c>
      <c r="AY52" s="58" t="e">
        <f aca="false">AK52+AH52+AE52</f>
        <v>#N/A</v>
      </c>
      <c r="AZ52" s="73"/>
    </row>
    <row r="53" customFormat="false" ht="12.75" hidden="false" customHeight="false" outlineLevel="0" collapsed="false">
      <c r="A53" s="62" t="n">
        <f aca="false">EDATE(A52,1)</f>
        <v>38018</v>
      </c>
      <c r="B53" s="63" t="n">
        <f aca="false">B52</f>
        <v>15000</v>
      </c>
      <c r="C53" s="75"/>
      <c r="D53" s="65" t="n">
        <f aca="false">B53+C53</f>
        <v>15000</v>
      </c>
      <c r="E53" s="52" t="n">
        <f aca="false">IF(Z53=0,0,IF(AND(Z53=1,$H$3=1),D53*U53,IF($H$3=2,D53,"N/A")))</f>
        <v>435000</v>
      </c>
      <c r="F53" s="52" t="n">
        <f aca="false">E53*Y53</f>
        <v>4.69889820828219E+018</v>
      </c>
      <c r="G53" s="66" t="n">
        <f aca="false">VLOOKUP($A53,Table,MATCH(G$4,Curves,0))</f>
        <v>3</v>
      </c>
      <c r="H53" s="67" t="n">
        <f aca="false">G53</f>
        <v>3</v>
      </c>
      <c r="I53" s="68" t="n">
        <f aca="false">H53</f>
        <v>3</v>
      </c>
      <c r="J53" s="66" t="e">
        <f aca="false">VLOOKUP($A53,Table,MATCH(J$4,Curves,0))</f>
        <v>#N/A</v>
      </c>
      <c r="K53" s="67" t="e">
        <f aca="false">J53</f>
        <v>#N/A</v>
      </c>
      <c r="L53" s="68" t="e">
        <f aca="false">K53</f>
        <v>#N/A</v>
      </c>
      <c r="M53" s="66" t="e">
        <f aca="false">VLOOKUP($A53,Table,MATCH(M$4,Curves,0))</f>
        <v>#N/A</v>
      </c>
      <c r="N53" s="67" t="e">
        <f aca="false">M53</f>
        <v>#N/A</v>
      </c>
      <c r="O53" s="68" t="e">
        <f aca="false">N53</f>
        <v>#N/A</v>
      </c>
      <c r="P53" s="69"/>
      <c r="Q53" s="68" t="e">
        <f aca="false">M53+J53+G53</f>
        <v>#N/A</v>
      </c>
      <c r="R53" s="68" t="e">
        <f aca="false">N53+K53+H53</f>
        <v>#N/A</v>
      </c>
      <c r="S53" s="68" t="e">
        <f aca="false">O53+L53+I53</f>
        <v>#N/A</v>
      </c>
      <c r="T53" s="69"/>
      <c r="U53" s="2" t="n">
        <f aca="false">A54-A53</f>
        <v>29</v>
      </c>
      <c r="V53" s="70" t="n">
        <f aca="false">CHOOSE(F$3,A54+24,A53)</f>
        <v>38018</v>
      </c>
      <c r="W53" s="2" t="n">
        <f aca="false">V53-C$3</f>
        <v>-7907</v>
      </c>
      <c r="X53" s="66" t="n">
        <f aca="false">VLOOKUP($A53,Table,MATCH(X$4,Curves,0))</f>
        <v>2</v>
      </c>
      <c r="Y53" s="71" t="n">
        <f aca="false">1/(1+CHOOSE(F$3,(X54+($K$3/10000))/2,(X53+($K$3/10000))/2))^(2*W53/365.25)</f>
        <v>10802064846625.7</v>
      </c>
      <c r="Z53" s="2" t="n">
        <f aca="false">IF(AND(mthbeg&lt;=A53,mthend&gt;=A53),1,0)</f>
        <v>1</v>
      </c>
      <c r="AA53" s="2" t="n">
        <f aca="false">U53*Z53</f>
        <v>29</v>
      </c>
      <c r="AC53" s="57" t="n">
        <f aca="false">F53*G53</f>
        <v>1.40966946248466E+019</v>
      </c>
      <c r="AD53" s="57" t="n">
        <f aca="false">$F53*H53</f>
        <v>1.40966946248466E+019</v>
      </c>
      <c r="AE53" s="57" t="n">
        <f aca="false">$F53*I53</f>
        <v>1.40966946248466E+019</v>
      </c>
      <c r="AF53" s="57" t="e">
        <f aca="false">$F53*J53</f>
        <v>#N/A</v>
      </c>
      <c r="AG53" s="57" t="e">
        <f aca="false">$F53*K53</f>
        <v>#N/A</v>
      </c>
      <c r="AH53" s="57" t="e">
        <f aca="false">$F53*L53</f>
        <v>#N/A</v>
      </c>
      <c r="AI53" s="57" t="e">
        <f aca="false">$F53*M53</f>
        <v>#N/A</v>
      </c>
      <c r="AJ53" s="57" t="e">
        <f aca="false">$F53*N53</f>
        <v>#N/A</v>
      </c>
      <c r="AK53" s="57" t="e">
        <f aca="false">F53*O53</f>
        <v>#N/A</v>
      </c>
      <c r="AL53" s="61"/>
      <c r="AM53" s="57" t="n">
        <f aca="false">CHOOSE($G$3,AD53-AE53,AE53-AD53)</f>
        <v>0</v>
      </c>
      <c r="AN53" s="57" t="e">
        <f aca="false">CHOOSE($G$3,AG53-AH53,AH53-AG53)</f>
        <v>#N/A</v>
      </c>
      <c r="AO53" s="57" t="e">
        <f aca="false">CHOOSE($G$3,AJ53-AK53,AK53-AJ53)</f>
        <v>#N/A</v>
      </c>
      <c r="AP53" s="72" t="e">
        <f aca="false">SUM(AM53:AO53)</f>
        <v>#N/A</v>
      </c>
      <c r="AR53" s="57" t="n">
        <f aca="false">CHOOSE($G$3,AC53-AD53,AD53-AC53)</f>
        <v>0</v>
      </c>
      <c r="AS53" s="57" t="e">
        <f aca="false">CHOOSE($G$3,AF53-AG53,AG53-AF53)</f>
        <v>#N/A</v>
      </c>
      <c r="AT53" s="57" t="e">
        <f aca="false">CHOOSE($G$3,AI53-AJ53,AJ53-AI53)</f>
        <v>#N/A</v>
      </c>
      <c r="AU53" s="72" t="e">
        <f aca="false">AR53+AS53+AT53</f>
        <v>#N/A</v>
      </c>
      <c r="AV53" s="72"/>
      <c r="AW53" s="58" t="e">
        <f aca="false">AU53+AP53</f>
        <v>#N/A</v>
      </c>
      <c r="AY53" s="58" t="e">
        <f aca="false">AK53+AH53+AE53</f>
        <v>#N/A</v>
      </c>
      <c r="AZ53" s="73"/>
    </row>
    <row r="54" customFormat="false" ht="12.75" hidden="false" customHeight="false" outlineLevel="0" collapsed="false">
      <c r="A54" s="62" t="n">
        <f aca="false">EDATE(A53,1)</f>
        <v>38047</v>
      </c>
      <c r="B54" s="63" t="n">
        <f aca="false">B53</f>
        <v>15000</v>
      </c>
      <c r="C54" s="75"/>
      <c r="D54" s="65" t="n">
        <f aca="false">B54+C54</f>
        <v>15000</v>
      </c>
      <c r="E54" s="52" t="n">
        <f aca="false">IF(Z54=0,0,IF(AND(Z54=1,$H$3=1),D54*U54,IF($H$3=2,D54,"N/A")))</f>
        <v>465000</v>
      </c>
      <c r="F54" s="52" t="n">
        <f aca="false">E54*Y54</f>
        <v>4.49943073678536E+018</v>
      </c>
      <c r="G54" s="66" t="n">
        <f aca="false">VLOOKUP($A54,Table,MATCH(G$4,Curves,0))</f>
        <v>3</v>
      </c>
      <c r="H54" s="67" t="n">
        <f aca="false">G54</f>
        <v>3</v>
      </c>
      <c r="I54" s="68" t="n">
        <f aca="false">H54</f>
        <v>3</v>
      </c>
      <c r="J54" s="66" t="e">
        <f aca="false">VLOOKUP($A54,Table,MATCH(J$4,Curves,0))</f>
        <v>#N/A</v>
      </c>
      <c r="K54" s="67" t="e">
        <f aca="false">J54</f>
        <v>#N/A</v>
      </c>
      <c r="L54" s="68" t="e">
        <f aca="false">K54</f>
        <v>#N/A</v>
      </c>
      <c r="M54" s="66" t="e">
        <f aca="false">VLOOKUP($A54,Table,MATCH(M$4,Curves,0))</f>
        <v>#N/A</v>
      </c>
      <c r="N54" s="67" t="e">
        <f aca="false">M54</f>
        <v>#N/A</v>
      </c>
      <c r="O54" s="68" t="e">
        <f aca="false">N54</f>
        <v>#N/A</v>
      </c>
      <c r="P54" s="69"/>
      <c r="Q54" s="68" t="e">
        <f aca="false">M54+J54+G54</f>
        <v>#N/A</v>
      </c>
      <c r="R54" s="68" t="e">
        <f aca="false">N54+K54+H54</f>
        <v>#N/A</v>
      </c>
      <c r="S54" s="68" t="e">
        <f aca="false">O54+L54+I54</f>
        <v>#N/A</v>
      </c>
      <c r="T54" s="69"/>
      <c r="U54" s="2" t="n">
        <f aca="false">A55-A54</f>
        <v>31</v>
      </c>
      <c r="V54" s="70" t="n">
        <f aca="false">CHOOSE(F$3,A55+24,A54)</f>
        <v>38047</v>
      </c>
      <c r="W54" s="2" t="n">
        <f aca="false">V54-C$3</f>
        <v>-7878</v>
      </c>
      <c r="X54" s="66" t="n">
        <f aca="false">VLOOKUP($A54,Table,MATCH(X$4,Curves,0))</f>
        <v>2</v>
      </c>
      <c r="Y54" s="71" t="n">
        <f aca="false">1/(1+CHOOSE(F$3,(X55+($K$3/10000))/2,(X54+($K$3/10000))/2))^(2*W54/365.25)</f>
        <v>9676195132871.75</v>
      </c>
      <c r="Z54" s="2" t="n">
        <f aca="false">IF(AND(mthbeg&lt;=A54,mthend&gt;=A54),1,0)</f>
        <v>1</v>
      </c>
      <c r="AA54" s="2" t="n">
        <f aca="false">U54*Z54</f>
        <v>31</v>
      </c>
      <c r="AC54" s="57" t="n">
        <f aca="false">F54*G54</f>
        <v>1.34982922103561E+019</v>
      </c>
      <c r="AD54" s="57" t="n">
        <f aca="false">$F54*H54</f>
        <v>1.34982922103561E+019</v>
      </c>
      <c r="AE54" s="57" t="n">
        <f aca="false">$F54*I54</f>
        <v>1.34982922103561E+019</v>
      </c>
      <c r="AF54" s="57" t="e">
        <f aca="false">$F54*J54</f>
        <v>#N/A</v>
      </c>
      <c r="AG54" s="57" t="e">
        <f aca="false">$F54*K54</f>
        <v>#N/A</v>
      </c>
      <c r="AH54" s="57" t="e">
        <f aca="false">$F54*L54</f>
        <v>#N/A</v>
      </c>
      <c r="AI54" s="57" t="e">
        <f aca="false">$F54*M54</f>
        <v>#N/A</v>
      </c>
      <c r="AJ54" s="57" t="e">
        <f aca="false">$F54*N54</f>
        <v>#N/A</v>
      </c>
      <c r="AK54" s="57" t="e">
        <f aca="false">F54*O54</f>
        <v>#N/A</v>
      </c>
      <c r="AL54" s="61"/>
      <c r="AM54" s="57" t="n">
        <f aca="false">CHOOSE($G$3,AD54-AE54,AE54-AD54)</f>
        <v>0</v>
      </c>
      <c r="AN54" s="57" t="e">
        <f aca="false">CHOOSE($G$3,AG54-AH54,AH54-AG54)</f>
        <v>#N/A</v>
      </c>
      <c r="AO54" s="57" t="e">
        <f aca="false">CHOOSE($G$3,AJ54-AK54,AK54-AJ54)</f>
        <v>#N/A</v>
      </c>
      <c r="AP54" s="72" t="e">
        <f aca="false">SUM(AM54:AO54)</f>
        <v>#N/A</v>
      </c>
      <c r="AR54" s="57" t="n">
        <f aca="false">CHOOSE($G$3,AC54-AD54,AD54-AC54)</f>
        <v>0</v>
      </c>
      <c r="AS54" s="57" t="e">
        <f aca="false">CHOOSE($G$3,AF54-AG54,AG54-AF54)</f>
        <v>#N/A</v>
      </c>
      <c r="AT54" s="57" t="e">
        <f aca="false">CHOOSE($G$3,AI54-AJ54,AJ54-AI54)</f>
        <v>#N/A</v>
      </c>
      <c r="AU54" s="72" t="e">
        <f aca="false">AR54+AS54+AT54</f>
        <v>#N/A</v>
      </c>
      <c r="AV54" s="72"/>
      <c r="AW54" s="58" t="e">
        <f aca="false">AU54+AP54</f>
        <v>#N/A</v>
      </c>
      <c r="AY54" s="58" t="e">
        <f aca="false">AK54+AH54+AE54</f>
        <v>#N/A</v>
      </c>
      <c r="AZ54" s="73"/>
    </row>
    <row r="55" customFormat="false" ht="12.75" hidden="false" customHeight="false" outlineLevel="0" collapsed="false">
      <c r="A55" s="62" t="n">
        <f aca="false">EDATE(A54,1)</f>
        <v>38078</v>
      </c>
      <c r="B55" s="63" t="n">
        <f aca="false">B54</f>
        <v>15000</v>
      </c>
      <c r="C55" s="75"/>
      <c r="D55" s="65" t="n">
        <f aca="false">B55+C55</f>
        <v>15000</v>
      </c>
      <c r="E55" s="52" t="n">
        <f aca="false">IF(Z55=0,0,IF(AND(Z55=1,$H$3=1),D55*U55,IF($H$3=2,D55,"N/A")))</f>
        <v>450000</v>
      </c>
      <c r="F55" s="52" t="n">
        <f aca="false">E55*Y55</f>
        <v>3.87095630082789E+018</v>
      </c>
      <c r="G55" s="66" t="n">
        <f aca="false">VLOOKUP($A55,Table,MATCH(G$4,Curves,0))</f>
        <v>3</v>
      </c>
      <c r="H55" s="67" t="n">
        <f aca="false">G55</f>
        <v>3</v>
      </c>
      <c r="I55" s="68" t="n">
        <f aca="false">H55</f>
        <v>3</v>
      </c>
      <c r="J55" s="66" t="e">
        <f aca="false">VLOOKUP($A55,Table,MATCH(J$4,Curves,0))</f>
        <v>#N/A</v>
      </c>
      <c r="K55" s="67" t="e">
        <f aca="false">J55</f>
        <v>#N/A</v>
      </c>
      <c r="L55" s="68" t="e">
        <f aca="false">K55</f>
        <v>#N/A</v>
      </c>
      <c r="M55" s="66" t="e">
        <f aca="false">VLOOKUP($A55,Table,MATCH(M$4,Curves,0))</f>
        <v>#N/A</v>
      </c>
      <c r="N55" s="67" t="e">
        <f aca="false">M55</f>
        <v>#N/A</v>
      </c>
      <c r="O55" s="68" t="e">
        <f aca="false">N55</f>
        <v>#N/A</v>
      </c>
      <c r="P55" s="69"/>
      <c r="Q55" s="68" t="e">
        <f aca="false">M55+J55+G55</f>
        <v>#N/A</v>
      </c>
      <c r="R55" s="68" t="e">
        <f aca="false">N55+K55+H55</f>
        <v>#N/A</v>
      </c>
      <c r="S55" s="68" t="e">
        <f aca="false">O55+L55+I55</f>
        <v>#N/A</v>
      </c>
      <c r="T55" s="69"/>
      <c r="U55" s="2" t="n">
        <f aca="false">A56-A55</f>
        <v>30</v>
      </c>
      <c r="V55" s="70" t="n">
        <f aca="false">CHOOSE(F$3,A56+24,A55)</f>
        <v>38078</v>
      </c>
      <c r="W55" s="2" t="n">
        <f aca="false">V55-C$3</f>
        <v>-7847</v>
      </c>
      <c r="X55" s="66" t="n">
        <f aca="false">VLOOKUP($A55,Table,MATCH(X$4,Curves,0))</f>
        <v>2</v>
      </c>
      <c r="Y55" s="71" t="n">
        <f aca="false">1/(1+CHOOSE(F$3,(X56+($K$3/10000))/2,(X55+($K$3/10000))/2))^(2*W55/365.25)</f>
        <v>8602125112950.87</v>
      </c>
      <c r="Z55" s="2" t="n">
        <f aca="false">IF(AND(mthbeg&lt;=A55,mthend&gt;=A55),1,0)</f>
        <v>1</v>
      </c>
      <c r="AA55" s="2" t="n">
        <f aca="false">U55*Z55</f>
        <v>30</v>
      </c>
      <c r="AC55" s="57" t="n">
        <f aca="false">F55*G55</f>
        <v>1.16128689024837E+019</v>
      </c>
      <c r="AD55" s="57" t="n">
        <f aca="false">$F55*H55</f>
        <v>1.16128689024837E+019</v>
      </c>
      <c r="AE55" s="57" t="n">
        <f aca="false">$F55*I55</f>
        <v>1.16128689024837E+019</v>
      </c>
      <c r="AF55" s="57" t="e">
        <f aca="false">$F55*J55</f>
        <v>#N/A</v>
      </c>
      <c r="AG55" s="57" t="e">
        <f aca="false">$F55*K55</f>
        <v>#N/A</v>
      </c>
      <c r="AH55" s="57" t="e">
        <f aca="false">$F55*L55</f>
        <v>#N/A</v>
      </c>
      <c r="AI55" s="57" t="e">
        <f aca="false">$F55*M55</f>
        <v>#N/A</v>
      </c>
      <c r="AJ55" s="57" t="e">
        <f aca="false">$F55*N55</f>
        <v>#N/A</v>
      </c>
      <c r="AK55" s="57" t="e">
        <f aca="false">F55*O55</f>
        <v>#N/A</v>
      </c>
      <c r="AL55" s="61"/>
      <c r="AM55" s="57" t="n">
        <f aca="false">CHOOSE($G$3,AD55-AE55,AE55-AD55)</f>
        <v>0</v>
      </c>
      <c r="AN55" s="57" t="e">
        <f aca="false">CHOOSE($G$3,AG55-AH55,AH55-AG55)</f>
        <v>#N/A</v>
      </c>
      <c r="AO55" s="57" t="e">
        <f aca="false">CHOOSE($G$3,AJ55-AK55,AK55-AJ55)</f>
        <v>#N/A</v>
      </c>
      <c r="AP55" s="72" t="e">
        <f aca="false">SUM(AM55:AO55)</f>
        <v>#N/A</v>
      </c>
      <c r="AR55" s="57" t="n">
        <f aca="false">CHOOSE($G$3,AC55-AD55,AD55-AC55)</f>
        <v>0</v>
      </c>
      <c r="AS55" s="57" t="e">
        <f aca="false">CHOOSE($G$3,AF55-AG55,AG55-AF55)</f>
        <v>#N/A</v>
      </c>
      <c r="AT55" s="57" t="e">
        <f aca="false">CHOOSE($G$3,AI55-AJ55,AJ55-AI55)</f>
        <v>#N/A</v>
      </c>
      <c r="AU55" s="72" t="e">
        <f aca="false">AR55+AS55+AT55</f>
        <v>#N/A</v>
      </c>
      <c r="AV55" s="72"/>
      <c r="AW55" s="58" t="e">
        <f aca="false">AU55+AP55</f>
        <v>#N/A</v>
      </c>
      <c r="AY55" s="58" t="e">
        <f aca="false">AK55+AH55+AE55</f>
        <v>#N/A</v>
      </c>
      <c r="AZ55" s="73"/>
    </row>
    <row r="56" customFormat="false" ht="12.75" hidden="false" customHeight="false" outlineLevel="0" collapsed="false">
      <c r="A56" s="62" t="n">
        <f aca="false">EDATE(A55,1)</f>
        <v>38108</v>
      </c>
      <c r="B56" s="63" t="n">
        <f aca="false">B55</f>
        <v>15000</v>
      </c>
      <c r="C56" s="75"/>
      <c r="D56" s="65" t="n">
        <f aca="false">B56+C56</f>
        <v>15000</v>
      </c>
      <c r="E56" s="52" t="n">
        <f aca="false">IF(Z56=0,0,IF(AND(Z56=1,$H$3=1),D56*U56,IF($H$3=2,D56,"N/A")))</f>
        <v>465000</v>
      </c>
      <c r="F56" s="52" t="n">
        <f aca="false">E56*Y56</f>
        <v>3.56950664749324E+018</v>
      </c>
      <c r="G56" s="66" t="n">
        <f aca="false">VLOOKUP($A56,Table,MATCH(G$4,Curves,0))</f>
        <v>3</v>
      </c>
      <c r="H56" s="67" t="n">
        <f aca="false">G56</f>
        <v>3</v>
      </c>
      <c r="I56" s="68" t="n">
        <f aca="false">H56</f>
        <v>3</v>
      </c>
      <c r="J56" s="66" t="e">
        <f aca="false">VLOOKUP($A56,Table,MATCH(J$4,Curves,0))</f>
        <v>#N/A</v>
      </c>
      <c r="K56" s="67" t="e">
        <f aca="false">J56</f>
        <v>#N/A</v>
      </c>
      <c r="L56" s="68" t="e">
        <f aca="false">K56</f>
        <v>#N/A</v>
      </c>
      <c r="M56" s="66" t="e">
        <f aca="false">VLOOKUP($A56,Table,MATCH(M$4,Curves,0))</f>
        <v>#N/A</v>
      </c>
      <c r="N56" s="67" t="e">
        <f aca="false">M56</f>
        <v>#N/A</v>
      </c>
      <c r="O56" s="68" t="e">
        <f aca="false">N56</f>
        <v>#N/A</v>
      </c>
      <c r="P56" s="69"/>
      <c r="Q56" s="68" t="e">
        <f aca="false">M56+J56+G56</f>
        <v>#N/A</v>
      </c>
      <c r="R56" s="68" t="e">
        <f aca="false">N56+K56+H56</f>
        <v>#N/A</v>
      </c>
      <c r="S56" s="68" t="e">
        <f aca="false">O56+L56+I56</f>
        <v>#N/A</v>
      </c>
      <c r="T56" s="69"/>
      <c r="U56" s="2" t="n">
        <f aca="false">A57-A56</f>
        <v>31</v>
      </c>
      <c r="V56" s="70" t="n">
        <f aca="false">CHOOSE(F$3,A57+24,A56)</f>
        <v>38108</v>
      </c>
      <c r="W56" s="2" t="n">
        <f aca="false">V56-C$3</f>
        <v>-7817</v>
      </c>
      <c r="X56" s="66" t="n">
        <f aca="false">VLOOKUP($A56,Table,MATCH(X$4,Curves,0))</f>
        <v>2</v>
      </c>
      <c r="Y56" s="71" t="n">
        <f aca="false">1/(1+CHOOSE(F$3,(X57+($K$3/10000))/2,(X56+($K$3/10000))/2))^(2*W56/365.25)</f>
        <v>7676358381705.88</v>
      </c>
      <c r="Z56" s="2" t="n">
        <f aca="false">IF(AND(mthbeg&lt;=A56,mthend&gt;=A56),1,0)</f>
        <v>1</v>
      </c>
      <c r="AA56" s="2" t="n">
        <f aca="false">U56*Z56</f>
        <v>31</v>
      </c>
      <c r="AC56" s="57" t="n">
        <f aca="false">F56*G56</f>
        <v>1.07085199424797E+019</v>
      </c>
      <c r="AD56" s="57" t="n">
        <f aca="false">$F56*H56</f>
        <v>1.07085199424797E+019</v>
      </c>
      <c r="AE56" s="57" t="n">
        <f aca="false">$F56*I56</f>
        <v>1.07085199424797E+019</v>
      </c>
      <c r="AF56" s="57" t="e">
        <f aca="false">$F56*J56</f>
        <v>#N/A</v>
      </c>
      <c r="AG56" s="57" t="e">
        <f aca="false">$F56*K56</f>
        <v>#N/A</v>
      </c>
      <c r="AH56" s="57" t="e">
        <f aca="false">$F56*L56</f>
        <v>#N/A</v>
      </c>
      <c r="AI56" s="57" t="e">
        <f aca="false">$F56*M56</f>
        <v>#N/A</v>
      </c>
      <c r="AJ56" s="57" t="e">
        <f aca="false">$F56*N56</f>
        <v>#N/A</v>
      </c>
      <c r="AK56" s="57" t="e">
        <f aca="false">F56*O56</f>
        <v>#N/A</v>
      </c>
      <c r="AL56" s="61"/>
      <c r="AM56" s="57" t="n">
        <f aca="false">CHOOSE($G$3,AD56-AE56,AE56-AD56)</f>
        <v>0</v>
      </c>
      <c r="AN56" s="57" t="e">
        <f aca="false">CHOOSE($G$3,AG56-AH56,AH56-AG56)</f>
        <v>#N/A</v>
      </c>
      <c r="AO56" s="57" t="e">
        <f aca="false">CHOOSE($G$3,AJ56-AK56,AK56-AJ56)</f>
        <v>#N/A</v>
      </c>
      <c r="AP56" s="72" t="e">
        <f aca="false">SUM(AM56:AO56)</f>
        <v>#N/A</v>
      </c>
      <c r="AR56" s="57" t="n">
        <f aca="false">CHOOSE($G$3,AC56-AD56,AD56-AC56)</f>
        <v>0</v>
      </c>
      <c r="AS56" s="57" t="e">
        <f aca="false">CHOOSE($G$3,AF56-AG56,AG56-AF56)</f>
        <v>#N/A</v>
      </c>
      <c r="AT56" s="57" t="e">
        <f aca="false">CHOOSE($G$3,AI56-AJ56,AJ56-AI56)</f>
        <v>#N/A</v>
      </c>
      <c r="AU56" s="72" t="e">
        <f aca="false">AR56+AS56+AT56</f>
        <v>#N/A</v>
      </c>
      <c r="AV56" s="72"/>
      <c r="AW56" s="58" t="e">
        <f aca="false">AU56+AP56</f>
        <v>#N/A</v>
      </c>
      <c r="AY56" s="58" t="e">
        <f aca="false">AK56+AH56+AE56</f>
        <v>#N/A</v>
      </c>
      <c r="AZ56" s="73"/>
    </row>
    <row r="57" customFormat="false" ht="12.75" hidden="false" customHeight="false" outlineLevel="0" collapsed="false">
      <c r="A57" s="62" t="n">
        <f aca="false">EDATE(A56,1)</f>
        <v>38139</v>
      </c>
      <c r="B57" s="63" t="n">
        <f aca="false">B56</f>
        <v>15000</v>
      </c>
      <c r="C57" s="75"/>
      <c r="D57" s="65" t="n">
        <f aca="false">B57+C57</f>
        <v>15000</v>
      </c>
      <c r="E57" s="52" t="n">
        <f aca="false">IF(Z57=0,0,IF(AND(Z57=1,$H$3=1),D57*U57,IF($H$3=2,D57,"N/A")))</f>
        <v>450000</v>
      </c>
      <c r="F57" s="52" t="n">
        <f aca="false">E57*Y57</f>
        <v>3.07092275807159E+018</v>
      </c>
      <c r="G57" s="66" t="n">
        <f aca="false">VLOOKUP($A57,Table,MATCH(G$4,Curves,0))</f>
        <v>3</v>
      </c>
      <c r="H57" s="67" t="n">
        <f aca="false">G57</f>
        <v>3</v>
      </c>
      <c r="I57" s="68" t="n">
        <f aca="false">H57</f>
        <v>3</v>
      </c>
      <c r="J57" s="66" t="e">
        <f aca="false">VLOOKUP($A57,Table,MATCH(J$4,Curves,0))</f>
        <v>#N/A</v>
      </c>
      <c r="K57" s="67" t="e">
        <f aca="false">J57</f>
        <v>#N/A</v>
      </c>
      <c r="L57" s="68" t="e">
        <f aca="false">K57</f>
        <v>#N/A</v>
      </c>
      <c r="M57" s="66" t="e">
        <f aca="false">VLOOKUP($A57,Table,MATCH(M$4,Curves,0))</f>
        <v>#N/A</v>
      </c>
      <c r="N57" s="67" t="e">
        <f aca="false">M57</f>
        <v>#N/A</v>
      </c>
      <c r="O57" s="68" t="e">
        <f aca="false">N57</f>
        <v>#N/A</v>
      </c>
      <c r="P57" s="69"/>
      <c r="Q57" s="68" t="e">
        <f aca="false">M57+J57+G57</f>
        <v>#N/A</v>
      </c>
      <c r="R57" s="68" t="e">
        <f aca="false">N57+K57+H57</f>
        <v>#N/A</v>
      </c>
      <c r="S57" s="68" t="e">
        <f aca="false">O57+L57+I57</f>
        <v>#N/A</v>
      </c>
      <c r="T57" s="69"/>
      <c r="U57" s="2" t="n">
        <f aca="false">A58-A57</f>
        <v>30</v>
      </c>
      <c r="V57" s="70" t="n">
        <f aca="false">CHOOSE(F$3,A58+24,A57)</f>
        <v>38139</v>
      </c>
      <c r="W57" s="2" t="n">
        <f aca="false">V57-C$3</f>
        <v>-7786</v>
      </c>
      <c r="X57" s="66" t="n">
        <f aca="false">VLOOKUP($A57,Table,MATCH(X$4,Curves,0))</f>
        <v>2</v>
      </c>
      <c r="Y57" s="71" t="n">
        <f aca="false">1/(1+CHOOSE(F$3,(X58+($K$3/10000))/2,(X57+($K$3/10000))/2))^(2*W57/365.25)</f>
        <v>6824272795714.64</v>
      </c>
      <c r="Z57" s="2" t="n">
        <f aca="false">IF(AND(mthbeg&lt;=A57,mthend&gt;=A57),1,0)</f>
        <v>1</v>
      </c>
      <c r="AA57" s="2" t="n">
        <f aca="false">U57*Z57</f>
        <v>30</v>
      </c>
      <c r="AC57" s="57" t="n">
        <f aca="false">F57*G57</f>
        <v>9.21276827421476E+018</v>
      </c>
      <c r="AD57" s="57" t="n">
        <f aca="false">$F57*H57</f>
        <v>9.21276827421476E+018</v>
      </c>
      <c r="AE57" s="57" t="n">
        <f aca="false">$F57*I57</f>
        <v>9.21276827421476E+018</v>
      </c>
      <c r="AF57" s="57" t="e">
        <f aca="false">$F57*J57</f>
        <v>#N/A</v>
      </c>
      <c r="AG57" s="57" t="e">
        <f aca="false">$F57*K57</f>
        <v>#N/A</v>
      </c>
      <c r="AH57" s="57" t="e">
        <f aca="false">$F57*L57</f>
        <v>#N/A</v>
      </c>
      <c r="AI57" s="57" t="e">
        <f aca="false">$F57*M57</f>
        <v>#N/A</v>
      </c>
      <c r="AJ57" s="57" t="e">
        <f aca="false">$F57*N57</f>
        <v>#N/A</v>
      </c>
      <c r="AK57" s="57" t="e">
        <f aca="false">F57*O57</f>
        <v>#N/A</v>
      </c>
      <c r="AL57" s="61"/>
      <c r="AM57" s="57" t="n">
        <f aca="false">CHOOSE($G$3,AD57-AE57,AE57-AD57)</f>
        <v>0</v>
      </c>
      <c r="AN57" s="57" t="e">
        <f aca="false">CHOOSE($G$3,AG57-AH57,AH57-AG57)</f>
        <v>#N/A</v>
      </c>
      <c r="AO57" s="57" t="e">
        <f aca="false">CHOOSE($G$3,AJ57-AK57,AK57-AJ57)</f>
        <v>#N/A</v>
      </c>
      <c r="AP57" s="72" t="e">
        <f aca="false">SUM(AM57:AO57)</f>
        <v>#N/A</v>
      </c>
      <c r="AR57" s="57" t="n">
        <f aca="false">CHOOSE($G$3,AC57-AD57,AD57-AC57)</f>
        <v>0</v>
      </c>
      <c r="AS57" s="57" t="e">
        <f aca="false">CHOOSE($G$3,AF57-AG57,AG57-AF57)</f>
        <v>#N/A</v>
      </c>
      <c r="AT57" s="57" t="e">
        <f aca="false">CHOOSE($G$3,AI57-AJ57,AJ57-AI57)</f>
        <v>#N/A</v>
      </c>
      <c r="AU57" s="72" t="e">
        <f aca="false">AR57+AS57+AT57</f>
        <v>#N/A</v>
      </c>
      <c r="AV57" s="72"/>
      <c r="AW57" s="58" t="e">
        <f aca="false">AU57+AP57</f>
        <v>#N/A</v>
      </c>
      <c r="AY57" s="58" t="e">
        <f aca="false">AK57+AH57+AE57</f>
        <v>#N/A</v>
      </c>
      <c r="AZ57" s="73"/>
    </row>
    <row r="58" customFormat="false" ht="12.75" hidden="false" customHeight="false" outlineLevel="0" collapsed="false">
      <c r="A58" s="62" t="n">
        <f aca="false">EDATE(A57,1)</f>
        <v>38169</v>
      </c>
      <c r="B58" s="63" t="n">
        <f aca="false">B57</f>
        <v>15000</v>
      </c>
      <c r="C58" s="75"/>
      <c r="D58" s="65" t="n">
        <f aca="false">B58+C58</f>
        <v>15000</v>
      </c>
      <c r="E58" s="52" t="n">
        <f aca="false">IF(Z58=0,0,IF(AND(Z58=1,$H$3=1),D58*U58,IF($H$3=2,D58,"N/A")))</f>
        <v>465000</v>
      </c>
      <c r="F58" s="52" t="n">
        <f aca="false">E58*Y58</f>
        <v>2.83177549602675E+018</v>
      </c>
      <c r="G58" s="66" t="n">
        <f aca="false">VLOOKUP($A58,Table,MATCH(G$4,Curves,0))</f>
        <v>3</v>
      </c>
      <c r="H58" s="67" t="n">
        <f aca="false">G58</f>
        <v>3</v>
      </c>
      <c r="I58" s="68" t="n">
        <f aca="false">H58</f>
        <v>3</v>
      </c>
      <c r="J58" s="66" t="e">
        <f aca="false">VLOOKUP($A58,Table,MATCH(J$4,Curves,0))</f>
        <v>#N/A</v>
      </c>
      <c r="K58" s="67" t="e">
        <f aca="false">J58</f>
        <v>#N/A</v>
      </c>
      <c r="L58" s="68" t="e">
        <f aca="false">K58</f>
        <v>#N/A</v>
      </c>
      <c r="M58" s="66" t="e">
        <f aca="false">VLOOKUP($A58,Table,MATCH(M$4,Curves,0))</f>
        <v>#N/A</v>
      </c>
      <c r="N58" s="67" t="e">
        <f aca="false">M58</f>
        <v>#N/A</v>
      </c>
      <c r="O58" s="68" t="e">
        <f aca="false">N58</f>
        <v>#N/A</v>
      </c>
      <c r="P58" s="69"/>
      <c r="Q58" s="68" t="e">
        <f aca="false">M58+J58+G58</f>
        <v>#N/A</v>
      </c>
      <c r="R58" s="68" t="e">
        <f aca="false">N58+K58+H58</f>
        <v>#N/A</v>
      </c>
      <c r="S58" s="68" t="e">
        <f aca="false">O58+L58+I58</f>
        <v>#N/A</v>
      </c>
      <c r="T58" s="69"/>
      <c r="U58" s="2" t="n">
        <f aca="false">A59-A58</f>
        <v>31</v>
      </c>
      <c r="V58" s="70" t="n">
        <f aca="false">CHOOSE(F$3,A59+24,A58)</f>
        <v>38169</v>
      </c>
      <c r="W58" s="2" t="n">
        <f aca="false">V58-C$3</f>
        <v>-7756</v>
      </c>
      <c r="X58" s="66" t="n">
        <f aca="false">VLOOKUP($A58,Table,MATCH(X$4,Curves,0))</f>
        <v>2</v>
      </c>
      <c r="Y58" s="71" t="n">
        <f aca="false">1/(1+CHOOSE(F$3,(X59+($K$3/10000))/2,(X58+($K$3/10000))/2))^(2*W58/365.25)</f>
        <v>6089839776401.62</v>
      </c>
      <c r="Z58" s="2" t="n">
        <f aca="false">IF(AND(mthbeg&lt;=A58,mthend&gt;=A58),1,0)</f>
        <v>1</v>
      </c>
      <c r="AA58" s="2" t="n">
        <f aca="false">U58*Z58</f>
        <v>31</v>
      </c>
      <c r="AC58" s="57" t="n">
        <f aca="false">F58*G58</f>
        <v>8.49532648808026E+018</v>
      </c>
      <c r="AD58" s="57" t="n">
        <f aca="false">$F58*H58</f>
        <v>8.49532648808026E+018</v>
      </c>
      <c r="AE58" s="57" t="n">
        <f aca="false">$F58*I58</f>
        <v>8.49532648808026E+018</v>
      </c>
      <c r="AF58" s="57" t="e">
        <f aca="false">$F58*J58</f>
        <v>#N/A</v>
      </c>
      <c r="AG58" s="57" t="e">
        <f aca="false">$F58*K58</f>
        <v>#N/A</v>
      </c>
      <c r="AH58" s="57" t="e">
        <f aca="false">$F58*L58</f>
        <v>#N/A</v>
      </c>
      <c r="AI58" s="57" t="e">
        <f aca="false">$F58*M58</f>
        <v>#N/A</v>
      </c>
      <c r="AJ58" s="57" t="e">
        <f aca="false">$F58*N58</f>
        <v>#N/A</v>
      </c>
      <c r="AK58" s="57" t="e">
        <f aca="false">F58*O58</f>
        <v>#N/A</v>
      </c>
      <c r="AL58" s="61"/>
      <c r="AM58" s="57" t="n">
        <f aca="false">CHOOSE($G$3,AD58-AE58,AE58-AD58)</f>
        <v>0</v>
      </c>
      <c r="AN58" s="57" t="e">
        <f aca="false">CHOOSE($G$3,AG58-AH58,AH58-AG58)</f>
        <v>#N/A</v>
      </c>
      <c r="AO58" s="57" t="e">
        <f aca="false">CHOOSE($G$3,AJ58-AK58,AK58-AJ58)</f>
        <v>#N/A</v>
      </c>
      <c r="AP58" s="72" t="e">
        <f aca="false">SUM(AM58:AO58)</f>
        <v>#N/A</v>
      </c>
      <c r="AR58" s="57" t="n">
        <f aca="false">CHOOSE($G$3,AC58-AD58,AD58-AC58)</f>
        <v>0</v>
      </c>
      <c r="AS58" s="57" t="e">
        <f aca="false">CHOOSE($G$3,AF58-AG58,AG58-AF58)</f>
        <v>#N/A</v>
      </c>
      <c r="AT58" s="57" t="e">
        <f aca="false">CHOOSE($G$3,AI58-AJ58,AJ58-AI58)</f>
        <v>#N/A</v>
      </c>
      <c r="AU58" s="72" t="e">
        <f aca="false">AR58+AS58+AT58</f>
        <v>#N/A</v>
      </c>
      <c r="AV58" s="72"/>
      <c r="AW58" s="58" t="e">
        <f aca="false">AU58+AP58</f>
        <v>#N/A</v>
      </c>
      <c r="AY58" s="58" t="e">
        <f aca="false">AK58+AH58+AE58</f>
        <v>#N/A</v>
      </c>
      <c r="AZ58" s="73"/>
    </row>
    <row r="59" customFormat="false" ht="12.75" hidden="false" customHeight="false" outlineLevel="0" collapsed="false">
      <c r="A59" s="62" t="n">
        <f aca="false">EDATE(A58,1)</f>
        <v>38200</v>
      </c>
      <c r="B59" s="63" t="n">
        <f aca="false">B58</f>
        <v>15000</v>
      </c>
      <c r="C59" s="75"/>
      <c r="D59" s="65" t="n">
        <f aca="false">B59+C59</f>
        <v>15000</v>
      </c>
      <c r="E59" s="52" t="n">
        <f aca="false">IF(Z59=0,0,IF(AND(Z59=1,$H$3=1),D59*U59,IF($H$3=2,D59,"N/A")))</f>
        <v>465000</v>
      </c>
      <c r="F59" s="52" t="n">
        <f aca="false">E59*Y59</f>
        <v>2.51744479871616E+018</v>
      </c>
      <c r="G59" s="66" t="n">
        <f aca="false">VLOOKUP($A59,Table,MATCH(G$4,Curves,0))</f>
        <v>3</v>
      </c>
      <c r="H59" s="67" t="n">
        <f aca="false">G59</f>
        <v>3</v>
      </c>
      <c r="I59" s="68" t="n">
        <f aca="false">H59</f>
        <v>3</v>
      </c>
      <c r="J59" s="66" t="e">
        <f aca="false">VLOOKUP($A59,Table,MATCH(J$4,Curves,0))</f>
        <v>#N/A</v>
      </c>
      <c r="K59" s="67" t="e">
        <f aca="false">J59</f>
        <v>#N/A</v>
      </c>
      <c r="L59" s="68" t="e">
        <f aca="false">K59</f>
        <v>#N/A</v>
      </c>
      <c r="M59" s="66" t="e">
        <f aca="false">VLOOKUP($A59,Table,MATCH(M$4,Curves,0))</f>
        <v>#N/A</v>
      </c>
      <c r="N59" s="67" t="e">
        <f aca="false">M59</f>
        <v>#N/A</v>
      </c>
      <c r="O59" s="68" t="e">
        <f aca="false">N59</f>
        <v>#N/A</v>
      </c>
      <c r="P59" s="69"/>
      <c r="Q59" s="68" t="e">
        <f aca="false">M59+J59+G59</f>
        <v>#N/A</v>
      </c>
      <c r="R59" s="68" t="e">
        <f aca="false">N59+K59+H59</f>
        <v>#N/A</v>
      </c>
      <c r="S59" s="68" t="e">
        <f aca="false">O59+L59+I59</f>
        <v>#N/A</v>
      </c>
      <c r="T59" s="69"/>
      <c r="U59" s="2" t="n">
        <f aca="false">A60-A59</f>
        <v>31</v>
      </c>
      <c r="V59" s="70" t="n">
        <f aca="false">CHOOSE(F$3,A60+24,A59)</f>
        <v>38200</v>
      </c>
      <c r="W59" s="2" t="n">
        <f aca="false">V59-C$3</f>
        <v>-7725</v>
      </c>
      <c r="X59" s="66" t="n">
        <f aca="false">VLOOKUP($A59,Table,MATCH(X$4,Curves,0))</f>
        <v>2</v>
      </c>
      <c r="Y59" s="71" t="n">
        <f aca="false">1/(1+CHOOSE(F$3,(X60+($K$3/10000))/2,(X59+($K$3/10000))/2))^(2*W59/365.25)</f>
        <v>5413859782185.3</v>
      </c>
      <c r="Z59" s="2" t="n">
        <f aca="false">IF(AND(mthbeg&lt;=A59,mthend&gt;=A59),1,0)</f>
        <v>1</v>
      </c>
      <c r="AA59" s="2" t="n">
        <f aca="false">U59*Z59</f>
        <v>31</v>
      </c>
      <c r="AC59" s="57" t="n">
        <f aca="false">F59*G59</f>
        <v>7.55233439614849E+018</v>
      </c>
      <c r="AD59" s="57" t="n">
        <f aca="false">$F59*H59</f>
        <v>7.55233439614849E+018</v>
      </c>
      <c r="AE59" s="57" t="n">
        <f aca="false">$F59*I59</f>
        <v>7.55233439614849E+018</v>
      </c>
      <c r="AF59" s="57" t="e">
        <f aca="false">$F59*J59</f>
        <v>#N/A</v>
      </c>
      <c r="AG59" s="57" t="e">
        <f aca="false">$F59*K59</f>
        <v>#N/A</v>
      </c>
      <c r="AH59" s="57" t="e">
        <f aca="false">$F59*L59</f>
        <v>#N/A</v>
      </c>
      <c r="AI59" s="57" t="e">
        <f aca="false">$F59*M59</f>
        <v>#N/A</v>
      </c>
      <c r="AJ59" s="57" t="e">
        <f aca="false">$F59*N59</f>
        <v>#N/A</v>
      </c>
      <c r="AK59" s="57" t="e">
        <f aca="false">F59*O59</f>
        <v>#N/A</v>
      </c>
      <c r="AL59" s="61"/>
      <c r="AM59" s="57" t="n">
        <f aca="false">CHOOSE($G$3,AD59-AE59,AE59-AD59)</f>
        <v>0</v>
      </c>
      <c r="AN59" s="57" t="e">
        <f aca="false">CHOOSE($G$3,AG59-AH59,AH59-AG59)</f>
        <v>#N/A</v>
      </c>
      <c r="AO59" s="57" t="e">
        <f aca="false">CHOOSE($G$3,AJ59-AK59,AK59-AJ59)</f>
        <v>#N/A</v>
      </c>
      <c r="AP59" s="72" t="e">
        <f aca="false">SUM(AM59:AO59)</f>
        <v>#N/A</v>
      </c>
      <c r="AR59" s="57" t="n">
        <f aca="false">CHOOSE($G$3,AC59-AD59,AD59-AC59)</f>
        <v>0</v>
      </c>
      <c r="AS59" s="57" t="e">
        <f aca="false">CHOOSE($G$3,AF59-AG59,AG59-AF59)</f>
        <v>#N/A</v>
      </c>
      <c r="AT59" s="57" t="e">
        <f aca="false">CHOOSE($G$3,AI59-AJ59,AJ59-AI59)</f>
        <v>#N/A</v>
      </c>
      <c r="AU59" s="72" t="e">
        <f aca="false">AR59+AS59+AT59</f>
        <v>#N/A</v>
      </c>
      <c r="AV59" s="72"/>
      <c r="AW59" s="58" t="e">
        <f aca="false">AU59+AP59</f>
        <v>#N/A</v>
      </c>
      <c r="AY59" s="58" t="e">
        <f aca="false">AK59+AH59+AE59</f>
        <v>#N/A</v>
      </c>
      <c r="AZ59" s="73"/>
    </row>
    <row r="60" customFormat="false" ht="12.75" hidden="false" customHeight="false" outlineLevel="0" collapsed="false">
      <c r="A60" s="62" t="n">
        <f aca="false">EDATE(A59,1)</f>
        <v>38231</v>
      </c>
      <c r="B60" s="63" t="n">
        <f aca="false">B59</f>
        <v>15000</v>
      </c>
      <c r="C60" s="75"/>
      <c r="D60" s="65" t="n">
        <f aca="false">B60+C60</f>
        <v>15000</v>
      </c>
      <c r="E60" s="52" t="n">
        <f aca="false">IF(Z60=0,0,IF(AND(Z60=1,$H$3=1),D60*U60,IF($H$3=2,D60,"N/A")))</f>
        <v>450000</v>
      </c>
      <c r="F60" s="52" t="n">
        <f aca="false">E60*Y60</f>
        <v>2.16581149386445E+018</v>
      </c>
      <c r="G60" s="66" t="n">
        <f aca="false">VLOOKUP($A60,Table,MATCH(G$4,Curves,0))</f>
        <v>3</v>
      </c>
      <c r="H60" s="67" t="n">
        <f aca="false">G60</f>
        <v>3</v>
      </c>
      <c r="I60" s="68" t="n">
        <f aca="false">H60</f>
        <v>3</v>
      </c>
      <c r="J60" s="66" t="e">
        <f aca="false">VLOOKUP($A60,Table,MATCH(J$4,Curves,0))</f>
        <v>#N/A</v>
      </c>
      <c r="K60" s="67" t="e">
        <f aca="false">J60</f>
        <v>#N/A</v>
      </c>
      <c r="L60" s="68" t="e">
        <f aca="false">K60</f>
        <v>#N/A</v>
      </c>
      <c r="M60" s="66" t="e">
        <f aca="false">VLOOKUP($A60,Table,MATCH(M$4,Curves,0))</f>
        <v>#N/A</v>
      </c>
      <c r="N60" s="67" t="e">
        <f aca="false">M60</f>
        <v>#N/A</v>
      </c>
      <c r="O60" s="68" t="e">
        <f aca="false">N60</f>
        <v>#N/A</v>
      </c>
      <c r="P60" s="69"/>
      <c r="Q60" s="68" t="e">
        <f aca="false">M60+J60+G60</f>
        <v>#N/A</v>
      </c>
      <c r="R60" s="68" t="e">
        <f aca="false">N60+K60+H60</f>
        <v>#N/A</v>
      </c>
      <c r="S60" s="68" t="e">
        <f aca="false">O60+L60+I60</f>
        <v>#N/A</v>
      </c>
      <c r="T60" s="69"/>
      <c r="U60" s="2" t="n">
        <f aca="false">A61-A60</f>
        <v>30</v>
      </c>
      <c r="V60" s="70" t="n">
        <f aca="false">CHOOSE(F$3,A61+24,A60)</f>
        <v>38231</v>
      </c>
      <c r="W60" s="2" t="n">
        <f aca="false">V60-C$3</f>
        <v>-7694</v>
      </c>
      <c r="X60" s="66" t="n">
        <f aca="false">VLOOKUP($A60,Table,MATCH(X$4,Curves,0))</f>
        <v>2</v>
      </c>
      <c r="Y60" s="71" t="n">
        <f aca="false">1/(1+CHOOSE(F$3,(X61+($K$3/10000))/2,(X60+($K$3/10000))/2))^(2*W60/365.25)</f>
        <v>4812914430809.89</v>
      </c>
      <c r="Z60" s="2" t="n">
        <f aca="false">IF(AND(mthbeg&lt;=A60,mthend&gt;=A60),1,0)</f>
        <v>1</v>
      </c>
      <c r="AA60" s="2" t="n">
        <f aca="false">U60*Z60</f>
        <v>30</v>
      </c>
      <c r="AC60" s="57" t="n">
        <f aca="false">F60*G60</f>
        <v>6.49743448159336E+018</v>
      </c>
      <c r="AD60" s="57" t="n">
        <f aca="false">$F60*H60</f>
        <v>6.49743448159336E+018</v>
      </c>
      <c r="AE60" s="57" t="n">
        <f aca="false">$F60*I60</f>
        <v>6.49743448159336E+018</v>
      </c>
      <c r="AF60" s="57" t="e">
        <f aca="false">$F60*J60</f>
        <v>#N/A</v>
      </c>
      <c r="AG60" s="57" t="e">
        <f aca="false">$F60*K60</f>
        <v>#N/A</v>
      </c>
      <c r="AH60" s="57" t="e">
        <f aca="false">$F60*L60</f>
        <v>#N/A</v>
      </c>
      <c r="AI60" s="57" t="e">
        <f aca="false">$F60*M60</f>
        <v>#N/A</v>
      </c>
      <c r="AJ60" s="57" t="e">
        <f aca="false">$F60*N60</f>
        <v>#N/A</v>
      </c>
      <c r="AK60" s="57" t="e">
        <f aca="false">F60*O60</f>
        <v>#N/A</v>
      </c>
      <c r="AL60" s="61"/>
      <c r="AM60" s="57" t="n">
        <f aca="false">CHOOSE($G$3,AD60-AE60,AE60-AD60)</f>
        <v>0</v>
      </c>
      <c r="AN60" s="57" t="e">
        <f aca="false">CHOOSE($G$3,AG60-AH60,AH60-AG60)</f>
        <v>#N/A</v>
      </c>
      <c r="AO60" s="57" t="e">
        <f aca="false">CHOOSE($G$3,AJ60-AK60,AK60-AJ60)</f>
        <v>#N/A</v>
      </c>
      <c r="AP60" s="72" t="e">
        <f aca="false">SUM(AM60:AO60)</f>
        <v>#N/A</v>
      </c>
      <c r="AR60" s="57" t="n">
        <f aca="false">CHOOSE($G$3,AC60-AD60,AD60-AC60)</f>
        <v>0</v>
      </c>
      <c r="AS60" s="57" t="e">
        <f aca="false">CHOOSE($G$3,AF60-AG60,AG60-AF60)</f>
        <v>#N/A</v>
      </c>
      <c r="AT60" s="57" t="e">
        <f aca="false">CHOOSE($G$3,AI60-AJ60,AJ60-AI60)</f>
        <v>#N/A</v>
      </c>
      <c r="AU60" s="72" t="e">
        <f aca="false">AR60+AS60+AT60</f>
        <v>#N/A</v>
      </c>
      <c r="AV60" s="72"/>
      <c r="AW60" s="58" t="e">
        <f aca="false">AU60+AP60</f>
        <v>#N/A</v>
      </c>
      <c r="AY60" s="58" t="e">
        <f aca="false">AK60+AH60+AE60</f>
        <v>#N/A</v>
      </c>
      <c r="AZ60" s="73"/>
    </row>
    <row r="61" customFormat="false" ht="12.75" hidden="false" customHeight="false" outlineLevel="0" collapsed="false">
      <c r="A61" s="62" t="n">
        <f aca="false">EDATE(A60,1)</f>
        <v>38261</v>
      </c>
      <c r="B61" s="63" t="n">
        <f aca="false">B60</f>
        <v>15000</v>
      </c>
      <c r="C61" s="75"/>
      <c r="D61" s="65" t="n">
        <f aca="false">B61+C61</f>
        <v>15000</v>
      </c>
      <c r="E61" s="52" t="n">
        <f aca="false">IF(Z61=0,0,IF(AND(Z61=1,$H$3=1),D61*U61,IF($H$3=2,D61,"N/A")))</f>
        <v>465000</v>
      </c>
      <c r="F61" s="52" t="n">
        <f aca="false">E61*Y61</f>
        <v>1.99714952166032E+018</v>
      </c>
      <c r="G61" s="66" t="n">
        <f aca="false">VLOOKUP($A61,Table,MATCH(G$4,Curves,0))</f>
        <v>3</v>
      </c>
      <c r="H61" s="67" t="n">
        <f aca="false">G61</f>
        <v>3</v>
      </c>
      <c r="I61" s="68" t="n">
        <f aca="false">H61</f>
        <v>3</v>
      </c>
      <c r="J61" s="66" t="e">
        <f aca="false">VLOOKUP($A61,Table,MATCH(J$4,Curves,0))</f>
        <v>#N/A</v>
      </c>
      <c r="K61" s="67" t="e">
        <f aca="false">J61</f>
        <v>#N/A</v>
      </c>
      <c r="L61" s="68" t="e">
        <f aca="false">K61</f>
        <v>#N/A</v>
      </c>
      <c r="M61" s="66" t="e">
        <f aca="false">VLOOKUP($A61,Table,MATCH(M$4,Curves,0))</f>
        <v>#N/A</v>
      </c>
      <c r="N61" s="67" t="e">
        <f aca="false">M61</f>
        <v>#N/A</v>
      </c>
      <c r="O61" s="68" t="e">
        <f aca="false">N61</f>
        <v>#N/A</v>
      </c>
      <c r="P61" s="69"/>
      <c r="Q61" s="68" t="e">
        <f aca="false">M61+J61+G61</f>
        <v>#N/A</v>
      </c>
      <c r="R61" s="68" t="e">
        <f aca="false">N61+K61+H61</f>
        <v>#N/A</v>
      </c>
      <c r="S61" s="68" t="e">
        <f aca="false">O61+L61+I61</f>
        <v>#N/A</v>
      </c>
      <c r="T61" s="69"/>
      <c r="U61" s="2" t="n">
        <f aca="false">A62-A61</f>
        <v>31</v>
      </c>
      <c r="V61" s="70" t="n">
        <f aca="false">CHOOSE(F$3,A62+24,A61)</f>
        <v>38261</v>
      </c>
      <c r="W61" s="2" t="n">
        <f aca="false">V61-C$3</f>
        <v>-7664</v>
      </c>
      <c r="X61" s="66" t="n">
        <f aca="false">VLOOKUP($A61,Table,MATCH(X$4,Curves,0))</f>
        <v>2</v>
      </c>
      <c r="Y61" s="71" t="n">
        <f aca="false">1/(1+CHOOSE(F$3,(X62+($K$3/10000))/2,(X61+($K$3/10000))/2))^(2*W61/365.25)</f>
        <v>4294945207871.65</v>
      </c>
      <c r="Z61" s="2" t="n">
        <f aca="false">IF(AND(mthbeg&lt;=A61,mthend&gt;=A61),1,0)</f>
        <v>1</v>
      </c>
      <c r="AA61" s="2" t="n">
        <f aca="false">U61*Z61</f>
        <v>31</v>
      </c>
      <c r="AC61" s="57" t="n">
        <f aca="false">F61*G61</f>
        <v>5.99144856498095E+018</v>
      </c>
      <c r="AD61" s="57" t="n">
        <f aca="false">$F61*H61</f>
        <v>5.99144856498095E+018</v>
      </c>
      <c r="AE61" s="57" t="n">
        <f aca="false">$F61*I61</f>
        <v>5.99144856498095E+018</v>
      </c>
      <c r="AF61" s="57" t="e">
        <f aca="false">$F61*J61</f>
        <v>#N/A</v>
      </c>
      <c r="AG61" s="57" t="e">
        <f aca="false">$F61*K61</f>
        <v>#N/A</v>
      </c>
      <c r="AH61" s="57" t="e">
        <f aca="false">$F61*L61</f>
        <v>#N/A</v>
      </c>
      <c r="AI61" s="57" t="e">
        <f aca="false">$F61*M61</f>
        <v>#N/A</v>
      </c>
      <c r="AJ61" s="57" t="e">
        <f aca="false">$F61*N61</f>
        <v>#N/A</v>
      </c>
      <c r="AK61" s="57" t="e">
        <f aca="false">F61*O61</f>
        <v>#N/A</v>
      </c>
      <c r="AL61" s="61"/>
      <c r="AM61" s="57" t="n">
        <f aca="false">CHOOSE($G$3,AD61-AE61,AE61-AD61)</f>
        <v>0</v>
      </c>
      <c r="AN61" s="57" t="e">
        <f aca="false">CHOOSE($G$3,AG61-AH61,AH61-AG61)</f>
        <v>#N/A</v>
      </c>
      <c r="AO61" s="57" t="e">
        <f aca="false">CHOOSE($G$3,AJ61-AK61,AK61-AJ61)</f>
        <v>#N/A</v>
      </c>
      <c r="AP61" s="72" t="e">
        <f aca="false">SUM(AM61:AO61)</f>
        <v>#N/A</v>
      </c>
      <c r="AR61" s="57" t="n">
        <f aca="false">CHOOSE($G$3,AC61-AD61,AD61-AC61)</f>
        <v>0</v>
      </c>
      <c r="AS61" s="57" t="e">
        <f aca="false">CHOOSE($G$3,AF61-AG61,AG61-AF61)</f>
        <v>#N/A</v>
      </c>
      <c r="AT61" s="57" t="e">
        <f aca="false">CHOOSE($G$3,AI61-AJ61,AJ61-AI61)</f>
        <v>#N/A</v>
      </c>
      <c r="AU61" s="72" t="e">
        <f aca="false">AR61+AS61+AT61</f>
        <v>#N/A</v>
      </c>
      <c r="AV61" s="72"/>
      <c r="AW61" s="58" t="e">
        <f aca="false">AU61+AP61</f>
        <v>#N/A</v>
      </c>
      <c r="AY61" s="58" t="e">
        <f aca="false">AK61+AH61+AE61</f>
        <v>#N/A</v>
      </c>
      <c r="AZ61" s="73"/>
    </row>
    <row r="62" customFormat="false" ht="12.75" hidden="false" customHeight="false" outlineLevel="0" collapsed="false">
      <c r="A62" s="62" t="n">
        <f aca="false">EDATE(A61,1)</f>
        <v>38292</v>
      </c>
      <c r="B62" s="63" t="n">
        <f aca="false">B61</f>
        <v>15000</v>
      </c>
      <c r="C62" s="75"/>
      <c r="D62" s="65" t="n">
        <f aca="false">B62+C62</f>
        <v>15000</v>
      </c>
      <c r="E62" s="52" t="n">
        <f aca="false">IF(Z62=0,0,IF(AND(Z62=1,$H$3=1),D62*U62,IF($H$3=2,D62,"N/A")))</f>
        <v>450000</v>
      </c>
      <c r="F62" s="52" t="n">
        <f aca="false">E62*Y62</f>
        <v>1.71819036158556E+018</v>
      </c>
      <c r="G62" s="66" t="n">
        <f aca="false">VLOOKUP($A62,Table,MATCH(G$4,Curves,0))</f>
        <v>3</v>
      </c>
      <c r="H62" s="67" t="n">
        <f aca="false">G62</f>
        <v>3</v>
      </c>
      <c r="I62" s="68" t="n">
        <f aca="false">H62</f>
        <v>3</v>
      </c>
      <c r="J62" s="66" t="e">
        <f aca="false">VLOOKUP($A62,Table,MATCH(J$4,Curves,0))</f>
        <v>#N/A</v>
      </c>
      <c r="K62" s="67" t="e">
        <f aca="false">J62</f>
        <v>#N/A</v>
      </c>
      <c r="L62" s="68" t="e">
        <f aca="false">K62</f>
        <v>#N/A</v>
      </c>
      <c r="M62" s="66" t="e">
        <f aca="false">VLOOKUP($A62,Table,MATCH(M$4,Curves,0))</f>
        <v>#N/A</v>
      </c>
      <c r="N62" s="67" t="e">
        <f aca="false">M62</f>
        <v>#N/A</v>
      </c>
      <c r="O62" s="68" t="e">
        <f aca="false">N62</f>
        <v>#N/A</v>
      </c>
      <c r="P62" s="69"/>
      <c r="Q62" s="68" t="e">
        <f aca="false">M62+J62+G62</f>
        <v>#N/A</v>
      </c>
      <c r="R62" s="68" t="e">
        <f aca="false">N62+K62+H62</f>
        <v>#N/A</v>
      </c>
      <c r="S62" s="68" t="e">
        <f aca="false">O62+L62+I62</f>
        <v>#N/A</v>
      </c>
      <c r="T62" s="69"/>
      <c r="U62" s="2" t="n">
        <f aca="false">A63-A62</f>
        <v>30</v>
      </c>
      <c r="V62" s="70" t="n">
        <f aca="false">CHOOSE(F$3,A63+24,A62)</f>
        <v>38292</v>
      </c>
      <c r="W62" s="2" t="n">
        <f aca="false">V62-C$3</f>
        <v>-7633</v>
      </c>
      <c r="X62" s="66" t="n">
        <f aca="false">VLOOKUP($A62,Table,MATCH(X$4,Curves,0))</f>
        <v>2</v>
      </c>
      <c r="Y62" s="71" t="n">
        <f aca="false">1/(1+CHOOSE(F$3,(X63+($K$3/10000))/2,(X62+($K$3/10000))/2))^(2*W62/365.25)</f>
        <v>3818200803523.46</v>
      </c>
      <c r="Z62" s="2" t="n">
        <f aca="false">IF(AND(mthbeg&lt;=A62,mthend&gt;=A62),1,0)</f>
        <v>1</v>
      </c>
      <c r="AA62" s="2" t="n">
        <f aca="false">U62*Z62</f>
        <v>30</v>
      </c>
      <c r="AC62" s="57" t="n">
        <f aca="false">F62*G62</f>
        <v>5.15457108475667E+018</v>
      </c>
      <c r="AD62" s="57" t="n">
        <f aca="false">$F62*H62</f>
        <v>5.15457108475667E+018</v>
      </c>
      <c r="AE62" s="57" t="n">
        <f aca="false">$F62*I62</f>
        <v>5.15457108475667E+018</v>
      </c>
      <c r="AF62" s="57" t="e">
        <f aca="false">$F62*J62</f>
        <v>#N/A</v>
      </c>
      <c r="AG62" s="57" t="e">
        <f aca="false">$F62*K62</f>
        <v>#N/A</v>
      </c>
      <c r="AH62" s="57" t="e">
        <f aca="false">$F62*L62</f>
        <v>#N/A</v>
      </c>
      <c r="AI62" s="57" t="e">
        <f aca="false">$F62*M62</f>
        <v>#N/A</v>
      </c>
      <c r="AJ62" s="57" t="e">
        <f aca="false">$F62*N62</f>
        <v>#N/A</v>
      </c>
      <c r="AK62" s="57" t="e">
        <f aca="false">F62*O62</f>
        <v>#N/A</v>
      </c>
      <c r="AL62" s="61"/>
      <c r="AM62" s="57" t="n">
        <f aca="false">CHOOSE($G$3,AD62-AE62,AE62-AD62)</f>
        <v>0</v>
      </c>
      <c r="AN62" s="57" t="e">
        <f aca="false">CHOOSE($G$3,AG62-AH62,AH62-AG62)</f>
        <v>#N/A</v>
      </c>
      <c r="AO62" s="57" t="e">
        <f aca="false">CHOOSE($G$3,AJ62-AK62,AK62-AJ62)</f>
        <v>#N/A</v>
      </c>
      <c r="AP62" s="72" t="e">
        <f aca="false">SUM(AM62:AO62)</f>
        <v>#N/A</v>
      </c>
      <c r="AR62" s="57" t="n">
        <f aca="false">CHOOSE($G$3,AC62-AD62,AD62-AC62)</f>
        <v>0</v>
      </c>
      <c r="AS62" s="57" t="e">
        <f aca="false">CHOOSE($G$3,AF62-AG62,AG62-AF62)</f>
        <v>#N/A</v>
      </c>
      <c r="AT62" s="57" t="e">
        <f aca="false">CHOOSE($G$3,AI62-AJ62,AJ62-AI62)</f>
        <v>#N/A</v>
      </c>
      <c r="AU62" s="72" t="e">
        <f aca="false">AR62+AS62+AT62</f>
        <v>#N/A</v>
      </c>
      <c r="AV62" s="72"/>
      <c r="AW62" s="58" t="e">
        <f aca="false">AU62+AP62</f>
        <v>#N/A</v>
      </c>
      <c r="AY62" s="58" t="e">
        <f aca="false">AK62+AH62+AE62</f>
        <v>#N/A</v>
      </c>
      <c r="AZ62" s="73"/>
    </row>
    <row r="63" customFormat="false" ht="12.75" hidden="false" customHeight="false" outlineLevel="0" collapsed="false">
      <c r="A63" s="62" t="n">
        <f aca="false">EDATE(A62,1)</f>
        <v>38322</v>
      </c>
      <c r="B63" s="63" t="n">
        <f aca="false">B62</f>
        <v>15000</v>
      </c>
      <c r="C63" s="75"/>
      <c r="D63" s="65" t="n">
        <f aca="false">B63+C63</f>
        <v>15000</v>
      </c>
      <c r="E63" s="52" t="n">
        <f aca="false">IF(Z63=0,0,IF(AND(Z63=1,$H$3=1),D63*U63,IF($H$3=2,D63,"N/A")))</f>
        <v>465000</v>
      </c>
      <c r="F63" s="52" t="n">
        <f aca="false">E63*Y63</f>
        <v>1.58438676149011E+018</v>
      </c>
      <c r="G63" s="66" t="n">
        <f aca="false">VLOOKUP($A63,Table,MATCH(G$4,Curves,0))</f>
        <v>3</v>
      </c>
      <c r="H63" s="67" t="n">
        <f aca="false">G63</f>
        <v>3</v>
      </c>
      <c r="I63" s="68" t="n">
        <f aca="false">H63</f>
        <v>3</v>
      </c>
      <c r="J63" s="66" t="e">
        <f aca="false">VLOOKUP($A63,Table,MATCH(J$4,Curves,0))</f>
        <v>#N/A</v>
      </c>
      <c r="K63" s="67" t="e">
        <f aca="false">J63</f>
        <v>#N/A</v>
      </c>
      <c r="L63" s="68" t="e">
        <f aca="false">K63</f>
        <v>#N/A</v>
      </c>
      <c r="M63" s="66" t="e">
        <f aca="false">VLOOKUP($A63,Table,MATCH(M$4,Curves,0))</f>
        <v>#N/A</v>
      </c>
      <c r="N63" s="67" t="e">
        <f aca="false">M63</f>
        <v>#N/A</v>
      </c>
      <c r="O63" s="68" t="e">
        <f aca="false">N63</f>
        <v>#N/A</v>
      </c>
      <c r="P63" s="69"/>
      <c r="Q63" s="68" t="e">
        <f aca="false">M63+J63+G63</f>
        <v>#N/A</v>
      </c>
      <c r="R63" s="68" t="e">
        <f aca="false">N63+K63+H63</f>
        <v>#N/A</v>
      </c>
      <c r="S63" s="68" t="e">
        <f aca="false">O63+L63+I63</f>
        <v>#N/A</v>
      </c>
      <c r="T63" s="69"/>
      <c r="U63" s="2" t="n">
        <f aca="false">A64-A63</f>
        <v>31</v>
      </c>
      <c r="V63" s="70" t="n">
        <f aca="false">CHOOSE(F$3,A64+24,A63)</f>
        <v>38322</v>
      </c>
      <c r="W63" s="2" t="n">
        <f aca="false">V63-C$3</f>
        <v>-7603</v>
      </c>
      <c r="X63" s="66" t="n">
        <f aca="false">VLOOKUP($A63,Table,MATCH(X$4,Curves,0))</f>
        <v>2</v>
      </c>
      <c r="Y63" s="71" t="n">
        <f aca="false">1/(1+CHOOSE(F$3,(X64+($K$3/10000))/2,(X63+($K$3/10000))/2))^(2*W63/365.25)</f>
        <v>3407283358043.25</v>
      </c>
      <c r="Z63" s="2" t="n">
        <f aca="false">IF(AND(mthbeg&lt;=A63,mthend&gt;=A63),1,0)</f>
        <v>1</v>
      </c>
      <c r="AA63" s="2" t="n">
        <f aca="false">U63*Z63</f>
        <v>31</v>
      </c>
      <c r="AC63" s="57" t="n">
        <f aca="false">F63*G63</f>
        <v>4.75316028447034E+018</v>
      </c>
      <c r="AD63" s="57" t="n">
        <f aca="false">$F63*H63</f>
        <v>4.75316028447034E+018</v>
      </c>
      <c r="AE63" s="57" t="n">
        <f aca="false">$F63*I63</f>
        <v>4.75316028447034E+018</v>
      </c>
      <c r="AF63" s="57" t="e">
        <f aca="false">$F63*J63</f>
        <v>#N/A</v>
      </c>
      <c r="AG63" s="57" t="e">
        <f aca="false">$F63*K63</f>
        <v>#N/A</v>
      </c>
      <c r="AH63" s="57" t="e">
        <f aca="false">$F63*L63</f>
        <v>#N/A</v>
      </c>
      <c r="AI63" s="57" t="e">
        <f aca="false">$F63*M63</f>
        <v>#N/A</v>
      </c>
      <c r="AJ63" s="57" t="e">
        <f aca="false">$F63*N63</f>
        <v>#N/A</v>
      </c>
      <c r="AK63" s="57" t="e">
        <f aca="false">F63*O63</f>
        <v>#N/A</v>
      </c>
      <c r="AL63" s="61"/>
      <c r="AM63" s="57" t="n">
        <f aca="false">CHOOSE($G$3,AD63-AE63,AE63-AD63)</f>
        <v>0</v>
      </c>
      <c r="AN63" s="57" t="e">
        <f aca="false">CHOOSE($G$3,AG63-AH63,AH63-AG63)</f>
        <v>#N/A</v>
      </c>
      <c r="AO63" s="57" t="e">
        <f aca="false">CHOOSE($G$3,AJ63-AK63,AK63-AJ63)</f>
        <v>#N/A</v>
      </c>
      <c r="AP63" s="72" t="e">
        <f aca="false">SUM(AM63:AO63)</f>
        <v>#N/A</v>
      </c>
      <c r="AR63" s="57" t="n">
        <f aca="false">CHOOSE($G$3,AC63-AD63,AD63-AC63)</f>
        <v>0</v>
      </c>
      <c r="AS63" s="57" t="e">
        <f aca="false">CHOOSE($G$3,AF63-AG63,AG63-AF63)</f>
        <v>#N/A</v>
      </c>
      <c r="AT63" s="57" t="e">
        <f aca="false">CHOOSE($G$3,AI63-AJ63,AJ63-AI63)</f>
        <v>#N/A</v>
      </c>
      <c r="AU63" s="72" t="e">
        <f aca="false">AR63+AS63+AT63</f>
        <v>#N/A</v>
      </c>
      <c r="AV63" s="72"/>
      <c r="AW63" s="58" t="e">
        <f aca="false">AU63+AP63</f>
        <v>#N/A</v>
      </c>
      <c r="AY63" s="58" t="e">
        <f aca="false">AK63+AH63+AE63</f>
        <v>#N/A</v>
      </c>
      <c r="AZ63" s="73"/>
    </row>
    <row r="64" customFormat="false" ht="12.75" hidden="false" customHeight="false" outlineLevel="0" collapsed="false">
      <c r="A64" s="62" t="n">
        <f aca="false">EDATE(A63,1)</f>
        <v>38353</v>
      </c>
      <c r="B64" s="63" t="n">
        <f aca="false">B63</f>
        <v>15000</v>
      </c>
      <c r="C64" s="75"/>
      <c r="D64" s="65" t="n">
        <f aca="false">B64+C64</f>
        <v>15000</v>
      </c>
      <c r="E64" s="52" t="n">
        <f aca="false">IF(Z64=0,0,IF(AND(Z64=1,$H$3=1),D64*U64,IF($H$3=2,D64,"N/A")))</f>
        <v>465000</v>
      </c>
      <c r="F64" s="52" t="n">
        <f aca="false">E64*Y64</f>
        <v>1.40851780710174E+018</v>
      </c>
      <c r="G64" s="66" t="n">
        <f aca="false">VLOOKUP($A64,Table,MATCH(G$4,Curves,0))</f>
        <v>3</v>
      </c>
      <c r="H64" s="67" t="n">
        <f aca="false">G64</f>
        <v>3</v>
      </c>
      <c r="I64" s="68" t="n">
        <f aca="false">H64</f>
        <v>3</v>
      </c>
      <c r="J64" s="66" t="e">
        <f aca="false">VLOOKUP($A64,Table,MATCH(J$4,Curves,0))</f>
        <v>#N/A</v>
      </c>
      <c r="K64" s="67" t="e">
        <f aca="false">J64</f>
        <v>#N/A</v>
      </c>
      <c r="L64" s="68" t="e">
        <f aca="false">K64</f>
        <v>#N/A</v>
      </c>
      <c r="M64" s="66" t="e">
        <f aca="false">VLOOKUP($A64,Table,MATCH(M$4,Curves,0))</f>
        <v>#N/A</v>
      </c>
      <c r="N64" s="67" t="e">
        <f aca="false">M64</f>
        <v>#N/A</v>
      </c>
      <c r="O64" s="68" t="e">
        <f aca="false">N64</f>
        <v>#N/A</v>
      </c>
      <c r="P64" s="69"/>
      <c r="Q64" s="68" t="e">
        <f aca="false">M64+J64+G64</f>
        <v>#N/A</v>
      </c>
      <c r="R64" s="68" t="e">
        <f aca="false">N64+K64+H64</f>
        <v>#N/A</v>
      </c>
      <c r="S64" s="68" t="e">
        <f aca="false">O64+L64+I64</f>
        <v>#N/A</v>
      </c>
      <c r="T64" s="69"/>
      <c r="U64" s="2" t="n">
        <f aca="false">A65-A64</f>
        <v>31</v>
      </c>
      <c r="V64" s="70" t="n">
        <f aca="false">CHOOSE(F$3,A65+24,A64)</f>
        <v>38353</v>
      </c>
      <c r="W64" s="2" t="n">
        <f aca="false">V64-C$3</f>
        <v>-7572</v>
      </c>
      <c r="X64" s="66" t="n">
        <f aca="false">VLOOKUP($A64,Table,MATCH(X$4,Curves,0))</f>
        <v>2</v>
      </c>
      <c r="Y64" s="71" t="n">
        <f aca="false">1/(1+CHOOSE(F$3,(X65+($K$3/10000))/2,(X64+($K$3/10000))/2))^(2*W64/365.25)</f>
        <v>3029070552906.96</v>
      </c>
      <c r="Z64" s="2" t="n">
        <f aca="false">IF(AND(mthbeg&lt;=A64,mthend&gt;=A64),1,0)</f>
        <v>1</v>
      </c>
      <c r="AA64" s="2" t="n">
        <f aca="false">U64*Z64</f>
        <v>31</v>
      </c>
      <c r="AC64" s="57" t="n">
        <f aca="false">F64*G64</f>
        <v>4.22555342130521E+018</v>
      </c>
      <c r="AD64" s="57" t="n">
        <f aca="false">$F64*H64</f>
        <v>4.22555342130521E+018</v>
      </c>
      <c r="AE64" s="57" t="n">
        <f aca="false">$F64*I64</f>
        <v>4.22555342130521E+018</v>
      </c>
      <c r="AF64" s="57" t="e">
        <f aca="false">$F64*J64</f>
        <v>#N/A</v>
      </c>
      <c r="AG64" s="57" t="e">
        <f aca="false">$F64*K64</f>
        <v>#N/A</v>
      </c>
      <c r="AH64" s="57" t="e">
        <f aca="false">$F64*L64</f>
        <v>#N/A</v>
      </c>
      <c r="AI64" s="57" t="e">
        <f aca="false">$F64*M64</f>
        <v>#N/A</v>
      </c>
      <c r="AJ64" s="57" t="e">
        <f aca="false">$F64*N64</f>
        <v>#N/A</v>
      </c>
      <c r="AK64" s="57" t="e">
        <f aca="false">F64*O64</f>
        <v>#N/A</v>
      </c>
      <c r="AL64" s="61"/>
      <c r="AM64" s="57" t="n">
        <f aca="false">CHOOSE($G$3,AD64-AE64,AE64-AD64)</f>
        <v>0</v>
      </c>
      <c r="AN64" s="57" t="e">
        <f aca="false">CHOOSE($G$3,AG64-AH64,AH64-AG64)</f>
        <v>#N/A</v>
      </c>
      <c r="AO64" s="57" t="e">
        <f aca="false">CHOOSE($G$3,AJ64-AK64,AK64-AJ64)</f>
        <v>#N/A</v>
      </c>
      <c r="AP64" s="72" t="e">
        <f aca="false">SUM(AM64:AO64)</f>
        <v>#N/A</v>
      </c>
      <c r="AR64" s="57" t="n">
        <f aca="false">CHOOSE($G$3,AC64-AD64,AD64-AC64)</f>
        <v>0</v>
      </c>
      <c r="AS64" s="57" t="e">
        <f aca="false">CHOOSE($G$3,AF64-AG64,AG64-AF64)</f>
        <v>#N/A</v>
      </c>
      <c r="AT64" s="57" t="e">
        <f aca="false">CHOOSE($G$3,AI64-AJ64,AJ64-AI64)</f>
        <v>#N/A</v>
      </c>
      <c r="AU64" s="72" t="e">
        <f aca="false">AR64+AS64+AT64</f>
        <v>#N/A</v>
      </c>
      <c r="AV64" s="72"/>
      <c r="AW64" s="58" t="e">
        <f aca="false">AU64+AP64</f>
        <v>#N/A</v>
      </c>
      <c r="AY64" s="58" t="e">
        <f aca="false">AK64+AH64+AE64</f>
        <v>#N/A</v>
      </c>
      <c r="AZ64" s="73"/>
    </row>
    <row r="65" customFormat="false" ht="12.75" hidden="false" customHeight="false" outlineLevel="0" collapsed="false">
      <c r="A65" s="62" t="n">
        <f aca="false">EDATE(A64,1)</f>
        <v>38384</v>
      </c>
      <c r="B65" s="63" t="n">
        <f aca="false">B64</f>
        <v>15000</v>
      </c>
      <c r="C65" s="75"/>
      <c r="D65" s="65" t="n">
        <f aca="false">B65+C65</f>
        <v>15000</v>
      </c>
      <c r="E65" s="52" t="n">
        <f aca="false">IF(Z65=0,0,IF(AND(Z65=1,$H$3=1),D65*U65,IF($H$3=2,D65,"N/A")))</f>
        <v>420000</v>
      </c>
      <c r="F65" s="52" t="n">
        <f aca="false">E65*Y65</f>
        <v>1.13099273795005E+018</v>
      </c>
      <c r="G65" s="66" t="n">
        <f aca="false">VLOOKUP($A65,Table,MATCH(G$4,Curves,0))</f>
        <v>3</v>
      </c>
      <c r="H65" s="67" t="n">
        <f aca="false">G65</f>
        <v>3</v>
      </c>
      <c r="I65" s="68" t="n">
        <f aca="false">H65</f>
        <v>3</v>
      </c>
      <c r="J65" s="66" t="e">
        <f aca="false">VLOOKUP($A65,Table,MATCH(J$4,Curves,0))</f>
        <v>#N/A</v>
      </c>
      <c r="K65" s="67" t="e">
        <f aca="false">J65</f>
        <v>#N/A</v>
      </c>
      <c r="L65" s="68" t="e">
        <f aca="false">K65</f>
        <v>#N/A</v>
      </c>
      <c r="M65" s="66" t="e">
        <f aca="false">VLOOKUP($A65,Table,MATCH(M$4,Curves,0))</f>
        <v>#N/A</v>
      </c>
      <c r="N65" s="67" t="e">
        <f aca="false">M65</f>
        <v>#N/A</v>
      </c>
      <c r="O65" s="68" t="e">
        <f aca="false">N65</f>
        <v>#N/A</v>
      </c>
      <c r="P65" s="69"/>
      <c r="Q65" s="68" t="e">
        <f aca="false">M65+J65+G65</f>
        <v>#N/A</v>
      </c>
      <c r="R65" s="68" t="e">
        <f aca="false">N65+K65+H65</f>
        <v>#N/A</v>
      </c>
      <c r="S65" s="68" t="e">
        <f aca="false">O65+L65+I65</f>
        <v>#N/A</v>
      </c>
      <c r="T65" s="69"/>
      <c r="U65" s="2" t="n">
        <f aca="false">A66-A65</f>
        <v>28</v>
      </c>
      <c r="V65" s="70" t="n">
        <f aca="false">CHOOSE(F$3,A66+24,A65)</f>
        <v>38384</v>
      </c>
      <c r="W65" s="2" t="n">
        <f aca="false">V65-C$3</f>
        <v>-7541</v>
      </c>
      <c r="X65" s="66" t="n">
        <f aca="false">VLOOKUP($A65,Table,MATCH(X$4,Curves,0))</f>
        <v>2</v>
      </c>
      <c r="Y65" s="71" t="n">
        <f aca="false">1/(1+CHOOSE(F$3,(X66+($K$3/10000))/2,(X65+($K$3/10000))/2))^(2*W65/365.25)</f>
        <v>2692839852262.03</v>
      </c>
      <c r="Z65" s="2" t="n">
        <f aca="false">IF(AND(mthbeg&lt;=A65,mthend&gt;=A65),1,0)</f>
        <v>1</v>
      </c>
      <c r="AA65" s="2" t="n">
        <f aca="false">U65*Z65</f>
        <v>28</v>
      </c>
      <c r="AC65" s="57" t="n">
        <f aca="false">F65*G65</f>
        <v>3.39297821385016E+018</v>
      </c>
      <c r="AD65" s="57" t="n">
        <f aca="false">$F65*H65</f>
        <v>3.39297821385016E+018</v>
      </c>
      <c r="AE65" s="57" t="n">
        <f aca="false">$F65*I65</f>
        <v>3.39297821385016E+018</v>
      </c>
      <c r="AF65" s="57" t="e">
        <f aca="false">$F65*J65</f>
        <v>#N/A</v>
      </c>
      <c r="AG65" s="57" t="e">
        <f aca="false">$F65*K65</f>
        <v>#N/A</v>
      </c>
      <c r="AH65" s="57" t="e">
        <f aca="false">$F65*L65</f>
        <v>#N/A</v>
      </c>
      <c r="AI65" s="57" t="e">
        <f aca="false">$F65*M65</f>
        <v>#N/A</v>
      </c>
      <c r="AJ65" s="57" t="e">
        <f aca="false">$F65*N65</f>
        <v>#N/A</v>
      </c>
      <c r="AK65" s="57" t="e">
        <f aca="false">F65*O65</f>
        <v>#N/A</v>
      </c>
      <c r="AL65" s="61"/>
      <c r="AM65" s="57" t="n">
        <f aca="false">CHOOSE($G$3,AD65-AE65,AE65-AD65)</f>
        <v>0</v>
      </c>
      <c r="AN65" s="57" t="e">
        <f aca="false">CHOOSE($G$3,AG65-AH65,AH65-AG65)</f>
        <v>#N/A</v>
      </c>
      <c r="AO65" s="57" t="e">
        <f aca="false">CHOOSE($G$3,AJ65-AK65,AK65-AJ65)</f>
        <v>#N/A</v>
      </c>
      <c r="AP65" s="72" t="e">
        <f aca="false">SUM(AM65:AO65)</f>
        <v>#N/A</v>
      </c>
      <c r="AR65" s="57" t="n">
        <f aca="false">CHOOSE($G$3,AC65-AD65,AD65-AC65)</f>
        <v>0</v>
      </c>
      <c r="AS65" s="57" t="e">
        <f aca="false">CHOOSE($G$3,AF65-AG65,AG65-AF65)</f>
        <v>#N/A</v>
      </c>
      <c r="AT65" s="57" t="e">
        <f aca="false">CHOOSE($G$3,AI65-AJ65,AJ65-AI65)</f>
        <v>#N/A</v>
      </c>
      <c r="AU65" s="72" t="e">
        <f aca="false">AR65+AS65+AT65</f>
        <v>#N/A</v>
      </c>
      <c r="AV65" s="72"/>
      <c r="AW65" s="58" t="e">
        <f aca="false">AU65+AP65</f>
        <v>#N/A</v>
      </c>
      <c r="AY65" s="58" t="e">
        <f aca="false">AK65+AH65+AE65</f>
        <v>#N/A</v>
      </c>
      <c r="AZ65" s="73"/>
    </row>
    <row r="66" customFormat="false" ht="12.75" hidden="false" customHeight="false" outlineLevel="0" collapsed="false">
      <c r="A66" s="62" t="n">
        <f aca="false">EDATE(A65,1)</f>
        <v>38412</v>
      </c>
      <c r="B66" s="63" t="n">
        <f aca="false">B65</f>
        <v>15000</v>
      </c>
      <c r="C66" s="75"/>
      <c r="D66" s="65" t="n">
        <f aca="false">B66+C66</f>
        <v>15000</v>
      </c>
      <c r="E66" s="52" t="n">
        <f aca="false">IF(Z66=0,0,IF(AND(Z66=1,$H$3=1),D66*U66,IF($H$3=2,D66,"N/A")))</f>
        <v>465000</v>
      </c>
      <c r="F66" s="52" t="n">
        <f aca="false">E66*Y66</f>
        <v>1.12592553082364E+018</v>
      </c>
      <c r="G66" s="66" t="n">
        <f aca="false">VLOOKUP($A66,Table,MATCH(G$4,Curves,0))</f>
        <v>3</v>
      </c>
      <c r="H66" s="67" t="n">
        <f aca="false">G66</f>
        <v>3</v>
      </c>
      <c r="I66" s="68" t="n">
        <f aca="false">H66</f>
        <v>3</v>
      </c>
      <c r="J66" s="66" t="e">
        <f aca="false">VLOOKUP($A66,Table,MATCH(J$4,Curves,0))</f>
        <v>#N/A</v>
      </c>
      <c r="K66" s="67" t="e">
        <f aca="false">J66</f>
        <v>#N/A</v>
      </c>
      <c r="L66" s="68" t="e">
        <f aca="false">K66</f>
        <v>#N/A</v>
      </c>
      <c r="M66" s="66" t="e">
        <f aca="false">VLOOKUP($A66,Table,MATCH(M$4,Curves,0))</f>
        <v>#N/A</v>
      </c>
      <c r="N66" s="67" t="e">
        <f aca="false">M66</f>
        <v>#N/A</v>
      </c>
      <c r="O66" s="68" t="e">
        <f aca="false">N66</f>
        <v>#N/A</v>
      </c>
      <c r="P66" s="69"/>
      <c r="Q66" s="68" t="e">
        <f aca="false">M66+J66+G66</f>
        <v>#N/A</v>
      </c>
      <c r="R66" s="68" t="e">
        <f aca="false">N66+K66+H66</f>
        <v>#N/A</v>
      </c>
      <c r="S66" s="68" t="e">
        <f aca="false">O66+L66+I66</f>
        <v>#N/A</v>
      </c>
      <c r="T66" s="69"/>
      <c r="U66" s="2" t="n">
        <f aca="false">A67-A66</f>
        <v>31</v>
      </c>
      <c r="V66" s="70" t="n">
        <f aca="false">CHOOSE(F$3,A67+24,A66)</f>
        <v>38412</v>
      </c>
      <c r="W66" s="2" t="n">
        <f aca="false">V66-C$3</f>
        <v>-7513</v>
      </c>
      <c r="X66" s="66" t="n">
        <f aca="false">VLOOKUP($A66,Table,MATCH(X$4,Curves,0))</f>
        <v>2</v>
      </c>
      <c r="Y66" s="71" t="n">
        <f aca="false">1/(1+CHOOSE(F$3,(X67+($K$3/10000))/2,(X66+($K$3/10000))/2))^(2*W66/365.25)</f>
        <v>2421345227577.72</v>
      </c>
      <c r="Z66" s="2" t="n">
        <f aca="false">IF(AND(mthbeg&lt;=A66,mthend&gt;=A66),1,0)</f>
        <v>1</v>
      </c>
      <c r="AA66" s="2" t="n">
        <f aca="false">U66*Z66</f>
        <v>31</v>
      </c>
      <c r="AC66" s="57" t="n">
        <f aca="false">F66*G66</f>
        <v>3.37777659247092E+018</v>
      </c>
      <c r="AD66" s="57" t="n">
        <f aca="false">$F66*H66</f>
        <v>3.37777659247092E+018</v>
      </c>
      <c r="AE66" s="57" t="n">
        <f aca="false">$F66*I66</f>
        <v>3.37777659247092E+018</v>
      </c>
      <c r="AF66" s="57" t="e">
        <f aca="false">$F66*J66</f>
        <v>#N/A</v>
      </c>
      <c r="AG66" s="57" t="e">
        <f aca="false">$F66*K66</f>
        <v>#N/A</v>
      </c>
      <c r="AH66" s="57" t="e">
        <f aca="false">$F66*L66</f>
        <v>#N/A</v>
      </c>
      <c r="AI66" s="57" t="e">
        <f aca="false">$F66*M66</f>
        <v>#N/A</v>
      </c>
      <c r="AJ66" s="57" t="e">
        <f aca="false">$F66*N66</f>
        <v>#N/A</v>
      </c>
      <c r="AK66" s="57" t="e">
        <f aca="false">F66*O66</f>
        <v>#N/A</v>
      </c>
      <c r="AL66" s="61"/>
      <c r="AM66" s="57" t="n">
        <f aca="false">CHOOSE($G$3,AD66-AE66,AE66-AD66)</f>
        <v>0</v>
      </c>
      <c r="AN66" s="57" t="e">
        <f aca="false">CHOOSE($G$3,AG66-AH66,AH66-AG66)</f>
        <v>#N/A</v>
      </c>
      <c r="AO66" s="57" t="e">
        <f aca="false">CHOOSE($G$3,AJ66-AK66,AK66-AJ66)</f>
        <v>#N/A</v>
      </c>
      <c r="AP66" s="72" t="e">
        <f aca="false">SUM(AM66:AO66)</f>
        <v>#N/A</v>
      </c>
      <c r="AR66" s="57" t="n">
        <f aca="false">CHOOSE($G$3,AC66-AD66,AD66-AC66)</f>
        <v>0</v>
      </c>
      <c r="AS66" s="57" t="e">
        <f aca="false">CHOOSE($G$3,AF66-AG66,AG66-AF66)</f>
        <v>#N/A</v>
      </c>
      <c r="AT66" s="57" t="e">
        <f aca="false">CHOOSE($G$3,AI66-AJ66,AJ66-AI66)</f>
        <v>#N/A</v>
      </c>
      <c r="AU66" s="72" t="e">
        <f aca="false">AR66+AS66+AT66</f>
        <v>#N/A</v>
      </c>
      <c r="AV66" s="72"/>
      <c r="AW66" s="58" t="e">
        <f aca="false">AU66+AP66</f>
        <v>#N/A</v>
      </c>
      <c r="AY66" s="58" t="e">
        <f aca="false">AK66+AH66+AE66</f>
        <v>#N/A</v>
      </c>
      <c r="AZ66" s="73"/>
    </row>
    <row r="67" customFormat="false" ht="12.75" hidden="false" customHeight="false" outlineLevel="0" collapsed="false">
      <c r="A67" s="62" t="n">
        <f aca="false">EDATE(A66,1)</f>
        <v>38443</v>
      </c>
      <c r="B67" s="63" t="n">
        <f aca="false">B66</f>
        <v>15000</v>
      </c>
      <c r="C67" s="75"/>
      <c r="D67" s="65" t="n">
        <f aca="false">B67+C67</f>
        <v>15000</v>
      </c>
      <c r="E67" s="52" t="n">
        <f aca="false">IF(Z67=0,0,IF(AND(Z67=1,$H$3=1),D67*U67,IF($H$3=2,D67,"N/A")))</f>
        <v>450000</v>
      </c>
      <c r="F67" s="52" t="n">
        <f aca="false">E67*Y67</f>
        <v>9.68657766453061E+017</v>
      </c>
      <c r="G67" s="66" t="n">
        <f aca="false">VLOOKUP($A67,Table,MATCH(G$4,Curves,0))</f>
        <v>3</v>
      </c>
      <c r="H67" s="67" t="n">
        <f aca="false">G67</f>
        <v>3</v>
      </c>
      <c r="I67" s="68" t="n">
        <f aca="false">H67</f>
        <v>3</v>
      </c>
      <c r="J67" s="66" t="e">
        <f aca="false">VLOOKUP($A67,Table,MATCH(J$4,Curves,0))</f>
        <v>#N/A</v>
      </c>
      <c r="K67" s="67" t="e">
        <f aca="false">J67</f>
        <v>#N/A</v>
      </c>
      <c r="L67" s="68" t="e">
        <f aca="false">K67</f>
        <v>#N/A</v>
      </c>
      <c r="M67" s="66" t="e">
        <f aca="false">VLOOKUP($A67,Table,MATCH(M$4,Curves,0))</f>
        <v>#N/A</v>
      </c>
      <c r="N67" s="67" t="e">
        <f aca="false">M67</f>
        <v>#N/A</v>
      </c>
      <c r="O67" s="68" t="e">
        <f aca="false">N67</f>
        <v>#N/A</v>
      </c>
      <c r="P67" s="69"/>
      <c r="Q67" s="68" t="e">
        <f aca="false">M67+J67+G67</f>
        <v>#N/A</v>
      </c>
      <c r="R67" s="68" t="e">
        <f aca="false">N67+K67+H67</f>
        <v>#N/A</v>
      </c>
      <c r="S67" s="68" t="e">
        <f aca="false">O67+L67+I67</f>
        <v>#N/A</v>
      </c>
      <c r="T67" s="69"/>
      <c r="U67" s="2" t="n">
        <f aca="false">A68-A67</f>
        <v>30</v>
      </c>
      <c r="V67" s="70" t="n">
        <f aca="false">CHOOSE(F$3,A68+24,A67)</f>
        <v>38443</v>
      </c>
      <c r="W67" s="2" t="n">
        <f aca="false">V67-C$3</f>
        <v>-7482</v>
      </c>
      <c r="X67" s="66" t="n">
        <f aca="false">VLOOKUP($A67,Table,MATCH(X$4,Curves,0))</f>
        <v>2</v>
      </c>
      <c r="Y67" s="71" t="n">
        <f aca="false">1/(1+CHOOSE(F$3,(X68+($K$3/10000))/2,(X67+($K$3/10000))/2))^(2*W67/365.25)</f>
        <v>2152572814340.14</v>
      </c>
      <c r="Z67" s="2" t="n">
        <f aca="false">IF(AND(mthbeg&lt;=A67,mthend&gt;=A67),1,0)</f>
        <v>1</v>
      </c>
      <c r="AA67" s="2" t="n">
        <f aca="false">U67*Z67</f>
        <v>30</v>
      </c>
      <c r="AC67" s="57" t="n">
        <f aca="false">F67*G67</f>
        <v>2.90597329935918E+018</v>
      </c>
      <c r="AD67" s="57" t="n">
        <f aca="false">$F67*H67</f>
        <v>2.90597329935918E+018</v>
      </c>
      <c r="AE67" s="57" t="n">
        <f aca="false">$F67*I67</f>
        <v>2.90597329935918E+018</v>
      </c>
      <c r="AF67" s="57" t="e">
        <f aca="false">$F67*J67</f>
        <v>#N/A</v>
      </c>
      <c r="AG67" s="57" t="e">
        <f aca="false">$F67*K67</f>
        <v>#N/A</v>
      </c>
      <c r="AH67" s="57" t="e">
        <f aca="false">$F67*L67</f>
        <v>#N/A</v>
      </c>
      <c r="AI67" s="57" t="e">
        <f aca="false">$F67*M67</f>
        <v>#N/A</v>
      </c>
      <c r="AJ67" s="57" t="e">
        <f aca="false">$F67*N67</f>
        <v>#N/A</v>
      </c>
      <c r="AK67" s="57" t="e">
        <f aca="false">F67*O67</f>
        <v>#N/A</v>
      </c>
      <c r="AL67" s="61"/>
      <c r="AM67" s="57" t="n">
        <f aca="false">CHOOSE($G$3,AD67-AE67,AE67-AD67)</f>
        <v>0</v>
      </c>
      <c r="AN67" s="57" t="e">
        <f aca="false">CHOOSE($G$3,AG67-AH67,AH67-AG67)</f>
        <v>#N/A</v>
      </c>
      <c r="AO67" s="57" t="e">
        <f aca="false">CHOOSE($G$3,AJ67-AK67,AK67-AJ67)</f>
        <v>#N/A</v>
      </c>
      <c r="AP67" s="72" t="e">
        <f aca="false">SUM(AM67:AO67)</f>
        <v>#N/A</v>
      </c>
      <c r="AR67" s="57" t="n">
        <f aca="false">CHOOSE($G$3,AC67-AD67,AD67-AC67)</f>
        <v>0</v>
      </c>
      <c r="AS67" s="57" t="e">
        <f aca="false">CHOOSE($G$3,AF67-AG67,AG67-AF67)</f>
        <v>#N/A</v>
      </c>
      <c r="AT67" s="57" t="e">
        <f aca="false">CHOOSE($G$3,AI67-AJ67,AJ67-AI67)</f>
        <v>#N/A</v>
      </c>
      <c r="AU67" s="72" t="e">
        <f aca="false">AR67+AS67+AT67</f>
        <v>#N/A</v>
      </c>
      <c r="AV67" s="72"/>
      <c r="AW67" s="58" t="e">
        <f aca="false">AU67+AP67</f>
        <v>#N/A</v>
      </c>
      <c r="AY67" s="58" t="e">
        <f aca="false">AK67+AH67+AE67</f>
        <v>#N/A</v>
      </c>
      <c r="AZ67" s="73"/>
    </row>
    <row r="68" customFormat="false" ht="12.75" hidden="false" customHeight="false" outlineLevel="0" collapsed="false">
      <c r="A68" s="62" t="n">
        <f aca="false">EDATE(A67,1)</f>
        <v>38473</v>
      </c>
      <c r="B68" s="63" t="n">
        <f aca="false">B67</f>
        <v>15000</v>
      </c>
      <c r="C68" s="75"/>
      <c r="D68" s="65" t="n">
        <f aca="false">B68+C68</f>
        <v>15000</v>
      </c>
      <c r="E68" s="52" t="n">
        <f aca="false">IF(Z68=0,0,IF(AND(Z68=1,$H$3=1),D68*U68,IF($H$3=2,D68,"N/A")))</f>
        <v>465000</v>
      </c>
      <c r="F68" s="52" t="n">
        <f aca="false">E68*Y68</f>
        <v>8.93223810292216E+017</v>
      </c>
      <c r="G68" s="66" t="n">
        <f aca="false">VLOOKUP($A68,Table,MATCH(G$4,Curves,0))</f>
        <v>3</v>
      </c>
      <c r="H68" s="67" t="n">
        <f aca="false">G68</f>
        <v>3</v>
      </c>
      <c r="I68" s="68" t="n">
        <f aca="false">H68</f>
        <v>3</v>
      </c>
      <c r="J68" s="66" t="e">
        <f aca="false">VLOOKUP($A68,Table,MATCH(J$4,Curves,0))</f>
        <v>#N/A</v>
      </c>
      <c r="K68" s="67" t="e">
        <f aca="false">J68</f>
        <v>#N/A</v>
      </c>
      <c r="L68" s="68" t="e">
        <f aca="false">K68</f>
        <v>#N/A</v>
      </c>
      <c r="M68" s="66" t="e">
        <f aca="false">VLOOKUP($A68,Table,MATCH(M$4,Curves,0))</f>
        <v>#N/A</v>
      </c>
      <c r="N68" s="67" t="e">
        <f aca="false">M68</f>
        <v>#N/A</v>
      </c>
      <c r="O68" s="68" t="e">
        <f aca="false">N68</f>
        <v>#N/A</v>
      </c>
      <c r="P68" s="69"/>
      <c r="Q68" s="68" t="e">
        <f aca="false">M68+J68+G68</f>
        <v>#N/A</v>
      </c>
      <c r="R68" s="68" t="e">
        <f aca="false">N68+K68+H68</f>
        <v>#N/A</v>
      </c>
      <c r="S68" s="68" t="e">
        <f aca="false">O68+L68+I68</f>
        <v>#N/A</v>
      </c>
      <c r="T68" s="69"/>
      <c r="U68" s="2" t="n">
        <f aca="false">A69-A68</f>
        <v>31</v>
      </c>
      <c r="V68" s="70" t="n">
        <f aca="false">CHOOSE(F$3,A69+24,A68)</f>
        <v>38473</v>
      </c>
      <c r="W68" s="2" t="n">
        <f aca="false">V68-C$3</f>
        <v>-7452</v>
      </c>
      <c r="X68" s="66" t="n">
        <f aca="false">VLOOKUP($A68,Table,MATCH(X$4,Curves,0))</f>
        <v>2</v>
      </c>
      <c r="Y68" s="71" t="n">
        <f aca="false">1/(1+CHOOSE(F$3,(X69+($K$3/10000))/2,(X68+($K$3/10000))/2))^(2*W68/365.25)</f>
        <v>1920911419983.26</v>
      </c>
      <c r="Z68" s="2" t="n">
        <f aca="false">IF(AND(mthbeg&lt;=A68,mthend&gt;=A68),1,0)</f>
        <v>1</v>
      </c>
      <c r="AA68" s="2" t="n">
        <f aca="false">U68*Z68</f>
        <v>31</v>
      </c>
      <c r="AC68" s="57" t="n">
        <f aca="false">F68*G68</f>
        <v>2.67967143087665E+018</v>
      </c>
      <c r="AD68" s="57" t="n">
        <f aca="false">$F68*H68</f>
        <v>2.67967143087665E+018</v>
      </c>
      <c r="AE68" s="57" t="n">
        <f aca="false">$F68*I68</f>
        <v>2.67967143087665E+018</v>
      </c>
      <c r="AF68" s="57" t="e">
        <f aca="false">$F68*J68</f>
        <v>#N/A</v>
      </c>
      <c r="AG68" s="57" t="e">
        <f aca="false">$F68*K68</f>
        <v>#N/A</v>
      </c>
      <c r="AH68" s="57" t="e">
        <f aca="false">$F68*L68</f>
        <v>#N/A</v>
      </c>
      <c r="AI68" s="57" t="e">
        <f aca="false">$F68*M68</f>
        <v>#N/A</v>
      </c>
      <c r="AJ68" s="57" t="e">
        <f aca="false">$F68*N68</f>
        <v>#N/A</v>
      </c>
      <c r="AK68" s="57" t="e">
        <f aca="false">F68*O68</f>
        <v>#N/A</v>
      </c>
      <c r="AL68" s="61"/>
      <c r="AM68" s="57" t="n">
        <f aca="false">CHOOSE($G$3,AD68-AE68,AE68-AD68)</f>
        <v>0</v>
      </c>
      <c r="AN68" s="57" t="e">
        <f aca="false">CHOOSE($G$3,AG68-AH68,AH68-AG68)</f>
        <v>#N/A</v>
      </c>
      <c r="AO68" s="57" t="e">
        <f aca="false">CHOOSE($G$3,AJ68-AK68,AK68-AJ68)</f>
        <v>#N/A</v>
      </c>
      <c r="AP68" s="72" t="e">
        <f aca="false">SUM(AM68:AO68)</f>
        <v>#N/A</v>
      </c>
      <c r="AR68" s="57" t="n">
        <f aca="false">CHOOSE($G$3,AC68-AD68,AD68-AC68)</f>
        <v>0</v>
      </c>
      <c r="AS68" s="57" t="e">
        <f aca="false">CHOOSE($G$3,AF68-AG68,AG68-AF68)</f>
        <v>#N/A</v>
      </c>
      <c r="AT68" s="57" t="e">
        <f aca="false">CHOOSE($G$3,AI68-AJ68,AJ68-AI68)</f>
        <v>#N/A</v>
      </c>
      <c r="AU68" s="72" t="e">
        <f aca="false">AR68+AS68+AT68</f>
        <v>#N/A</v>
      </c>
      <c r="AV68" s="72"/>
      <c r="AW68" s="58" t="e">
        <f aca="false">AU68+AP68</f>
        <v>#N/A</v>
      </c>
      <c r="AY68" s="58" t="e">
        <f aca="false">AK68+AH68+AE68</f>
        <v>#N/A</v>
      </c>
      <c r="AZ68" s="73"/>
    </row>
    <row r="69" customFormat="false" ht="12.75" hidden="false" customHeight="false" outlineLevel="0" collapsed="false">
      <c r="A69" s="62" t="n">
        <f aca="false">EDATE(A68,1)</f>
        <v>38504</v>
      </c>
      <c r="B69" s="63" t="n">
        <f aca="false">B68</f>
        <v>15000</v>
      </c>
      <c r="C69" s="75"/>
      <c r="D69" s="65" t="n">
        <f aca="false">B69+C69</f>
        <v>15000</v>
      </c>
      <c r="E69" s="52" t="n">
        <f aca="false">IF(Z69=0,0,IF(AND(Z69=1,$H$3=1),D69*U69,IF($H$3=2,D69,"N/A")))</f>
        <v>450000</v>
      </c>
      <c r="F69" s="52" t="n">
        <f aca="false">E69*Y69</f>
        <v>7.68459509384618E+017</v>
      </c>
      <c r="G69" s="66" t="n">
        <f aca="false">VLOOKUP($A69,Table,MATCH(G$4,Curves,0))</f>
        <v>3</v>
      </c>
      <c r="H69" s="67" t="n">
        <f aca="false">G69</f>
        <v>3</v>
      </c>
      <c r="I69" s="68" t="n">
        <f aca="false">H69</f>
        <v>3</v>
      </c>
      <c r="J69" s="66" t="e">
        <f aca="false">VLOOKUP($A69,Table,MATCH(J$4,Curves,0))</f>
        <v>#N/A</v>
      </c>
      <c r="K69" s="67" t="e">
        <f aca="false">J69</f>
        <v>#N/A</v>
      </c>
      <c r="L69" s="68" t="e">
        <f aca="false">K69</f>
        <v>#N/A</v>
      </c>
      <c r="M69" s="66" t="e">
        <f aca="false">VLOOKUP($A69,Table,MATCH(M$4,Curves,0))</f>
        <v>#N/A</v>
      </c>
      <c r="N69" s="67" t="e">
        <f aca="false">M69</f>
        <v>#N/A</v>
      </c>
      <c r="O69" s="68" t="e">
        <f aca="false">N69</f>
        <v>#N/A</v>
      </c>
      <c r="P69" s="69"/>
      <c r="Q69" s="68" t="e">
        <f aca="false">M69+J69+G69</f>
        <v>#N/A</v>
      </c>
      <c r="R69" s="68" t="e">
        <f aca="false">N69+K69+H69</f>
        <v>#N/A</v>
      </c>
      <c r="S69" s="68" t="e">
        <f aca="false">O69+L69+I69</f>
        <v>#N/A</v>
      </c>
      <c r="T69" s="69"/>
      <c r="U69" s="2" t="n">
        <f aca="false">A70-A69</f>
        <v>30</v>
      </c>
      <c r="V69" s="70" t="n">
        <f aca="false">CHOOSE(F$3,A70+24,A69)</f>
        <v>38504</v>
      </c>
      <c r="W69" s="2" t="n">
        <f aca="false">V69-C$3</f>
        <v>-7421</v>
      </c>
      <c r="X69" s="66" t="n">
        <f aca="false">VLOOKUP($A69,Table,MATCH(X$4,Curves,0))</f>
        <v>2</v>
      </c>
      <c r="Y69" s="71" t="n">
        <f aca="false">1/(1+CHOOSE(F$3,(X70+($K$3/10000))/2,(X69+($K$3/10000))/2))^(2*W69/365.25)</f>
        <v>1707687798632.49</v>
      </c>
      <c r="Z69" s="2" t="n">
        <f aca="false">IF(AND(mthbeg&lt;=A69,mthend&gt;=A69),1,0)</f>
        <v>1</v>
      </c>
      <c r="AA69" s="2" t="n">
        <f aca="false">U69*Z69</f>
        <v>30</v>
      </c>
      <c r="AC69" s="57" t="n">
        <f aca="false">F69*G69</f>
        <v>2.30537852815385E+018</v>
      </c>
      <c r="AD69" s="57" t="n">
        <f aca="false">$F69*H69</f>
        <v>2.30537852815385E+018</v>
      </c>
      <c r="AE69" s="57" t="n">
        <f aca="false">$F69*I69</f>
        <v>2.30537852815385E+018</v>
      </c>
      <c r="AF69" s="57" t="e">
        <f aca="false">$F69*J69</f>
        <v>#N/A</v>
      </c>
      <c r="AG69" s="57" t="e">
        <f aca="false">$F69*K69</f>
        <v>#N/A</v>
      </c>
      <c r="AH69" s="57" t="e">
        <f aca="false">$F69*L69</f>
        <v>#N/A</v>
      </c>
      <c r="AI69" s="57" t="e">
        <f aca="false">$F69*M69</f>
        <v>#N/A</v>
      </c>
      <c r="AJ69" s="57" t="e">
        <f aca="false">$F69*N69</f>
        <v>#N/A</v>
      </c>
      <c r="AK69" s="57" t="e">
        <f aca="false">F69*O69</f>
        <v>#N/A</v>
      </c>
      <c r="AL69" s="61"/>
      <c r="AM69" s="57" t="n">
        <f aca="false">CHOOSE($G$3,AD69-AE69,AE69-AD69)</f>
        <v>0</v>
      </c>
      <c r="AN69" s="57" t="e">
        <f aca="false">CHOOSE($G$3,AG69-AH69,AH69-AG69)</f>
        <v>#N/A</v>
      </c>
      <c r="AO69" s="57" t="e">
        <f aca="false">CHOOSE($G$3,AJ69-AK69,AK69-AJ69)</f>
        <v>#N/A</v>
      </c>
      <c r="AP69" s="72" t="e">
        <f aca="false">SUM(AM69:AO69)</f>
        <v>#N/A</v>
      </c>
      <c r="AR69" s="57" t="n">
        <f aca="false">CHOOSE($G$3,AC69-AD69,AD69-AC69)</f>
        <v>0</v>
      </c>
      <c r="AS69" s="57" t="e">
        <f aca="false">CHOOSE($G$3,AF69-AG69,AG69-AF69)</f>
        <v>#N/A</v>
      </c>
      <c r="AT69" s="57" t="e">
        <f aca="false">CHOOSE($G$3,AI69-AJ69,AJ69-AI69)</f>
        <v>#N/A</v>
      </c>
      <c r="AU69" s="72" t="e">
        <f aca="false">AR69+AS69+AT69</f>
        <v>#N/A</v>
      </c>
      <c r="AV69" s="72"/>
      <c r="AW69" s="58" t="e">
        <f aca="false">AU69+AP69</f>
        <v>#N/A</v>
      </c>
      <c r="AY69" s="58" t="e">
        <f aca="false">AK69+AH69+AE69</f>
        <v>#N/A</v>
      </c>
      <c r="AZ69" s="73"/>
    </row>
    <row r="70" customFormat="false" ht="12.75" hidden="false" customHeight="false" outlineLevel="0" collapsed="false">
      <c r="A70" s="62" t="n">
        <f aca="false">EDATE(A69,1)</f>
        <v>38534</v>
      </c>
      <c r="B70" s="63" t="n">
        <f aca="false">B69</f>
        <v>15000</v>
      </c>
      <c r="C70" s="75"/>
      <c r="D70" s="65" t="n">
        <f aca="false">B70+C70</f>
        <v>15000</v>
      </c>
      <c r="E70" s="52" t="n">
        <f aca="false">IF(Z70=0,0,IF(AND(Z70=1,$H$3=1),D70*U70,IF($H$3=2,D70,"N/A")))</f>
        <v>465000</v>
      </c>
      <c r="F70" s="52" t="n">
        <f aca="false">E70*Y70</f>
        <v>7.08615937227482E+017</v>
      </c>
      <c r="G70" s="66" t="n">
        <f aca="false">VLOOKUP($A70,Table,MATCH(G$4,Curves,0))</f>
        <v>3</v>
      </c>
      <c r="H70" s="67" t="n">
        <f aca="false">G70</f>
        <v>3</v>
      </c>
      <c r="I70" s="68" t="n">
        <f aca="false">H70</f>
        <v>3</v>
      </c>
      <c r="J70" s="66" t="e">
        <f aca="false">VLOOKUP($A70,Table,MATCH(J$4,Curves,0))</f>
        <v>#N/A</v>
      </c>
      <c r="K70" s="67" t="e">
        <f aca="false">J70</f>
        <v>#N/A</v>
      </c>
      <c r="L70" s="68" t="e">
        <f aca="false">K70</f>
        <v>#N/A</v>
      </c>
      <c r="M70" s="66" t="e">
        <f aca="false">VLOOKUP($A70,Table,MATCH(M$4,Curves,0))</f>
        <v>#N/A</v>
      </c>
      <c r="N70" s="67" t="e">
        <f aca="false">M70</f>
        <v>#N/A</v>
      </c>
      <c r="O70" s="68" t="e">
        <f aca="false">N70</f>
        <v>#N/A</v>
      </c>
      <c r="P70" s="69"/>
      <c r="Q70" s="68" t="e">
        <f aca="false">M70+J70+G70</f>
        <v>#N/A</v>
      </c>
      <c r="R70" s="68" t="e">
        <f aca="false">N70+K70+H70</f>
        <v>#N/A</v>
      </c>
      <c r="S70" s="68" t="e">
        <f aca="false">O70+L70+I70</f>
        <v>#N/A</v>
      </c>
      <c r="T70" s="69"/>
      <c r="U70" s="2" t="n">
        <f aca="false">A71-A70</f>
        <v>31</v>
      </c>
      <c r="V70" s="70" t="n">
        <f aca="false">CHOOSE(F$3,A71+24,A70)</f>
        <v>38534</v>
      </c>
      <c r="W70" s="2" t="n">
        <f aca="false">V70-C$3</f>
        <v>-7391</v>
      </c>
      <c r="X70" s="66" t="n">
        <f aca="false">VLOOKUP($A70,Table,MATCH(X$4,Curves,0))</f>
        <v>2</v>
      </c>
      <c r="Y70" s="71" t="n">
        <f aca="false">1/(1+CHOOSE(F$3,(X71+($K$3/10000))/2,(X70+($K$3/10000))/2))^(2*W70/365.25)</f>
        <v>1523905241349.42</v>
      </c>
      <c r="Z70" s="2" t="n">
        <f aca="false">IF(AND(mthbeg&lt;=A70,mthend&gt;=A70),1,0)</f>
        <v>1</v>
      </c>
      <c r="AA70" s="2" t="n">
        <f aca="false">U70*Z70</f>
        <v>31</v>
      </c>
      <c r="AC70" s="57" t="n">
        <f aca="false">F70*G70</f>
        <v>2.12584781168245E+018</v>
      </c>
      <c r="AD70" s="57" t="n">
        <f aca="false">$F70*H70</f>
        <v>2.12584781168245E+018</v>
      </c>
      <c r="AE70" s="57" t="n">
        <f aca="false">$F70*I70</f>
        <v>2.12584781168245E+018</v>
      </c>
      <c r="AF70" s="57" t="e">
        <f aca="false">$F70*J70</f>
        <v>#N/A</v>
      </c>
      <c r="AG70" s="57" t="e">
        <f aca="false">$F70*K70</f>
        <v>#N/A</v>
      </c>
      <c r="AH70" s="57" t="e">
        <f aca="false">$F70*L70</f>
        <v>#N/A</v>
      </c>
      <c r="AI70" s="57" t="e">
        <f aca="false">$F70*M70</f>
        <v>#N/A</v>
      </c>
      <c r="AJ70" s="57" t="e">
        <f aca="false">$F70*N70</f>
        <v>#N/A</v>
      </c>
      <c r="AK70" s="57" t="e">
        <f aca="false">F70*O70</f>
        <v>#N/A</v>
      </c>
      <c r="AL70" s="61"/>
      <c r="AM70" s="57" t="n">
        <f aca="false">CHOOSE($G$3,AD70-AE70,AE70-AD70)</f>
        <v>0</v>
      </c>
      <c r="AN70" s="57" t="e">
        <f aca="false">CHOOSE($G$3,AG70-AH70,AH70-AG70)</f>
        <v>#N/A</v>
      </c>
      <c r="AO70" s="57" t="e">
        <f aca="false">CHOOSE($G$3,AJ70-AK70,AK70-AJ70)</f>
        <v>#N/A</v>
      </c>
      <c r="AP70" s="72" t="e">
        <f aca="false">SUM(AM70:AO70)</f>
        <v>#N/A</v>
      </c>
      <c r="AR70" s="57" t="n">
        <f aca="false">CHOOSE($G$3,AC70-AD70,AD70-AC70)</f>
        <v>0</v>
      </c>
      <c r="AS70" s="57" t="e">
        <f aca="false">CHOOSE($G$3,AF70-AG70,AG70-AF70)</f>
        <v>#N/A</v>
      </c>
      <c r="AT70" s="57" t="e">
        <f aca="false">CHOOSE($G$3,AI70-AJ70,AJ70-AI70)</f>
        <v>#N/A</v>
      </c>
      <c r="AU70" s="72" t="e">
        <f aca="false">AR70+AS70+AT70</f>
        <v>#N/A</v>
      </c>
      <c r="AV70" s="72"/>
      <c r="AW70" s="58" t="e">
        <f aca="false">AU70+AP70</f>
        <v>#N/A</v>
      </c>
      <c r="AY70" s="58" t="e">
        <f aca="false">AK70+AH70+AE70</f>
        <v>#N/A</v>
      </c>
      <c r="AZ70" s="73"/>
    </row>
    <row r="71" customFormat="false" ht="12.75" hidden="false" customHeight="false" outlineLevel="0" collapsed="false">
      <c r="A71" s="62" t="n">
        <f aca="false">EDATE(A70,1)</f>
        <v>38565</v>
      </c>
      <c r="B71" s="63" t="n">
        <f aca="false">B70</f>
        <v>15000</v>
      </c>
      <c r="C71" s="75"/>
      <c r="D71" s="65" t="n">
        <f aca="false">B71+C71</f>
        <v>15000</v>
      </c>
      <c r="E71" s="52" t="n">
        <f aca="false">IF(Z71=0,0,IF(AND(Z71=1,$H$3=1),D71*U71,IF($H$3=2,D71,"N/A")))</f>
        <v>465000</v>
      </c>
      <c r="F71" s="52" t="n">
        <f aca="false">E71*Y71</f>
        <v>6.29958663023847E+017</v>
      </c>
      <c r="G71" s="66" t="n">
        <f aca="false">VLOOKUP($A71,Table,MATCH(G$4,Curves,0))</f>
        <v>3</v>
      </c>
      <c r="H71" s="67" t="n">
        <f aca="false">G71</f>
        <v>3</v>
      </c>
      <c r="I71" s="68" t="n">
        <f aca="false">H71</f>
        <v>3</v>
      </c>
      <c r="J71" s="66" t="e">
        <f aca="false">VLOOKUP($A71,Table,MATCH(J$4,Curves,0))</f>
        <v>#N/A</v>
      </c>
      <c r="K71" s="67" t="e">
        <f aca="false">J71</f>
        <v>#N/A</v>
      </c>
      <c r="L71" s="68" t="e">
        <f aca="false">K71</f>
        <v>#N/A</v>
      </c>
      <c r="M71" s="66" t="e">
        <f aca="false">VLOOKUP($A71,Table,MATCH(M$4,Curves,0))</f>
        <v>#N/A</v>
      </c>
      <c r="N71" s="67" t="e">
        <f aca="false">M71</f>
        <v>#N/A</v>
      </c>
      <c r="O71" s="68" t="e">
        <f aca="false">N71</f>
        <v>#N/A</v>
      </c>
      <c r="P71" s="69"/>
      <c r="Q71" s="68" t="e">
        <f aca="false">M71+J71+G71</f>
        <v>#N/A</v>
      </c>
      <c r="R71" s="68" t="e">
        <f aca="false">N71+K71+H71</f>
        <v>#N/A</v>
      </c>
      <c r="S71" s="68" t="e">
        <f aca="false">O71+L71+I71</f>
        <v>#N/A</v>
      </c>
      <c r="T71" s="69"/>
      <c r="U71" s="2" t="n">
        <f aca="false">A72-A71</f>
        <v>31</v>
      </c>
      <c r="V71" s="70" t="n">
        <f aca="false">CHOOSE(F$3,A72+24,A71)</f>
        <v>38565</v>
      </c>
      <c r="W71" s="2" t="n">
        <f aca="false">V71-C$3</f>
        <v>-7360</v>
      </c>
      <c r="X71" s="66" t="n">
        <f aca="false">VLOOKUP($A71,Table,MATCH(X$4,Curves,0))</f>
        <v>2</v>
      </c>
      <c r="Y71" s="71" t="n">
        <f aca="false">1/(1+CHOOSE(F$3,(X72+($K$3/10000))/2,(X71+($K$3/10000))/2))^(2*W71/365.25)</f>
        <v>1354749812954.51</v>
      </c>
      <c r="Z71" s="2" t="n">
        <f aca="false">IF(AND(mthbeg&lt;=A71,mthend&gt;=A71),1,0)</f>
        <v>1</v>
      </c>
      <c r="AA71" s="2" t="n">
        <f aca="false">U71*Z71</f>
        <v>31</v>
      </c>
      <c r="AC71" s="57" t="n">
        <f aca="false">F71*G71</f>
        <v>1.88987598907154E+018</v>
      </c>
      <c r="AD71" s="57" t="n">
        <f aca="false">$F71*H71</f>
        <v>1.88987598907154E+018</v>
      </c>
      <c r="AE71" s="57" t="n">
        <f aca="false">$F71*I71</f>
        <v>1.88987598907154E+018</v>
      </c>
      <c r="AF71" s="57" t="e">
        <f aca="false">$F71*J71</f>
        <v>#N/A</v>
      </c>
      <c r="AG71" s="57" t="e">
        <f aca="false">$F71*K71</f>
        <v>#N/A</v>
      </c>
      <c r="AH71" s="57" t="e">
        <f aca="false">$F71*L71</f>
        <v>#N/A</v>
      </c>
      <c r="AI71" s="57" t="e">
        <f aca="false">$F71*M71</f>
        <v>#N/A</v>
      </c>
      <c r="AJ71" s="57" t="e">
        <f aca="false">$F71*N71</f>
        <v>#N/A</v>
      </c>
      <c r="AK71" s="57" t="e">
        <f aca="false">F71*O71</f>
        <v>#N/A</v>
      </c>
      <c r="AL71" s="61"/>
      <c r="AM71" s="57" t="n">
        <f aca="false">CHOOSE($G$3,AD71-AE71,AE71-AD71)</f>
        <v>0</v>
      </c>
      <c r="AN71" s="57" t="e">
        <f aca="false">CHOOSE($G$3,AG71-AH71,AH71-AG71)</f>
        <v>#N/A</v>
      </c>
      <c r="AO71" s="57" t="e">
        <f aca="false">CHOOSE($G$3,AJ71-AK71,AK71-AJ71)</f>
        <v>#N/A</v>
      </c>
      <c r="AP71" s="72" t="e">
        <f aca="false">SUM(AM71:AO71)</f>
        <v>#N/A</v>
      </c>
      <c r="AR71" s="57" t="n">
        <f aca="false">CHOOSE($G$3,AC71-AD71,AD71-AC71)</f>
        <v>0</v>
      </c>
      <c r="AS71" s="57" t="e">
        <f aca="false">CHOOSE($G$3,AF71-AG71,AG71-AF71)</f>
        <v>#N/A</v>
      </c>
      <c r="AT71" s="57" t="e">
        <f aca="false">CHOOSE($G$3,AI71-AJ71,AJ71-AI71)</f>
        <v>#N/A</v>
      </c>
      <c r="AU71" s="72" t="e">
        <f aca="false">AR71+AS71+AT71</f>
        <v>#N/A</v>
      </c>
      <c r="AV71" s="72"/>
      <c r="AW71" s="58" t="e">
        <f aca="false">AU71+AP71</f>
        <v>#N/A</v>
      </c>
      <c r="AY71" s="58" t="e">
        <f aca="false">AK71+AH71+AE71</f>
        <v>#N/A</v>
      </c>
      <c r="AZ71" s="73"/>
    </row>
    <row r="72" customFormat="false" ht="12.75" hidden="false" customHeight="false" outlineLevel="0" collapsed="false">
      <c r="A72" s="62" t="n">
        <f aca="false">EDATE(A71,1)</f>
        <v>38596</v>
      </c>
      <c r="B72" s="63" t="n">
        <f aca="false">B71</f>
        <v>15000</v>
      </c>
      <c r="C72" s="75"/>
      <c r="D72" s="65" t="n">
        <f aca="false">B72+C72</f>
        <v>15000</v>
      </c>
      <c r="E72" s="52" t="n">
        <f aca="false">IF(Z72=0,0,IF(AND(Z72=1,$H$3=1),D72*U72,IF($H$3=2,D72,"N/A")))</f>
        <v>450000</v>
      </c>
      <c r="F72" s="52" t="n">
        <f aca="false">E72*Y72</f>
        <v>5.41966883934189E+017</v>
      </c>
      <c r="G72" s="66" t="n">
        <f aca="false">VLOOKUP($A72,Table,MATCH(G$4,Curves,0))</f>
        <v>3</v>
      </c>
      <c r="H72" s="67" t="n">
        <f aca="false">G72</f>
        <v>3</v>
      </c>
      <c r="I72" s="68" t="n">
        <f aca="false">H72</f>
        <v>3</v>
      </c>
      <c r="J72" s="66" t="e">
        <f aca="false">VLOOKUP($A72,Table,MATCH(J$4,Curves,0))</f>
        <v>#N/A</v>
      </c>
      <c r="K72" s="67" t="e">
        <f aca="false">J72</f>
        <v>#N/A</v>
      </c>
      <c r="L72" s="68" t="e">
        <f aca="false">K72</f>
        <v>#N/A</v>
      </c>
      <c r="M72" s="66" t="e">
        <f aca="false">VLOOKUP($A72,Table,MATCH(M$4,Curves,0))</f>
        <v>#N/A</v>
      </c>
      <c r="N72" s="67" t="e">
        <f aca="false">M72</f>
        <v>#N/A</v>
      </c>
      <c r="O72" s="68" t="e">
        <f aca="false">N72</f>
        <v>#N/A</v>
      </c>
      <c r="P72" s="69"/>
      <c r="Q72" s="68" t="e">
        <f aca="false">M72+J72+G72</f>
        <v>#N/A</v>
      </c>
      <c r="R72" s="68" t="e">
        <f aca="false">N72+K72+H72</f>
        <v>#N/A</v>
      </c>
      <c r="S72" s="68" t="e">
        <f aca="false">O72+L72+I72</f>
        <v>#N/A</v>
      </c>
      <c r="T72" s="69"/>
      <c r="U72" s="2" t="n">
        <f aca="false">A73-A72</f>
        <v>30</v>
      </c>
      <c r="V72" s="70" t="n">
        <f aca="false">CHOOSE(F$3,A73+24,A72)</f>
        <v>38596</v>
      </c>
      <c r="W72" s="2" t="n">
        <f aca="false">V72-C$3</f>
        <v>-7329</v>
      </c>
      <c r="X72" s="66" t="n">
        <f aca="false">VLOOKUP($A72,Table,MATCH(X$4,Curves,0))</f>
        <v>2</v>
      </c>
      <c r="Y72" s="71" t="n">
        <f aca="false">1/(1+CHOOSE(F$3,(X73+($K$3/10000))/2,(X72+($K$3/10000))/2))^(2*W72/365.25)</f>
        <v>1204370853187.09</v>
      </c>
      <c r="Z72" s="2" t="n">
        <f aca="false">IF(AND(mthbeg&lt;=A72,mthend&gt;=A72),1,0)</f>
        <v>1</v>
      </c>
      <c r="AA72" s="2" t="n">
        <f aca="false">U72*Z72</f>
        <v>30</v>
      </c>
      <c r="AC72" s="57" t="n">
        <f aca="false">F72*G72</f>
        <v>1.62590065180257E+018</v>
      </c>
      <c r="AD72" s="57" t="n">
        <f aca="false">$F72*H72</f>
        <v>1.62590065180257E+018</v>
      </c>
      <c r="AE72" s="57" t="n">
        <f aca="false">$F72*I72</f>
        <v>1.62590065180257E+018</v>
      </c>
      <c r="AF72" s="57" t="e">
        <f aca="false">$F72*J72</f>
        <v>#N/A</v>
      </c>
      <c r="AG72" s="57" t="e">
        <f aca="false">$F72*K72</f>
        <v>#N/A</v>
      </c>
      <c r="AH72" s="57" t="e">
        <f aca="false">$F72*L72</f>
        <v>#N/A</v>
      </c>
      <c r="AI72" s="57" t="e">
        <f aca="false">$F72*M72</f>
        <v>#N/A</v>
      </c>
      <c r="AJ72" s="57" t="e">
        <f aca="false">$F72*N72</f>
        <v>#N/A</v>
      </c>
      <c r="AK72" s="57" t="e">
        <f aca="false">F72*O72</f>
        <v>#N/A</v>
      </c>
      <c r="AL72" s="61"/>
      <c r="AM72" s="57" t="n">
        <f aca="false">CHOOSE($G$3,AD72-AE72,AE72-AD72)</f>
        <v>0</v>
      </c>
      <c r="AN72" s="57" t="e">
        <f aca="false">CHOOSE($G$3,AG72-AH72,AH72-AG72)</f>
        <v>#N/A</v>
      </c>
      <c r="AO72" s="57" t="e">
        <f aca="false">CHOOSE($G$3,AJ72-AK72,AK72-AJ72)</f>
        <v>#N/A</v>
      </c>
      <c r="AP72" s="72" t="e">
        <f aca="false">SUM(AM72:AO72)</f>
        <v>#N/A</v>
      </c>
      <c r="AR72" s="57" t="n">
        <f aca="false">CHOOSE($G$3,AC72-AD72,AD72-AC72)</f>
        <v>0</v>
      </c>
      <c r="AS72" s="57" t="e">
        <f aca="false">CHOOSE($G$3,AF72-AG72,AG72-AF72)</f>
        <v>#N/A</v>
      </c>
      <c r="AT72" s="57" t="e">
        <f aca="false">CHOOSE($G$3,AI72-AJ72,AJ72-AI72)</f>
        <v>#N/A</v>
      </c>
      <c r="AU72" s="72" t="e">
        <f aca="false">AR72+AS72+AT72</f>
        <v>#N/A</v>
      </c>
      <c r="AV72" s="72"/>
      <c r="AW72" s="58" t="e">
        <f aca="false">AU72+AP72</f>
        <v>#N/A</v>
      </c>
      <c r="AY72" s="58" t="e">
        <f aca="false">AK72+AH72+AE72</f>
        <v>#N/A</v>
      </c>
      <c r="AZ72" s="73"/>
    </row>
    <row r="73" customFormat="false" ht="12.75" hidden="false" customHeight="false" outlineLevel="0" collapsed="false">
      <c r="A73" s="62" t="n">
        <f aca="false">EDATE(A72,1)</f>
        <v>38626</v>
      </c>
      <c r="B73" s="63" t="n">
        <f aca="false">B72</f>
        <v>15000</v>
      </c>
      <c r="C73" s="75"/>
      <c r="D73" s="65" t="n">
        <f aca="false">B73+C73</f>
        <v>15000</v>
      </c>
      <c r="E73" s="52" t="n">
        <f aca="false">IF(Z73=0,0,IF(AND(Z73=1,$H$3=1),D73*U73,IF($H$3=2,D73,"N/A")))</f>
        <v>465000</v>
      </c>
      <c r="F73" s="52" t="n">
        <f aca="false">E73*Y73</f>
        <v>4.99761362459849E+017</v>
      </c>
      <c r="G73" s="66" t="n">
        <f aca="false">VLOOKUP($A73,Table,MATCH(G$4,Curves,0))</f>
        <v>3</v>
      </c>
      <c r="H73" s="67" t="n">
        <f aca="false">G73</f>
        <v>3</v>
      </c>
      <c r="I73" s="68" t="n">
        <f aca="false">H73</f>
        <v>3</v>
      </c>
      <c r="J73" s="66" t="e">
        <f aca="false">VLOOKUP($A73,Table,MATCH(J$4,Curves,0))</f>
        <v>#N/A</v>
      </c>
      <c r="K73" s="67" t="e">
        <f aca="false">J73</f>
        <v>#N/A</v>
      </c>
      <c r="L73" s="68" t="e">
        <f aca="false">K73</f>
        <v>#N/A</v>
      </c>
      <c r="M73" s="66" t="e">
        <f aca="false">VLOOKUP($A73,Table,MATCH(M$4,Curves,0))</f>
        <v>#N/A</v>
      </c>
      <c r="N73" s="67" t="e">
        <f aca="false">M73</f>
        <v>#N/A</v>
      </c>
      <c r="O73" s="68" t="e">
        <f aca="false">N73</f>
        <v>#N/A</v>
      </c>
      <c r="P73" s="69"/>
      <c r="Q73" s="68" t="e">
        <f aca="false">M73+J73+G73</f>
        <v>#N/A</v>
      </c>
      <c r="R73" s="68" t="e">
        <f aca="false">N73+K73+H73</f>
        <v>#N/A</v>
      </c>
      <c r="S73" s="68" t="e">
        <f aca="false">O73+L73+I73</f>
        <v>#N/A</v>
      </c>
      <c r="T73" s="69"/>
      <c r="U73" s="2" t="n">
        <f aca="false">A74-A73</f>
        <v>31</v>
      </c>
      <c r="V73" s="70" t="n">
        <f aca="false">CHOOSE(F$3,A74+24,A73)</f>
        <v>38626</v>
      </c>
      <c r="W73" s="2" t="n">
        <f aca="false">V73-C$3</f>
        <v>-7299</v>
      </c>
      <c r="X73" s="66" t="n">
        <f aca="false">VLOOKUP($A73,Table,MATCH(X$4,Curves,0))</f>
        <v>2</v>
      </c>
      <c r="Y73" s="71" t="n">
        <f aca="false">1/(1+CHOOSE(F$3,(X74+($K$3/10000))/2,(X73+($K$3/10000))/2))^(2*W73/365.25)</f>
        <v>1074755618193.22</v>
      </c>
      <c r="Z73" s="2" t="n">
        <f aca="false">IF(AND(mthbeg&lt;=A73,mthend&gt;=A73),1,0)</f>
        <v>1</v>
      </c>
      <c r="AA73" s="2" t="n">
        <f aca="false">U73*Z73</f>
        <v>31</v>
      </c>
      <c r="AC73" s="57" t="n">
        <f aca="false">F73*G73</f>
        <v>1.49928408737955E+018</v>
      </c>
      <c r="AD73" s="57" t="n">
        <f aca="false">$F73*H73</f>
        <v>1.49928408737955E+018</v>
      </c>
      <c r="AE73" s="57" t="n">
        <f aca="false">$F73*I73</f>
        <v>1.49928408737955E+018</v>
      </c>
      <c r="AF73" s="57" t="e">
        <f aca="false">$F73*J73</f>
        <v>#N/A</v>
      </c>
      <c r="AG73" s="57" t="e">
        <f aca="false">$F73*K73</f>
        <v>#N/A</v>
      </c>
      <c r="AH73" s="57" t="e">
        <f aca="false">$F73*L73</f>
        <v>#N/A</v>
      </c>
      <c r="AI73" s="57" t="e">
        <f aca="false">$F73*M73</f>
        <v>#N/A</v>
      </c>
      <c r="AJ73" s="57" t="e">
        <f aca="false">$F73*N73</f>
        <v>#N/A</v>
      </c>
      <c r="AK73" s="57" t="e">
        <f aca="false">F73*O73</f>
        <v>#N/A</v>
      </c>
      <c r="AL73" s="61"/>
      <c r="AM73" s="57" t="n">
        <f aca="false">CHOOSE($G$3,AD73-AE73,AE73-AD73)</f>
        <v>0</v>
      </c>
      <c r="AN73" s="57" t="e">
        <f aca="false">CHOOSE($G$3,AG73-AH73,AH73-AG73)</f>
        <v>#N/A</v>
      </c>
      <c r="AO73" s="57" t="e">
        <f aca="false">CHOOSE($G$3,AJ73-AK73,AK73-AJ73)</f>
        <v>#N/A</v>
      </c>
      <c r="AP73" s="72" t="e">
        <f aca="false">SUM(AM73:AO73)</f>
        <v>#N/A</v>
      </c>
      <c r="AR73" s="57" t="n">
        <f aca="false">CHOOSE($G$3,AC73-AD73,AD73-AC73)</f>
        <v>0</v>
      </c>
      <c r="AS73" s="57" t="e">
        <f aca="false">CHOOSE($G$3,AF73-AG73,AG73-AF73)</f>
        <v>#N/A</v>
      </c>
      <c r="AT73" s="57" t="e">
        <f aca="false">CHOOSE($G$3,AI73-AJ73,AJ73-AI73)</f>
        <v>#N/A</v>
      </c>
      <c r="AU73" s="72" t="e">
        <f aca="false">AR73+AS73+AT73</f>
        <v>#N/A</v>
      </c>
      <c r="AV73" s="72"/>
      <c r="AW73" s="58" t="e">
        <f aca="false">AU73+AP73</f>
        <v>#N/A</v>
      </c>
      <c r="AY73" s="58" t="e">
        <f aca="false">AK73+AH73+AE73</f>
        <v>#N/A</v>
      </c>
      <c r="AZ73" s="73"/>
    </row>
    <row r="74" customFormat="false" ht="12.75" hidden="false" customHeight="false" outlineLevel="0" collapsed="false">
      <c r="A74" s="62" t="n">
        <f aca="false">EDATE(A73,1)</f>
        <v>38657</v>
      </c>
      <c r="B74" s="63" t="n">
        <f aca="false">B73</f>
        <v>15000</v>
      </c>
      <c r="C74" s="75"/>
      <c r="D74" s="65" t="n">
        <f aca="false">B74+C74</f>
        <v>15000</v>
      </c>
      <c r="E74" s="52" t="n">
        <f aca="false">IF(Z74=0,0,IF(AND(Z74=1,$H$3=1),D74*U74,IF($H$3=2,D74,"N/A")))</f>
        <v>450000</v>
      </c>
      <c r="F74" s="52" t="n">
        <f aca="false">E74*Y74</f>
        <v>4.29955367266401E+017</v>
      </c>
      <c r="G74" s="66" t="n">
        <f aca="false">VLOOKUP($A74,Table,MATCH(G$4,Curves,0))</f>
        <v>3</v>
      </c>
      <c r="H74" s="67" t="n">
        <f aca="false">G74</f>
        <v>3</v>
      </c>
      <c r="I74" s="68" t="n">
        <f aca="false">H74</f>
        <v>3</v>
      </c>
      <c r="J74" s="66" t="e">
        <f aca="false">VLOOKUP($A74,Table,MATCH(J$4,Curves,0))</f>
        <v>#N/A</v>
      </c>
      <c r="K74" s="67" t="e">
        <f aca="false">J74</f>
        <v>#N/A</v>
      </c>
      <c r="L74" s="68" t="e">
        <f aca="false">K74</f>
        <v>#N/A</v>
      </c>
      <c r="M74" s="66" t="e">
        <f aca="false">VLOOKUP($A74,Table,MATCH(M$4,Curves,0))</f>
        <v>#N/A</v>
      </c>
      <c r="N74" s="67" t="e">
        <f aca="false">M74</f>
        <v>#N/A</v>
      </c>
      <c r="O74" s="68" t="e">
        <f aca="false">N74</f>
        <v>#N/A</v>
      </c>
      <c r="P74" s="69"/>
      <c r="Q74" s="68" t="e">
        <f aca="false">M74+J74+G74</f>
        <v>#N/A</v>
      </c>
      <c r="R74" s="68" t="e">
        <f aca="false">N74+K74+H74</f>
        <v>#N/A</v>
      </c>
      <c r="S74" s="68" t="e">
        <f aca="false">O74+L74+I74</f>
        <v>#N/A</v>
      </c>
      <c r="T74" s="69"/>
      <c r="U74" s="2" t="n">
        <f aca="false">A75-A74</f>
        <v>30</v>
      </c>
      <c r="V74" s="70" t="n">
        <f aca="false">CHOOSE(F$3,A75+24,A74)</f>
        <v>38657</v>
      </c>
      <c r="W74" s="2" t="n">
        <f aca="false">V74-C$3</f>
        <v>-7268</v>
      </c>
      <c r="X74" s="66" t="n">
        <f aca="false">VLOOKUP($A74,Table,MATCH(X$4,Curves,0))</f>
        <v>2</v>
      </c>
      <c r="Y74" s="71" t="n">
        <f aca="false">1/(1+CHOOSE(F$3,(X75+($K$3/10000))/2,(X74+($K$3/10000))/2))^(2*W74/365.25)</f>
        <v>955456371703.113</v>
      </c>
      <c r="Z74" s="2" t="n">
        <f aca="false">IF(AND(mthbeg&lt;=A74,mthend&gt;=A74),1,0)</f>
        <v>1</v>
      </c>
      <c r="AA74" s="2" t="n">
        <f aca="false">U74*Z74</f>
        <v>30</v>
      </c>
      <c r="AC74" s="57" t="n">
        <f aca="false">F74*G74</f>
        <v>1.2898661017992E+018</v>
      </c>
      <c r="AD74" s="57" t="n">
        <f aca="false">$F74*H74</f>
        <v>1.2898661017992E+018</v>
      </c>
      <c r="AE74" s="57" t="n">
        <f aca="false">$F74*I74</f>
        <v>1.2898661017992E+018</v>
      </c>
      <c r="AF74" s="57" t="e">
        <f aca="false">$F74*J74</f>
        <v>#N/A</v>
      </c>
      <c r="AG74" s="57" t="e">
        <f aca="false">$F74*K74</f>
        <v>#N/A</v>
      </c>
      <c r="AH74" s="57" t="e">
        <f aca="false">$F74*L74</f>
        <v>#N/A</v>
      </c>
      <c r="AI74" s="57" t="e">
        <f aca="false">$F74*M74</f>
        <v>#N/A</v>
      </c>
      <c r="AJ74" s="57" t="e">
        <f aca="false">$F74*N74</f>
        <v>#N/A</v>
      </c>
      <c r="AK74" s="57" t="e">
        <f aca="false">F74*O74</f>
        <v>#N/A</v>
      </c>
      <c r="AL74" s="61"/>
      <c r="AM74" s="57" t="n">
        <f aca="false">CHOOSE($G$3,AD74-AE74,AE74-AD74)</f>
        <v>0</v>
      </c>
      <c r="AN74" s="57" t="e">
        <f aca="false">CHOOSE($G$3,AG74-AH74,AH74-AG74)</f>
        <v>#N/A</v>
      </c>
      <c r="AO74" s="57" t="e">
        <f aca="false">CHOOSE($G$3,AJ74-AK74,AK74-AJ74)</f>
        <v>#N/A</v>
      </c>
      <c r="AP74" s="72" t="e">
        <f aca="false">SUM(AM74:AO74)</f>
        <v>#N/A</v>
      </c>
      <c r="AR74" s="57" t="n">
        <f aca="false">CHOOSE($G$3,AC74-AD74,AD74-AC74)</f>
        <v>0</v>
      </c>
      <c r="AS74" s="57" t="e">
        <f aca="false">CHOOSE($G$3,AF74-AG74,AG74-AF74)</f>
        <v>#N/A</v>
      </c>
      <c r="AT74" s="57" t="e">
        <f aca="false">CHOOSE($G$3,AI74-AJ74,AJ74-AI74)</f>
        <v>#N/A</v>
      </c>
      <c r="AU74" s="72" t="e">
        <f aca="false">AR74+AS74+AT74</f>
        <v>#N/A</v>
      </c>
      <c r="AV74" s="72"/>
      <c r="AW74" s="58" t="e">
        <f aca="false">AU74+AP74</f>
        <v>#N/A</v>
      </c>
      <c r="AY74" s="58" t="e">
        <f aca="false">AK74+AH74+AE74</f>
        <v>#N/A</v>
      </c>
      <c r="AZ74" s="73"/>
    </row>
    <row r="75" customFormat="false" ht="12.75" hidden="false" customHeight="false" outlineLevel="0" collapsed="false">
      <c r="A75" s="62" t="n">
        <f aca="false">EDATE(A74,1)</f>
        <v>38687</v>
      </c>
      <c r="B75" s="63" t="n">
        <f aca="false">B74</f>
        <v>15000</v>
      </c>
      <c r="C75" s="75"/>
      <c r="D75" s="65" t="n">
        <f aca="false">B75+C75</f>
        <v>15000</v>
      </c>
      <c r="E75" s="52" t="n">
        <f aca="false">IF(Z75=0,0,IF(AND(Z75=1,$H$3=1),D75*U75,IF($H$3=2,D75,"N/A")))</f>
        <v>465000</v>
      </c>
      <c r="F75" s="52" t="n">
        <f aca="false">E75*Y75</f>
        <v>3.96472711731358E+017</v>
      </c>
      <c r="G75" s="66" t="n">
        <f aca="false">VLOOKUP($A75,Table,MATCH(G$4,Curves,0))</f>
        <v>3</v>
      </c>
      <c r="H75" s="67" t="n">
        <f aca="false">G75</f>
        <v>3</v>
      </c>
      <c r="I75" s="68" t="n">
        <f aca="false">H75</f>
        <v>3</v>
      </c>
      <c r="J75" s="66" t="e">
        <f aca="false">VLOOKUP($A75,Table,MATCH(J$4,Curves,0))</f>
        <v>#N/A</v>
      </c>
      <c r="K75" s="67" t="e">
        <f aca="false">J75</f>
        <v>#N/A</v>
      </c>
      <c r="L75" s="68" t="e">
        <f aca="false">K75</f>
        <v>#N/A</v>
      </c>
      <c r="M75" s="66" t="e">
        <f aca="false">VLOOKUP($A75,Table,MATCH(M$4,Curves,0))</f>
        <v>#N/A</v>
      </c>
      <c r="N75" s="67" t="e">
        <f aca="false">M75</f>
        <v>#N/A</v>
      </c>
      <c r="O75" s="68" t="e">
        <f aca="false">N75</f>
        <v>#N/A</v>
      </c>
      <c r="P75" s="69"/>
      <c r="Q75" s="68" t="e">
        <f aca="false">M75+J75+G75</f>
        <v>#N/A</v>
      </c>
      <c r="R75" s="68" t="e">
        <f aca="false">N75+K75+H75</f>
        <v>#N/A</v>
      </c>
      <c r="S75" s="68" t="e">
        <f aca="false">O75+L75+I75</f>
        <v>#N/A</v>
      </c>
      <c r="T75" s="69"/>
      <c r="U75" s="2" t="n">
        <f aca="false">A76-A75</f>
        <v>31</v>
      </c>
      <c r="V75" s="70" t="n">
        <f aca="false">CHOOSE(F$3,A76+24,A75)</f>
        <v>38687</v>
      </c>
      <c r="W75" s="2" t="n">
        <f aca="false">V75-C$3</f>
        <v>-7238</v>
      </c>
      <c r="X75" s="66" t="n">
        <f aca="false">VLOOKUP($A75,Table,MATCH(X$4,Curves,0))</f>
        <v>2</v>
      </c>
      <c r="Y75" s="71" t="n">
        <f aca="false">1/(1+CHOOSE(F$3,(X76+($K$3/10000))/2,(X75+($K$3/10000))/2))^(2*W75/365.25)</f>
        <v>852629487594.318</v>
      </c>
      <c r="Z75" s="2" t="n">
        <f aca="false">IF(AND(mthbeg&lt;=A75,mthend&gt;=A75),1,0)</f>
        <v>1</v>
      </c>
      <c r="AA75" s="2" t="n">
        <f aca="false">U75*Z75</f>
        <v>31</v>
      </c>
      <c r="AC75" s="57" t="n">
        <f aca="false">F75*G75</f>
        <v>1.18941813519407E+018</v>
      </c>
      <c r="AD75" s="57" t="n">
        <f aca="false">$F75*H75</f>
        <v>1.18941813519407E+018</v>
      </c>
      <c r="AE75" s="57" t="n">
        <f aca="false">$F75*I75</f>
        <v>1.18941813519407E+018</v>
      </c>
      <c r="AF75" s="57" t="e">
        <f aca="false">$F75*J75</f>
        <v>#N/A</v>
      </c>
      <c r="AG75" s="57" t="e">
        <f aca="false">$F75*K75</f>
        <v>#N/A</v>
      </c>
      <c r="AH75" s="57" t="e">
        <f aca="false">$F75*L75</f>
        <v>#N/A</v>
      </c>
      <c r="AI75" s="57" t="e">
        <f aca="false">$F75*M75</f>
        <v>#N/A</v>
      </c>
      <c r="AJ75" s="57" t="e">
        <f aca="false">$F75*N75</f>
        <v>#N/A</v>
      </c>
      <c r="AK75" s="57" t="e">
        <f aca="false">F75*O75</f>
        <v>#N/A</v>
      </c>
      <c r="AL75" s="61"/>
      <c r="AM75" s="57" t="n">
        <f aca="false">CHOOSE($G$3,AD75-AE75,AE75-AD75)</f>
        <v>0</v>
      </c>
      <c r="AN75" s="57" t="e">
        <f aca="false">CHOOSE($G$3,AG75-AH75,AH75-AG75)</f>
        <v>#N/A</v>
      </c>
      <c r="AO75" s="57" t="e">
        <f aca="false">CHOOSE($G$3,AJ75-AK75,AK75-AJ75)</f>
        <v>#N/A</v>
      </c>
      <c r="AP75" s="72" t="e">
        <f aca="false">SUM(AM75:AO75)</f>
        <v>#N/A</v>
      </c>
      <c r="AR75" s="57" t="n">
        <f aca="false">CHOOSE($G$3,AC75-AD75,AD75-AC75)</f>
        <v>0</v>
      </c>
      <c r="AS75" s="57" t="e">
        <f aca="false">CHOOSE($G$3,AF75-AG75,AG75-AF75)</f>
        <v>#N/A</v>
      </c>
      <c r="AT75" s="57" t="e">
        <f aca="false">CHOOSE($G$3,AI75-AJ75,AJ75-AI75)</f>
        <v>#N/A</v>
      </c>
      <c r="AU75" s="72" t="e">
        <f aca="false">AR75+AS75+AT75</f>
        <v>#N/A</v>
      </c>
      <c r="AV75" s="72"/>
      <c r="AW75" s="58" t="e">
        <f aca="false">AU75+AP75</f>
        <v>#N/A</v>
      </c>
      <c r="AY75" s="58" t="e">
        <f aca="false">AK75+AH75+AE75</f>
        <v>#N/A</v>
      </c>
      <c r="AZ75" s="73"/>
    </row>
    <row r="76" customFormat="false" ht="12.75" hidden="false" customHeight="false" outlineLevel="0" collapsed="false">
      <c r="A76" s="62" t="n">
        <f aca="false">EDATE(A75,1)</f>
        <v>38718</v>
      </c>
      <c r="B76" s="63" t="n">
        <f aca="false">B75</f>
        <v>15000</v>
      </c>
      <c r="C76" s="75"/>
      <c r="D76" s="65" t="n">
        <f aca="false">B76+C76</f>
        <v>15000</v>
      </c>
      <c r="E76" s="52" t="n">
        <f aca="false">IF(Z76=0,0,IF(AND(Z76=1,$H$3=1),D76*U76,IF($H$3=2,D76,"N/A")))</f>
        <v>465000</v>
      </c>
      <c r="F76" s="52" t="n">
        <f aca="false">E76*Y76</f>
        <v>3.52463734283112E+017</v>
      </c>
      <c r="G76" s="66" t="n">
        <f aca="false">VLOOKUP($A76,Table,MATCH(G$4,Curves,0))</f>
        <v>3</v>
      </c>
      <c r="H76" s="67" t="n">
        <f aca="false">G76</f>
        <v>3</v>
      </c>
      <c r="I76" s="68" t="n">
        <f aca="false">H76</f>
        <v>3</v>
      </c>
      <c r="J76" s="66" t="e">
        <f aca="false">VLOOKUP($A76,Table,MATCH(J$4,Curves,0))</f>
        <v>#N/A</v>
      </c>
      <c r="K76" s="67" t="e">
        <f aca="false">J76</f>
        <v>#N/A</v>
      </c>
      <c r="L76" s="68" t="e">
        <f aca="false">K76</f>
        <v>#N/A</v>
      </c>
      <c r="M76" s="66" t="e">
        <f aca="false">VLOOKUP($A76,Table,MATCH(M$4,Curves,0))</f>
        <v>#N/A</v>
      </c>
      <c r="N76" s="67" t="e">
        <f aca="false">M76</f>
        <v>#N/A</v>
      </c>
      <c r="O76" s="68" t="e">
        <f aca="false">N76</f>
        <v>#N/A</v>
      </c>
      <c r="P76" s="69"/>
      <c r="Q76" s="68" t="e">
        <f aca="false">M76+J76+G76</f>
        <v>#N/A</v>
      </c>
      <c r="R76" s="68" t="e">
        <f aca="false">N76+K76+H76</f>
        <v>#N/A</v>
      </c>
      <c r="S76" s="68" t="e">
        <f aca="false">O76+L76+I76</f>
        <v>#N/A</v>
      </c>
      <c r="T76" s="69"/>
      <c r="U76" s="2" t="n">
        <f aca="false">A77-A76</f>
        <v>31</v>
      </c>
      <c r="V76" s="70" t="n">
        <f aca="false">CHOOSE(F$3,A77+24,A76)</f>
        <v>38718</v>
      </c>
      <c r="W76" s="2" t="n">
        <f aca="false">V76-C$3</f>
        <v>-7207</v>
      </c>
      <c r="X76" s="66" t="n">
        <f aca="false">VLOOKUP($A76,Table,MATCH(X$4,Curves,0))</f>
        <v>2</v>
      </c>
      <c r="Y76" s="71" t="n">
        <f aca="false">1/(1+CHOOSE(F$3,(X77+($K$3/10000))/2,(X76+($K$3/10000))/2))^(2*W76/365.25)</f>
        <v>757986525340.025</v>
      </c>
      <c r="Z76" s="2" t="n">
        <f aca="false">IF(AND(mthbeg&lt;=A76,mthend&gt;=A76),1,0)</f>
        <v>1</v>
      </c>
      <c r="AA76" s="2" t="n">
        <f aca="false">U76*Z76</f>
        <v>31</v>
      </c>
      <c r="AC76" s="57" t="n">
        <f aca="false">F76*G76</f>
        <v>1.05739120284933E+018</v>
      </c>
      <c r="AD76" s="57" t="n">
        <f aca="false">$F76*H76</f>
        <v>1.05739120284933E+018</v>
      </c>
      <c r="AE76" s="57" t="n">
        <f aca="false">$F76*I76</f>
        <v>1.05739120284933E+018</v>
      </c>
      <c r="AF76" s="57" t="e">
        <f aca="false">$F76*J76</f>
        <v>#N/A</v>
      </c>
      <c r="AG76" s="57" t="e">
        <f aca="false">$F76*K76</f>
        <v>#N/A</v>
      </c>
      <c r="AH76" s="57" t="e">
        <f aca="false">$F76*L76</f>
        <v>#N/A</v>
      </c>
      <c r="AI76" s="57" t="e">
        <f aca="false">$F76*M76</f>
        <v>#N/A</v>
      </c>
      <c r="AJ76" s="57" t="e">
        <f aca="false">$F76*N76</f>
        <v>#N/A</v>
      </c>
      <c r="AK76" s="57" t="e">
        <f aca="false">F76*O76</f>
        <v>#N/A</v>
      </c>
      <c r="AL76" s="61"/>
      <c r="AM76" s="57" t="n">
        <f aca="false">CHOOSE($G$3,AD76-AE76,AE76-AD76)</f>
        <v>0</v>
      </c>
      <c r="AN76" s="57" t="e">
        <f aca="false">CHOOSE($G$3,AG76-AH76,AH76-AG76)</f>
        <v>#N/A</v>
      </c>
      <c r="AO76" s="57" t="e">
        <f aca="false">CHOOSE($G$3,AJ76-AK76,AK76-AJ76)</f>
        <v>#N/A</v>
      </c>
      <c r="AP76" s="72" t="e">
        <f aca="false">SUM(AM76:AO76)</f>
        <v>#N/A</v>
      </c>
      <c r="AR76" s="57" t="n">
        <f aca="false">CHOOSE($G$3,AC76-AD76,AD76-AC76)</f>
        <v>0</v>
      </c>
      <c r="AS76" s="57" t="e">
        <f aca="false">CHOOSE($G$3,AF76-AG76,AG76-AF76)</f>
        <v>#N/A</v>
      </c>
      <c r="AT76" s="57" t="e">
        <f aca="false">CHOOSE($G$3,AI76-AJ76,AJ76-AI76)</f>
        <v>#N/A</v>
      </c>
      <c r="AU76" s="72" t="e">
        <f aca="false">AR76+AS76+AT76</f>
        <v>#N/A</v>
      </c>
      <c r="AV76" s="72"/>
      <c r="AW76" s="58" t="e">
        <f aca="false">AU76+AP76</f>
        <v>#N/A</v>
      </c>
      <c r="AY76" s="58" t="e">
        <f aca="false">AK76+AH76+AE76</f>
        <v>#N/A</v>
      </c>
      <c r="AZ76" s="73"/>
    </row>
    <row r="77" customFormat="false" ht="12.75" hidden="false" customHeight="false" outlineLevel="0" collapsed="false">
      <c r="A77" s="62" t="n">
        <f aca="false">EDATE(A76,1)</f>
        <v>38749</v>
      </c>
      <c r="B77" s="63" t="n">
        <f aca="false">B76</f>
        <v>15000</v>
      </c>
      <c r="C77" s="75"/>
      <c r="D77" s="65" t="n">
        <f aca="false">B77+C77</f>
        <v>15000</v>
      </c>
      <c r="E77" s="52" t="n">
        <f aca="false">IF(Z77=0,0,IF(AND(Z77=1,$H$3=1),D77*U77,IF($H$3=2,D77,"N/A")))</f>
        <v>420000</v>
      </c>
      <c r="F77" s="52" t="n">
        <f aca="false">E77*Y77</f>
        <v>2.83016602172189E+017</v>
      </c>
      <c r="G77" s="66" t="n">
        <f aca="false">VLOOKUP($A77,Table,MATCH(G$4,Curves,0))</f>
        <v>3</v>
      </c>
      <c r="H77" s="67" t="n">
        <f aca="false">G77</f>
        <v>3</v>
      </c>
      <c r="I77" s="68" t="n">
        <f aca="false">H77</f>
        <v>3</v>
      </c>
      <c r="J77" s="66" t="e">
        <f aca="false">VLOOKUP($A77,Table,MATCH(J$4,Curves,0))</f>
        <v>#N/A</v>
      </c>
      <c r="K77" s="67" t="e">
        <f aca="false">J77</f>
        <v>#N/A</v>
      </c>
      <c r="L77" s="68" t="e">
        <f aca="false">K77</f>
        <v>#N/A</v>
      </c>
      <c r="M77" s="66" t="e">
        <f aca="false">VLOOKUP($A77,Table,MATCH(M$4,Curves,0))</f>
        <v>#N/A</v>
      </c>
      <c r="N77" s="67" t="e">
        <f aca="false">M77</f>
        <v>#N/A</v>
      </c>
      <c r="O77" s="68" t="e">
        <f aca="false">N77</f>
        <v>#N/A</v>
      </c>
      <c r="P77" s="69"/>
      <c r="Q77" s="68" t="e">
        <f aca="false">M77+J77+G77</f>
        <v>#N/A</v>
      </c>
      <c r="R77" s="68" t="e">
        <f aca="false">N77+K77+H77</f>
        <v>#N/A</v>
      </c>
      <c r="S77" s="68" t="e">
        <f aca="false">O77+L77+I77</f>
        <v>#N/A</v>
      </c>
      <c r="T77" s="69"/>
      <c r="U77" s="2" t="n">
        <f aca="false">A78-A77</f>
        <v>28</v>
      </c>
      <c r="V77" s="70" t="n">
        <f aca="false">CHOOSE(F$3,A78+24,A77)</f>
        <v>38749</v>
      </c>
      <c r="W77" s="2" t="n">
        <f aca="false">V77-C$3</f>
        <v>-7176</v>
      </c>
      <c r="X77" s="66" t="n">
        <f aca="false">VLOOKUP($A77,Table,MATCH(X$4,Curves,0))</f>
        <v>2</v>
      </c>
      <c r="Y77" s="71" t="n">
        <f aca="false">1/(1+CHOOSE(F$3,(X78+($K$3/10000))/2,(X77+($K$3/10000))/2))^(2*W77/365.25)</f>
        <v>673849052790.926</v>
      </c>
      <c r="Z77" s="2" t="n">
        <f aca="false">IF(AND(mthbeg&lt;=A77,mthend&gt;=A77),1,0)</f>
        <v>1</v>
      </c>
      <c r="AA77" s="2" t="n">
        <f aca="false">U77*Z77</f>
        <v>28</v>
      </c>
      <c r="AC77" s="57" t="n">
        <f aca="false">F77*G77</f>
        <v>8.49049806516567E+017</v>
      </c>
      <c r="AD77" s="57" t="n">
        <f aca="false">$F77*H77</f>
        <v>8.49049806516567E+017</v>
      </c>
      <c r="AE77" s="57" t="n">
        <f aca="false">$F77*I77</f>
        <v>8.49049806516567E+017</v>
      </c>
      <c r="AF77" s="57" t="e">
        <f aca="false">$F77*J77</f>
        <v>#N/A</v>
      </c>
      <c r="AG77" s="57" t="e">
        <f aca="false">$F77*K77</f>
        <v>#N/A</v>
      </c>
      <c r="AH77" s="57" t="e">
        <f aca="false">$F77*L77</f>
        <v>#N/A</v>
      </c>
      <c r="AI77" s="57" t="e">
        <f aca="false">$F77*M77</f>
        <v>#N/A</v>
      </c>
      <c r="AJ77" s="57" t="e">
        <f aca="false">$F77*N77</f>
        <v>#N/A</v>
      </c>
      <c r="AK77" s="57" t="e">
        <f aca="false">F77*O77</f>
        <v>#N/A</v>
      </c>
      <c r="AL77" s="61"/>
      <c r="AM77" s="57" t="n">
        <f aca="false">CHOOSE($G$3,AD77-AE77,AE77-AD77)</f>
        <v>0</v>
      </c>
      <c r="AN77" s="57" t="e">
        <f aca="false">CHOOSE($G$3,AG77-AH77,AH77-AG77)</f>
        <v>#N/A</v>
      </c>
      <c r="AO77" s="57" t="e">
        <f aca="false">CHOOSE($G$3,AJ77-AK77,AK77-AJ77)</f>
        <v>#N/A</v>
      </c>
      <c r="AP77" s="72" t="e">
        <f aca="false">SUM(AM77:AO77)</f>
        <v>#N/A</v>
      </c>
      <c r="AR77" s="57" t="n">
        <f aca="false">CHOOSE($G$3,AC77-AD77,AD77-AC77)</f>
        <v>0</v>
      </c>
      <c r="AS77" s="57" t="e">
        <f aca="false">CHOOSE($G$3,AF77-AG77,AG77-AF77)</f>
        <v>#N/A</v>
      </c>
      <c r="AT77" s="57" t="e">
        <f aca="false">CHOOSE($G$3,AI77-AJ77,AJ77-AI77)</f>
        <v>#N/A</v>
      </c>
      <c r="AU77" s="72" t="e">
        <f aca="false">AR77+AS77+AT77</f>
        <v>#N/A</v>
      </c>
      <c r="AV77" s="72"/>
      <c r="AW77" s="58" t="e">
        <f aca="false">AU77+AP77</f>
        <v>#N/A</v>
      </c>
      <c r="AY77" s="58" t="e">
        <f aca="false">AK77+AH77+AE77</f>
        <v>#N/A</v>
      </c>
      <c r="AZ77" s="73"/>
    </row>
    <row r="78" customFormat="false" ht="12.75" hidden="false" customHeight="false" outlineLevel="0" collapsed="false">
      <c r="A78" s="62" t="n">
        <f aca="false">EDATE(A77,1)</f>
        <v>38777</v>
      </c>
      <c r="B78" s="63" t="n">
        <f aca="false">B77</f>
        <v>15000</v>
      </c>
      <c r="C78" s="75"/>
      <c r="D78" s="65" t="n">
        <f aca="false">B78+C78</f>
        <v>15000</v>
      </c>
      <c r="E78" s="52" t="n">
        <f aca="false">IF(Z78=0,0,IF(AND(Z78=1,$H$3=1),D78*U78,IF($H$3=2,D78,"N/A")))</f>
        <v>465000</v>
      </c>
      <c r="F78" s="52" t="n">
        <f aca="false">E78*Y78</f>
        <v>2.81748597794E+017</v>
      </c>
      <c r="G78" s="66" t="n">
        <f aca="false">VLOOKUP($A78,Table,MATCH(G$4,Curves,0))</f>
        <v>3</v>
      </c>
      <c r="H78" s="67" t="n">
        <f aca="false">G78</f>
        <v>3</v>
      </c>
      <c r="I78" s="68" t="n">
        <f aca="false">H78</f>
        <v>3</v>
      </c>
      <c r="J78" s="66" t="e">
        <f aca="false">VLOOKUP($A78,Table,MATCH(J$4,Curves,0))</f>
        <v>#N/A</v>
      </c>
      <c r="K78" s="67" t="e">
        <f aca="false">J78</f>
        <v>#N/A</v>
      </c>
      <c r="L78" s="68" t="e">
        <f aca="false">K78</f>
        <v>#N/A</v>
      </c>
      <c r="M78" s="66" t="e">
        <f aca="false">VLOOKUP($A78,Table,MATCH(M$4,Curves,0))</f>
        <v>#N/A</v>
      </c>
      <c r="N78" s="67" t="e">
        <f aca="false">M78</f>
        <v>#N/A</v>
      </c>
      <c r="O78" s="68" t="e">
        <f aca="false">N78</f>
        <v>#N/A</v>
      </c>
      <c r="P78" s="69"/>
      <c r="Q78" s="68" t="e">
        <f aca="false">M78+J78+G78</f>
        <v>#N/A</v>
      </c>
      <c r="R78" s="68" t="e">
        <f aca="false">N78+K78+H78</f>
        <v>#N/A</v>
      </c>
      <c r="S78" s="68" t="e">
        <f aca="false">O78+L78+I78</f>
        <v>#N/A</v>
      </c>
      <c r="T78" s="69"/>
      <c r="U78" s="2" t="n">
        <f aca="false">A79-A78</f>
        <v>31</v>
      </c>
      <c r="V78" s="70" t="n">
        <f aca="false">CHOOSE(F$3,A79+24,A78)</f>
        <v>38777</v>
      </c>
      <c r="W78" s="2" t="n">
        <f aca="false">V78-C$3</f>
        <v>-7148</v>
      </c>
      <c r="X78" s="66" t="n">
        <f aca="false">VLOOKUP($A78,Table,MATCH(X$4,Curves,0))</f>
        <v>2</v>
      </c>
      <c r="Y78" s="71" t="n">
        <f aca="false">1/(1+CHOOSE(F$3,(X79+($K$3/10000))/2,(X78+($K$3/10000))/2))^(2*W78/365.25)</f>
        <v>605910962997.848</v>
      </c>
      <c r="Z78" s="2" t="n">
        <f aca="false">IF(AND(mthbeg&lt;=A78,mthend&gt;=A78),1,0)</f>
        <v>1</v>
      </c>
      <c r="AA78" s="2" t="n">
        <f aca="false">U78*Z78</f>
        <v>31</v>
      </c>
      <c r="AC78" s="57" t="n">
        <f aca="false">F78*G78</f>
        <v>8.45245793381999E+017</v>
      </c>
      <c r="AD78" s="57" t="n">
        <f aca="false">$F78*H78</f>
        <v>8.45245793381999E+017</v>
      </c>
      <c r="AE78" s="57" t="n">
        <f aca="false">$F78*I78</f>
        <v>8.45245793381999E+017</v>
      </c>
      <c r="AF78" s="57" t="e">
        <f aca="false">$F78*J78</f>
        <v>#N/A</v>
      </c>
      <c r="AG78" s="57" t="e">
        <f aca="false">$F78*K78</f>
        <v>#N/A</v>
      </c>
      <c r="AH78" s="57" t="e">
        <f aca="false">$F78*L78</f>
        <v>#N/A</v>
      </c>
      <c r="AI78" s="57" t="e">
        <f aca="false">$F78*M78</f>
        <v>#N/A</v>
      </c>
      <c r="AJ78" s="57" t="e">
        <f aca="false">$F78*N78</f>
        <v>#N/A</v>
      </c>
      <c r="AK78" s="57" t="e">
        <f aca="false">F78*O78</f>
        <v>#N/A</v>
      </c>
      <c r="AL78" s="61"/>
      <c r="AM78" s="57" t="n">
        <f aca="false">CHOOSE($G$3,AD78-AE78,AE78-AD78)</f>
        <v>0</v>
      </c>
      <c r="AN78" s="57" t="e">
        <f aca="false">CHOOSE($G$3,AG78-AH78,AH78-AG78)</f>
        <v>#N/A</v>
      </c>
      <c r="AO78" s="57" t="e">
        <f aca="false">CHOOSE($G$3,AJ78-AK78,AK78-AJ78)</f>
        <v>#N/A</v>
      </c>
      <c r="AP78" s="72" t="e">
        <f aca="false">SUM(AM78:AO78)</f>
        <v>#N/A</v>
      </c>
      <c r="AR78" s="57" t="n">
        <f aca="false">CHOOSE($G$3,AC78-AD78,AD78-AC78)</f>
        <v>0</v>
      </c>
      <c r="AS78" s="57" t="e">
        <f aca="false">CHOOSE($G$3,AF78-AG78,AG78-AF78)</f>
        <v>#N/A</v>
      </c>
      <c r="AT78" s="57" t="e">
        <f aca="false">CHOOSE($G$3,AI78-AJ78,AJ78-AI78)</f>
        <v>#N/A</v>
      </c>
      <c r="AU78" s="72" t="e">
        <f aca="false">AR78+AS78+AT78</f>
        <v>#N/A</v>
      </c>
      <c r="AV78" s="72"/>
      <c r="AW78" s="58" t="e">
        <f aca="false">AU78+AP78</f>
        <v>#N/A</v>
      </c>
      <c r="AY78" s="58" t="e">
        <f aca="false">AK78+AH78+AE78</f>
        <v>#N/A</v>
      </c>
      <c r="AZ78" s="73"/>
    </row>
    <row r="79" customFormat="false" ht="12.75" hidden="false" customHeight="false" outlineLevel="0" collapsed="false">
      <c r="A79" s="62" t="n">
        <f aca="false">EDATE(A78,1)</f>
        <v>38808</v>
      </c>
      <c r="B79" s="63" t="n">
        <f aca="false">B78</f>
        <v>15000</v>
      </c>
      <c r="C79" s="75"/>
      <c r="D79" s="65" t="n">
        <f aca="false">B79+C79</f>
        <v>15000</v>
      </c>
      <c r="E79" s="52" t="n">
        <f aca="false">IF(Z79=0,0,IF(AND(Z79=1,$H$3=1),D79*U79,IF($H$3=2,D79,"N/A")))</f>
        <v>450000</v>
      </c>
      <c r="F79" s="52" t="n">
        <f aca="false">E79*Y79</f>
        <v>2.42394332457113E+017</v>
      </c>
      <c r="G79" s="66" t="n">
        <f aca="false">VLOOKUP($A79,Table,MATCH(G$4,Curves,0))</f>
        <v>3</v>
      </c>
      <c r="H79" s="67" t="n">
        <f aca="false">G79</f>
        <v>3</v>
      </c>
      <c r="I79" s="68" t="n">
        <f aca="false">H79</f>
        <v>3</v>
      </c>
      <c r="J79" s="66" t="e">
        <f aca="false">VLOOKUP($A79,Table,MATCH(J$4,Curves,0))</f>
        <v>#N/A</v>
      </c>
      <c r="K79" s="67" t="e">
        <f aca="false">J79</f>
        <v>#N/A</v>
      </c>
      <c r="L79" s="68" t="e">
        <f aca="false">K79</f>
        <v>#N/A</v>
      </c>
      <c r="M79" s="66" t="e">
        <f aca="false">VLOOKUP($A79,Table,MATCH(M$4,Curves,0))</f>
        <v>#N/A</v>
      </c>
      <c r="N79" s="67" t="e">
        <f aca="false">M79</f>
        <v>#N/A</v>
      </c>
      <c r="O79" s="68" t="e">
        <f aca="false">N79</f>
        <v>#N/A</v>
      </c>
      <c r="P79" s="69"/>
      <c r="Q79" s="68" t="e">
        <f aca="false">M79+J79+G79</f>
        <v>#N/A</v>
      </c>
      <c r="R79" s="68" t="e">
        <f aca="false">N79+K79+H79</f>
        <v>#N/A</v>
      </c>
      <c r="S79" s="68" t="e">
        <f aca="false">O79+L79+I79</f>
        <v>#N/A</v>
      </c>
      <c r="T79" s="69"/>
      <c r="U79" s="2" t="n">
        <f aca="false">A80-A79</f>
        <v>30</v>
      </c>
      <c r="V79" s="70" t="n">
        <f aca="false">CHOOSE(F$3,A80+24,A79)</f>
        <v>38808</v>
      </c>
      <c r="W79" s="2" t="n">
        <f aca="false">V79-C$3</f>
        <v>-7117</v>
      </c>
      <c r="X79" s="66" t="n">
        <f aca="false">VLOOKUP($A79,Table,MATCH(X$4,Curves,0))</f>
        <v>2</v>
      </c>
      <c r="Y79" s="71" t="n">
        <f aca="false">1/(1+CHOOSE(F$3,(X80+($K$3/10000))/2,(X79+($K$3/10000))/2))^(2*W79/365.25)</f>
        <v>538654072126.919</v>
      </c>
      <c r="Z79" s="2" t="n">
        <f aca="false">IF(AND(mthbeg&lt;=A79,mthend&gt;=A79),1,0)</f>
        <v>1</v>
      </c>
      <c r="AA79" s="2" t="n">
        <f aca="false">U79*Z79</f>
        <v>30</v>
      </c>
      <c r="AC79" s="57" t="n">
        <f aca="false">F79*G79</f>
        <v>7.2718299737134E+017</v>
      </c>
      <c r="AD79" s="57" t="n">
        <f aca="false">$F79*H79</f>
        <v>7.2718299737134E+017</v>
      </c>
      <c r="AE79" s="57" t="n">
        <f aca="false">$F79*I79</f>
        <v>7.2718299737134E+017</v>
      </c>
      <c r="AF79" s="57" t="e">
        <f aca="false">$F79*J79</f>
        <v>#N/A</v>
      </c>
      <c r="AG79" s="57" t="e">
        <f aca="false">$F79*K79</f>
        <v>#N/A</v>
      </c>
      <c r="AH79" s="57" t="e">
        <f aca="false">$F79*L79</f>
        <v>#N/A</v>
      </c>
      <c r="AI79" s="57" t="e">
        <f aca="false">$F79*M79</f>
        <v>#N/A</v>
      </c>
      <c r="AJ79" s="57" t="e">
        <f aca="false">$F79*N79</f>
        <v>#N/A</v>
      </c>
      <c r="AK79" s="57" t="e">
        <f aca="false">F79*O79</f>
        <v>#N/A</v>
      </c>
      <c r="AL79" s="61"/>
      <c r="AM79" s="57" t="n">
        <f aca="false">CHOOSE($G$3,AD79-AE79,AE79-AD79)</f>
        <v>0</v>
      </c>
      <c r="AN79" s="57" t="e">
        <f aca="false">CHOOSE($G$3,AG79-AH79,AH79-AG79)</f>
        <v>#N/A</v>
      </c>
      <c r="AO79" s="57" t="e">
        <f aca="false">CHOOSE($G$3,AJ79-AK79,AK79-AJ79)</f>
        <v>#N/A</v>
      </c>
      <c r="AP79" s="72" t="e">
        <f aca="false">SUM(AM79:AO79)</f>
        <v>#N/A</v>
      </c>
      <c r="AR79" s="57" t="n">
        <f aca="false">CHOOSE($G$3,AC79-AD79,AD79-AC79)</f>
        <v>0</v>
      </c>
      <c r="AS79" s="57" t="e">
        <f aca="false">CHOOSE($G$3,AF79-AG79,AG79-AF79)</f>
        <v>#N/A</v>
      </c>
      <c r="AT79" s="57" t="e">
        <f aca="false">CHOOSE($G$3,AI79-AJ79,AJ79-AI79)</f>
        <v>#N/A</v>
      </c>
      <c r="AU79" s="72" t="e">
        <f aca="false">AR79+AS79+AT79</f>
        <v>#N/A</v>
      </c>
      <c r="AV79" s="72"/>
      <c r="AW79" s="58" t="e">
        <f aca="false">AU79+AP79</f>
        <v>#N/A</v>
      </c>
      <c r="AY79" s="58" t="e">
        <f aca="false">AK79+AH79+AE79</f>
        <v>#N/A</v>
      </c>
      <c r="AZ79" s="73"/>
    </row>
    <row r="80" customFormat="false" ht="12.75" hidden="false" customHeight="false" outlineLevel="0" collapsed="false">
      <c r="A80" s="62" t="n">
        <f aca="false">EDATE(A79,1)</f>
        <v>38838</v>
      </c>
      <c r="B80" s="63" t="n">
        <f aca="false">B79</f>
        <v>15000</v>
      </c>
      <c r="C80" s="75"/>
      <c r="D80" s="65" t="n">
        <f aca="false">B80+C80</f>
        <v>15000</v>
      </c>
      <c r="E80" s="52" t="n">
        <f aca="false">IF(Z80=0,0,IF(AND(Z80=1,$H$3=1),D80*U80,IF($H$3=2,D80,"N/A")))</f>
        <v>465000</v>
      </c>
      <c r="F80" s="52" t="n">
        <f aca="false">E80*Y80</f>
        <v>2.235179407309E+017</v>
      </c>
      <c r="G80" s="66" t="n">
        <f aca="false">VLOOKUP($A80,Table,MATCH(G$4,Curves,0))</f>
        <v>3</v>
      </c>
      <c r="H80" s="67" t="n">
        <f aca="false">G80</f>
        <v>3</v>
      </c>
      <c r="I80" s="68" t="n">
        <f aca="false">H80</f>
        <v>3</v>
      </c>
      <c r="J80" s="66" t="e">
        <f aca="false">VLOOKUP($A80,Table,MATCH(J$4,Curves,0))</f>
        <v>#N/A</v>
      </c>
      <c r="K80" s="67" t="e">
        <f aca="false">J80</f>
        <v>#N/A</v>
      </c>
      <c r="L80" s="68" t="e">
        <f aca="false">K80</f>
        <v>#N/A</v>
      </c>
      <c r="M80" s="66" t="e">
        <f aca="false">VLOOKUP($A80,Table,MATCH(M$4,Curves,0))</f>
        <v>#N/A</v>
      </c>
      <c r="N80" s="67" t="e">
        <f aca="false">M80</f>
        <v>#N/A</v>
      </c>
      <c r="O80" s="68" t="e">
        <f aca="false">N80</f>
        <v>#N/A</v>
      </c>
      <c r="P80" s="69"/>
      <c r="Q80" s="68" t="e">
        <f aca="false">M80+J80+G80</f>
        <v>#N/A</v>
      </c>
      <c r="R80" s="68" t="e">
        <f aca="false">N80+K80+H80</f>
        <v>#N/A</v>
      </c>
      <c r="S80" s="68" t="e">
        <f aca="false">O80+L80+I80</f>
        <v>#N/A</v>
      </c>
      <c r="T80" s="69"/>
      <c r="U80" s="2" t="n">
        <f aca="false">A81-A80</f>
        <v>31</v>
      </c>
      <c r="V80" s="70" t="n">
        <f aca="false">CHOOSE(F$3,A81+24,A80)</f>
        <v>38838</v>
      </c>
      <c r="W80" s="2" t="n">
        <f aca="false">V80-C$3</f>
        <v>-7087</v>
      </c>
      <c r="X80" s="66" t="n">
        <f aca="false">VLOOKUP($A80,Table,MATCH(X$4,Curves,0))</f>
        <v>2</v>
      </c>
      <c r="Y80" s="71" t="n">
        <f aca="false">1/(1+CHOOSE(F$3,(X81+($K$3/10000))/2,(X80+($K$3/10000))/2))^(2*W80/365.25)</f>
        <v>480683743507.311</v>
      </c>
      <c r="Z80" s="2" t="n">
        <f aca="false">IF(AND(mthbeg&lt;=A80,mthend&gt;=A80),1,0)</f>
        <v>1</v>
      </c>
      <c r="AA80" s="2" t="n">
        <f aca="false">U80*Z80</f>
        <v>31</v>
      </c>
      <c r="AC80" s="57" t="n">
        <f aca="false">F80*G80</f>
        <v>6.70553822192699E+017</v>
      </c>
      <c r="AD80" s="57" t="n">
        <f aca="false">$F80*H80</f>
        <v>6.70553822192699E+017</v>
      </c>
      <c r="AE80" s="57" t="n">
        <f aca="false">$F80*I80</f>
        <v>6.70553822192699E+017</v>
      </c>
      <c r="AF80" s="57" t="e">
        <f aca="false">$F80*J80</f>
        <v>#N/A</v>
      </c>
      <c r="AG80" s="57" t="e">
        <f aca="false">$F80*K80</f>
        <v>#N/A</v>
      </c>
      <c r="AH80" s="57" t="e">
        <f aca="false">$F80*L80</f>
        <v>#N/A</v>
      </c>
      <c r="AI80" s="57" t="e">
        <f aca="false">$F80*M80</f>
        <v>#N/A</v>
      </c>
      <c r="AJ80" s="57" t="e">
        <f aca="false">$F80*N80</f>
        <v>#N/A</v>
      </c>
      <c r="AK80" s="57" t="e">
        <f aca="false">F80*O80</f>
        <v>#N/A</v>
      </c>
      <c r="AL80" s="61"/>
      <c r="AM80" s="57" t="n">
        <f aca="false">CHOOSE($G$3,AD80-AE80,AE80-AD80)</f>
        <v>0</v>
      </c>
      <c r="AN80" s="57" t="e">
        <f aca="false">CHOOSE($G$3,AG80-AH80,AH80-AG80)</f>
        <v>#N/A</v>
      </c>
      <c r="AO80" s="57" t="e">
        <f aca="false">CHOOSE($G$3,AJ80-AK80,AK80-AJ80)</f>
        <v>#N/A</v>
      </c>
      <c r="AP80" s="72" t="e">
        <f aca="false">SUM(AM80:AO80)</f>
        <v>#N/A</v>
      </c>
      <c r="AR80" s="57" t="n">
        <f aca="false">CHOOSE($G$3,AC80-AD80,AD80-AC80)</f>
        <v>0</v>
      </c>
      <c r="AS80" s="57" t="e">
        <f aca="false">CHOOSE($G$3,AF80-AG80,AG80-AF80)</f>
        <v>#N/A</v>
      </c>
      <c r="AT80" s="57" t="e">
        <f aca="false">CHOOSE($G$3,AI80-AJ80,AJ80-AI80)</f>
        <v>#N/A</v>
      </c>
      <c r="AU80" s="72" t="e">
        <f aca="false">AR80+AS80+AT80</f>
        <v>#N/A</v>
      </c>
      <c r="AV80" s="72"/>
      <c r="AW80" s="58" t="e">
        <f aca="false">AU80+AP80</f>
        <v>#N/A</v>
      </c>
      <c r="AY80" s="58" t="e">
        <f aca="false">AK80+AH80+AE80</f>
        <v>#N/A</v>
      </c>
      <c r="AZ80" s="73"/>
    </row>
    <row r="81" customFormat="false" ht="12.75" hidden="false" customHeight="false" outlineLevel="0" collapsed="false">
      <c r="A81" s="62" t="n">
        <f aca="false">EDATE(A80,1)</f>
        <v>38869</v>
      </c>
      <c r="B81" s="63" t="n">
        <f aca="false">B80</f>
        <v>15000</v>
      </c>
      <c r="C81" s="75"/>
      <c r="D81" s="65" t="n">
        <f aca="false">B81+C81</f>
        <v>15000</v>
      </c>
      <c r="E81" s="52" t="n">
        <f aca="false">IF(Z81=0,0,IF(AND(Z81=1,$H$3=1),D81*U81,IF($H$3=2,D81,"N/A")))</f>
        <v>450000</v>
      </c>
      <c r="F81" s="52" t="n">
        <f aca="false">E81*Y81</f>
        <v>1.92297255283124E+017</v>
      </c>
      <c r="G81" s="66" t="n">
        <f aca="false">VLOOKUP($A81,Table,MATCH(G$4,Curves,0))</f>
        <v>3</v>
      </c>
      <c r="H81" s="67" t="n">
        <f aca="false">G81</f>
        <v>3</v>
      </c>
      <c r="I81" s="68" t="n">
        <f aca="false">H81</f>
        <v>3</v>
      </c>
      <c r="J81" s="66" t="e">
        <f aca="false">VLOOKUP($A81,Table,MATCH(J$4,Curves,0))</f>
        <v>#N/A</v>
      </c>
      <c r="K81" s="67" t="e">
        <f aca="false">J81</f>
        <v>#N/A</v>
      </c>
      <c r="L81" s="68" t="e">
        <f aca="false">K81</f>
        <v>#N/A</v>
      </c>
      <c r="M81" s="66" t="e">
        <f aca="false">VLOOKUP($A81,Table,MATCH(M$4,Curves,0))</f>
        <v>#N/A</v>
      </c>
      <c r="N81" s="67" t="e">
        <f aca="false">M81</f>
        <v>#N/A</v>
      </c>
      <c r="O81" s="68" t="e">
        <f aca="false">N81</f>
        <v>#N/A</v>
      </c>
      <c r="P81" s="69"/>
      <c r="Q81" s="68" t="e">
        <f aca="false">M81+J81+G81</f>
        <v>#N/A</v>
      </c>
      <c r="R81" s="68" t="e">
        <f aca="false">N81+K81+H81</f>
        <v>#N/A</v>
      </c>
      <c r="S81" s="68" t="e">
        <f aca="false">O81+L81+I81</f>
        <v>#N/A</v>
      </c>
      <c r="T81" s="69"/>
      <c r="U81" s="2" t="n">
        <f aca="false">A82-A81</f>
        <v>30</v>
      </c>
      <c r="V81" s="70" t="n">
        <f aca="false">CHOOSE(F$3,A82+24,A81)</f>
        <v>38869</v>
      </c>
      <c r="W81" s="2" t="n">
        <f aca="false">V81-C$3</f>
        <v>-7056</v>
      </c>
      <c r="X81" s="66" t="n">
        <f aca="false">VLOOKUP($A81,Table,MATCH(X$4,Curves,0))</f>
        <v>2</v>
      </c>
      <c r="Y81" s="71" t="n">
        <f aca="false">1/(1+CHOOSE(F$3,(X82+($K$3/10000))/2,(X81+($K$3/10000))/2))^(2*W81/365.25)</f>
        <v>427327233962.499</v>
      </c>
      <c r="Z81" s="2" t="n">
        <f aca="false">IF(AND(mthbeg&lt;=A81,mthend&gt;=A81),1,0)</f>
        <v>1</v>
      </c>
      <c r="AA81" s="2" t="n">
        <f aca="false">U81*Z81</f>
        <v>30</v>
      </c>
      <c r="AC81" s="57" t="n">
        <f aca="false">F81*G81</f>
        <v>5.76891765849373E+017</v>
      </c>
      <c r="AD81" s="57" t="n">
        <f aca="false">$F81*H81</f>
        <v>5.76891765849373E+017</v>
      </c>
      <c r="AE81" s="57" t="n">
        <f aca="false">$F81*I81</f>
        <v>5.76891765849373E+017</v>
      </c>
      <c r="AF81" s="57" t="e">
        <f aca="false">$F81*J81</f>
        <v>#N/A</v>
      </c>
      <c r="AG81" s="57" t="e">
        <f aca="false">$F81*K81</f>
        <v>#N/A</v>
      </c>
      <c r="AH81" s="57" t="e">
        <f aca="false">$F81*L81</f>
        <v>#N/A</v>
      </c>
      <c r="AI81" s="57" t="e">
        <f aca="false">$F81*M81</f>
        <v>#N/A</v>
      </c>
      <c r="AJ81" s="57" t="e">
        <f aca="false">$F81*N81</f>
        <v>#N/A</v>
      </c>
      <c r="AK81" s="57" t="e">
        <f aca="false">F81*O81</f>
        <v>#N/A</v>
      </c>
      <c r="AL81" s="61"/>
      <c r="AM81" s="57" t="n">
        <f aca="false">CHOOSE($G$3,AD81-AE81,AE81-AD81)</f>
        <v>0</v>
      </c>
      <c r="AN81" s="57" t="e">
        <f aca="false">CHOOSE($G$3,AG81-AH81,AH81-AG81)</f>
        <v>#N/A</v>
      </c>
      <c r="AO81" s="57" t="e">
        <f aca="false">CHOOSE($G$3,AJ81-AK81,AK81-AJ81)</f>
        <v>#N/A</v>
      </c>
      <c r="AP81" s="72" t="e">
        <f aca="false">SUM(AM81:AO81)</f>
        <v>#N/A</v>
      </c>
      <c r="AR81" s="57" t="n">
        <f aca="false">CHOOSE($G$3,AC81-AD81,AD81-AC81)</f>
        <v>0</v>
      </c>
      <c r="AS81" s="57" t="e">
        <f aca="false">CHOOSE($G$3,AF81-AG81,AG81-AF81)</f>
        <v>#N/A</v>
      </c>
      <c r="AT81" s="57" t="e">
        <f aca="false">CHOOSE($G$3,AI81-AJ81,AJ81-AI81)</f>
        <v>#N/A</v>
      </c>
      <c r="AU81" s="72" t="e">
        <f aca="false">AR81+AS81+AT81</f>
        <v>#N/A</v>
      </c>
      <c r="AV81" s="72"/>
      <c r="AW81" s="58" t="e">
        <f aca="false">AU81+AP81</f>
        <v>#N/A</v>
      </c>
      <c r="AY81" s="58" t="e">
        <f aca="false">AK81+AH81+AE81</f>
        <v>#N/A</v>
      </c>
      <c r="AZ81" s="73"/>
    </row>
    <row r="82" customFormat="false" ht="12.75" hidden="false" customHeight="false" outlineLevel="0" collapsed="false">
      <c r="A82" s="62" t="n">
        <f aca="false">EDATE(A81,1)</f>
        <v>38899</v>
      </c>
      <c r="B82" s="63" t="n">
        <f aca="false">B81</f>
        <v>15000</v>
      </c>
      <c r="C82" s="75"/>
      <c r="D82" s="65" t="n">
        <f aca="false">B82+C82</f>
        <v>15000</v>
      </c>
      <c r="E82" s="52" t="n">
        <f aca="false">IF(Z82=0,0,IF(AND(Z82=1,$H$3=1),D82*U82,IF($H$3=2,D82,"N/A")))</f>
        <v>465000</v>
      </c>
      <c r="F82" s="52" t="n">
        <f aca="false">E82*Y82</f>
        <v>1.77322159612346E+017</v>
      </c>
      <c r="G82" s="66" t="n">
        <f aca="false">VLOOKUP($A82,Table,MATCH(G$4,Curves,0))</f>
        <v>3</v>
      </c>
      <c r="H82" s="67" t="n">
        <f aca="false">G82</f>
        <v>3</v>
      </c>
      <c r="I82" s="68" t="n">
        <f aca="false">H82</f>
        <v>3</v>
      </c>
      <c r="J82" s="66" t="e">
        <f aca="false">VLOOKUP($A82,Table,MATCH(J$4,Curves,0))</f>
        <v>#N/A</v>
      </c>
      <c r="K82" s="67" t="e">
        <f aca="false">J82</f>
        <v>#N/A</v>
      </c>
      <c r="L82" s="68" t="e">
        <f aca="false">K82</f>
        <v>#N/A</v>
      </c>
      <c r="M82" s="66" t="e">
        <f aca="false">VLOOKUP($A82,Table,MATCH(M$4,Curves,0))</f>
        <v>#N/A</v>
      </c>
      <c r="N82" s="67" t="e">
        <f aca="false">M82</f>
        <v>#N/A</v>
      </c>
      <c r="O82" s="68" t="e">
        <f aca="false">N82</f>
        <v>#N/A</v>
      </c>
      <c r="P82" s="69"/>
      <c r="Q82" s="68" t="e">
        <f aca="false">M82+J82+G82</f>
        <v>#N/A</v>
      </c>
      <c r="R82" s="68" t="e">
        <f aca="false">N82+K82+H82</f>
        <v>#N/A</v>
      </c>
      <c r="S82" s="68" t="e">
        <f aca="false">O82+L82+I82</f>
        <v>#N/A</v>
      </c>
      <c r="T82" s="69"/>
      <c r="U82" s="2" t="n">
        <f aca="false">A83-A82</f>
        <v>31</v>
      </c>
      <c r="V82" s="70" t="n">
        <f aca="false">CHOOSE(F$3,A83+24,A82)</f>
        <v>38899</v>
      </c>
      <c r="W82" s="2" t="n">
        <f aca="false">V82-C$3</f>
        <v>-7026</v>
      </c>
      <c r="X82" s="66" t="n">
        <f aca="false">VLOOKUP($A82,Table,MATCH(X$4,Curves,0))</f>
        <v>2</v>
      </c>
      <c r="Y82" s="71" t="n">
        <f aca="false">1/(1+CHOOSE(F$3,(X83+($K$3/10000))/2,(X82+($K$3/10000))/2))^(2*W82/365.25)</f>
        <v>381337977660.959</v>
      </c>
      <c r="Z82" s="2" t="n">
        <f aca="false">IF(AND(mthbeg&lt;=A82,mthend&gt;=A82),1,0)</f>
        <v>1</v>
      </c>
      <c r="AA82" s="2" t="n">
        <f aca="false">U82*Z82</f>
        <v>31</v>
      </c>
      <c r="AC82" s="57" t="n">
        <f aca="false">F82*G82</f>
        <v>5.31966478837038E+017</v>
      </c>
      <c r="AD82" s="57" t="n">
        <f aca="false">$F82*H82</f>
        <v>5.31966478837038E+017</v>
      </c>
      <c r="AE82" s="57" t="n">
        <f aca="false">$F82*I82</f>
        <v>5.31966478837038E+017</v>
      </c>
      <c r="AF82" s="57" t="e">
        <f aca="false">$F82*J82</f>
        <v>#N/A</v>
      </c>
      <c r="AG82" s="57" t="e">
        <f aca="false">$F82*K82</f>
        <v>#N/A</v>
      </c>
      <c r="AH82" s="57" t="e">
        <f aca="false">$F82*L82</f>
        <v>#N/A</v>
      </c>
      <c r="AI82" s="57" t="e">
        <f aca="false">$F82*M82</f>
        <v>#N/A</v>
      </c>
      <c r="AJ82" s="57" t="e">
        <f aca="false">$F82*N82</f>
        <v>#N/A</v>
      </c>
      <c r="AK82" s="57" t="e">
        <f aca="false">F82*O82</f>
        <v>#N/A</v>
      </c>
      <c r="AL82" s="61"/>
      <c r="AM82" s="57" t="n">
        <f aca="false">CHOOSE($G$3,AD82-AE82,AE82-AD82)</f>
        <v>0</v>
      </c>
      <c r="AN82" s="57" t="e">
        <f aca="false">CHOOSE($G$3,AG82-AH82,AH82-AG82)</f>
        <v>#N/A</v>
      </c>
      <c r="AO82" s="57" t="e">
        <f aca="false">CHOOSE($G$3,AJ82-AK82,AK82-AJ82)</f>
        <v>#N/A</v>
      </c>
      <c r="AP82" s="72" t="e">
        <f aca="false">SUM(AM82:AO82)</f>
        <v>#N/A</v>
      </c>
      <c r="AR82" s="57" t="n">
        <f aca="false">CHOOSE($G$3,AC82-AD82,AD82-AC82)</f>
        <v>0</v>
      </c>
      <c r="AS82" s="57" t="e">
        <f aca="false">CHOOSE($G$3,AF82-AG82,AG82-AF82)</f>
        <v>#N/A</v>
      </c>
      <c r="AT82" s="57" t="e">
        <f aca="false">CHOOSE($G$3,AI82-AJ82,AJ82-AI82)</f>
        <v>#N/A</v>
      </c>
      <c r="AU82" s="72" t="e">
        <f aca="false">AR82+AS82+AT82</f>
        <v>#N/A</v>
      </c>
      <c r="AV82" s="72"/>
      <c r="AW82" s="58" t="e">
        <f aca="false">AU82+AP82</f>
        <v>#N/A</v>
      </c>
      <c r="AY82" s="58" t="e">
        <f aca="false">AK82+AH82+AE82</f>
        <v>#N/A</v>
      </c>
      <c r="AZ82" s="73"/>
    </row>
    <row r="83" customFormat="false" ht="12.75" hidden="false" customHeight="false" outlineLevel="0" collapsed="false">
      <c r="A83" s="62" t="n">
        <f aca="false">EDATE(A82,1)</f>
        <v>38930</v>
      </c>
      <c r="B83" s="63" t="n">
        <f aca="false">B82</f>
        <v>15000</v>
      </c>
      <c r="C83" s="75"/>
      <c r="D83" s="65" t="n">
        <f aca="false">B83+C83</f>
        <v>15000</v>
      </c>
      <c r="E83" s="52" t="n">
        <f aca="false">IF(Z83=0,0,IF(AND(Z83=1,$H$3=1),D83*U83,IF($H$3=2,D83,"N/A")))</f>
        <v>465000</v>
      </c>
      <c r="F83" s="52" t="n">
        <f aca="false">E83*Y83</f>
        <v>1.57639173387706E+017</v>
      </c>
      <c r="G83" s="66" t="n">
        <f aca="false">VLOOKUP($A83,Table,MATCH(G$4,Curves,0))</f>
        <v>3</v>
      </c>
      <c r="H83" s="67" t="n">
        <f aca="false">G83</f>
        <v>3</v>
      </c>
      <c r="I83" s="68" t="n">
        <f aca="false">H83</f>
        <v>3</v>
      </c>
      <c r="J83" s="66" t="e">
        <f aca="false">VLOOKUP($A83,Table,MATCH(J$4,Curves,0))</f>
        <v>#N/A</v>
      </c>
      <c r="K83" s="67" t="e">
        <f aca="false">J83</f>
        <v>#N/A</v>
      </c>
      <c r="L83" s="68" t="e">
        <f aca="false">K83</f>
        <v>#N/A</v>
      </c>
      <c r="M83" s="66" t="e">
        <f aca="false">VLOOKUP($A83,Table,MATCH(M$4,Curves,0))</f>
        <v>#N/A</v>
      </c>
      <c r="N83" s="67" t="e">
        <f aca="false">M83</f>
        <v>#N/A</v>
      </c>
      <c r="O83" s="68" t="e">
        <f aca="false">N83</f>
        <v>#N/A</v>
      </c>
      <c r="P83" s="69"/>
      <c r="Q83" s="68" t="e">
        <f aca="false">M83+J83+G83</f>
        <v>#N/A</v>
      </c>
      <c r="R83" s="68" t="e">
        <f aca="false">N83+K83+H83</f>
        <v>#N/A</v>
      </c>
      <c r="S83" s="68" t="e">
        <f aca="false">O83+L83+I83</f>
        <v>#N/A</v>
      </c>
      <c r="T83" s="69"/>
      <c r="U83" s="2" t="n">
        <f aca="false">A84-A83</f>
        <v>31</v>
      </c>
      <c r="V83" s="70" t="n">
        <f aca="false">CHOOSE(F$3,A84+24,A83)</f>
        <v>38930</v>
      </c>
      <c r="W83" s="2" t="n">
        <f aca="false">V83-C$3</f>
        <v>-6995</v>
      </c>
      <c r="X83" s="66" t="n">
        <f aca="false">VLOOKUP($A83,Table,MATCH(X$4,Curves,0))</f>
        <v>2</v>
      </c>
      <c r="Y83" s="71" t="n">
        <f aca="false">1/(1+CHOOSE(F$3,(X84+($K$3/10000))/2,(X83+($K$3/10000))/2))^(2*W83/365.25)</f>
        <v>339008975027.324</v>
      </c>
      <c r="Z83" s="2" t="n">
        <f aca="false">IF(AND(mthbeg&lt;=A83,mthend&gt;=A83),1,0)</f>
        <v>1</v>
      </c>
      <c r="AA83" s="2" t="n">
        <f aca="false">U83*Z83</f>
        <v>31</v>
      </c>
      <c r="AC83" s="57" t="n">
        <f aca="false">F83*G83</f>
        <v>4.72917520163117E+017</v>
      </c>
      <c r="AD83" s="57" t="n">
        <f aca="false">$F83*H83</f>
        <v>4.72917520163117E+017</v>
      </c>
      <c r="AE83" s="57" t="n">
        <f aca="false">$F83*I83</f>
        <v>4.72917520163117E+017</v>
      </c>
      <c r="AF83" s="57" t="e">
        <f aca="false">$F83*J83</f>
        <v>#N/A</v>
      </c>
      <c r="AG83" s="57" t="e">
        <f aca="false">$F83*K83</f>
        <v>#N/A</v>
      </c>
      <c r="AH83" s="57" t="e">
        <f aca="false">$F83*L83</f>
        <v>#N/A</v>
      </c>
      <c r="AI83" s="57" t="e">
        <f aca="false">$F83*M83</f>
        <v>#N/A</v>
      </c>
      <c r="AJ83" s="57" t="e">
        <f aca="false">$F83*N83</f>
        <v>#N/A</v>
      </c>
      <c r="AK83" s="57" t="e">
        <f aca="false">F83*O83</f>
        <v>#N/A</v>
      </c>
      <c r="AL83" s="61"/>
      <c r="AM83" s="57" t="n">
        <f aca="false">CHOOSE($G$3,AD83-AE83,AE83-AD83)</f>
        <v>0</v>
      </c>
      <c r="AN83" s="57" t="e">
        <f aca="false">CHOOSE($G$3,AG83-AH83,AH83-AG83)</f>
        <v>#N/A</v>
      </c>
      <c r="AO83" s="57" t="e">
        <f aca="false">CHOOSE($G$3,AJ83-AK83,AK83-AJ83)</f>
        <v>#N/A</v>
      </c>
      <c r="AP83" s="72" t="e">
        <f aca="false">SUM(AM83:AO83)</f>
        <v>#N/A</v>
      </c>
      <c r="AR83" s="57" t="n">
        <f aca="false">CHOOSE($G$3,AC83-AD83,AD83-AC83)</f>
        <v>0</v>
      </c>
      <c r="AS83" s="57" t="e">
        <f aca="false">CHOOSE($G$3,AF83-AG83,AG83-AF83)</f>
        <v>#N/A</v>
      </c>
      <c r="AT83" s="57" t="e">
        <f aca="false">CHOOSE($G$3,AI83-AJ83,AJ83-AI83)</f>
        <v>#N/A</v>
      </c>
      <c r="AU83" s="72" t="e">
        <f aca="false">AR83+AS83+AT83</f>
        <v>#N/A</v>
      </c>
      <c r="AV83" s="72"/>
      <c r="AW83" s="58" t="e">
        <f aca="false">AU83+AP83</f>
        <v>#N/A</v>
      </c>
      <c r="AY83" s="58" t="e">
        <f aca="false">AK83+AH83+AE83</f>
        <v>#N/A</v>
      </c>
      <c r="AZ83" s="73"/>
    </row>
    <row r="84" customFormat="false" ht="12.75" hidden="false" customHeight="false" outlineLevel="0" collapsed="false">
      <c r="A84" s="62" t="n">
        <f aca="false">EDATE(A83,1)</f>
        <v>38961</v>
      </c>
      <c r="B84" s="63" t="n">
        <f aca="false">B83</f>
        <v>15000</v>
      </c>
      <c r="C84" s="75"/>
      <c r="D84" s="65" t="n">
        <f aca="false">B84+C84</f>
        <v>15000</v>
      </c>
      <c r="E84" s="52" t="n">
        <f aca="false">IF(Z84=0,0,IF(AND(Z84=1,$H$3=1),D84*U84,IF($H$3=2,D84,"N/A")))</f>
        <v>450000</v>
      </c>
      <c r="F84" s="52" t="n">
        <f aca="false">E84*Y84</f>
        <v>1.35620345590298E+017</v>
      </c>
      <c r="G84" s="66" t="n">
        <f aca="false">VLOOKUP($A84,Table,MATCH(G$4,Curves,0))</f>
        <v>3</v>
      </c>
      <c r="H84" s="67" t="n">
        <f aca="false">G84</f>
        <v>3</v>
      </c>
      <c r="I84" s="68" t="n">
        <f aca="false">H84</f>
        <v>3</v>
      </c>
      <c r="J84" s="66" t="e">
        <f aca="false">VLOOKUP($A84,Table,MATCH(J$4,Curves,0))</f>
        <v>#N/A</v>
      </c>
      <c r="K84" s="67" t="e">
        <f aca="false">J84</f>
        <v>#N/A</v>
      </c>
      <c r="L84" s="68" t="e">
        <f aca="false">K84</f>
        <v>#N/A</v>
      </c>
      <c r="M84" s="66" t="e">
        <f aca="false">VLOOKUP($A84,Table,MATCH(M$4,Curves,0))</f>
        <v>#N/A</v>
      </c>
      <c r="N84" s="67" t="e">
        <f aca="false">M84</f>
        <v>#N/A</v>
      </c>
      <c r="O84" s="68" t="e">
        <f aca="false">N84</f>
        <v>#N/A</v>
      </c>
      <c r="P84" s="69"/>
      <c r="Q84" s="68" t="e">
        <f aca="false">M84+J84+G84</f>
        <v>#N/A</v>
      </c>
      <c r="R84" s="68" t="e">
        <f aca="false">N84+K84+H84</f>
        <v>#N/A</v>
      </c>
      <c r="S84" s="68" t="e">
        <f aca="false">O84+L84+I84</f>
        <v>#N/A</v>
      </c>
      <c r="T84" s="69"/>
      <c r="U84" s="2" t="n">
        <f aca="false">A85-A84</f>
        <v>30</v>
      </c>
      <c r="V84" s="70" t="n">
        <f aca="false">CHOOSE(F$3,A85+24,A84)</f>
        <v>38961</v>
      </c>
      <c r="W84" s="2" t="n">
        <f aca="false">V84-C$3</f>
        <v>-6964</v>
      </c>
      <c r="X84" s="66" t="n">
        <f aca="false">VLOOKUP($A84,Table,MATCH(X$4,Curves,0))</f>
        <v>2</v>
      </c>
      <c r="Y84" s="71" t="n">
        <f aca="false">1/(1+CHOOSE(F$3,(X85+($K$3/10000))/2,(X84+($K$3/10000))/2))^(2*W84/365.25)</f>
        <v>301378545756.217</v>
      </c>
      <c r="Z84" s="2" t="n">
        <f aca="false">IF(AND(mthbeg&lt;=A84,mthend&gt;=A84),1,0)</f>
        <v>1</v>
      </c>
      <c r="AA84" s="2" t="n">
        <f aca="false">U84*Z84</f>
        <v>30</v>
      </c>
      <c r="AC84" s="57" t="n">
        <f aca="false">F84*G84</f>
        <v>4.06861036770894E+017</v>
      </c>
      <c r="AD84" s="57" t="n">
        <f aca="false">$F84*H84</f>
        <v>4.06861036770894E+017</v>
      </c>
      <c r="AE84" s="57" t="n">
        <f aca="false">$F84*I84</f>
        <v>4.06861036770894E+017</v>
      </c>
      <c r="AF84" s="57" t="e">
        <f aca="false">$F84*J84</f>
        <v>#N/A</v>
      </c>
      <c r="AG84" s="57" t="e">
        <f aca="false">$F84*K84</f>
        <v>#N/A</v>
      </c>
      <c r="AH84" s="57" t="e">
        <f aca="false">$F84*L84</f>
        <v>#N/A</v>
      </c>
      <c r="AI84" s="57" t="e">
        <f aca="false">$F84*M84</f>
        <v>#N/A</v>
      </c>
      <c r="AJ84" s="57" t="e">
        <f aca="false">$F84*N84</f>
        <v>#N/A</v>
      </c>
      <c r="AK84" s="57" t="e">
        <f aca="false">F84*O84</f>
        <v>#N/A</v>
      </c>
      <c r="AL84" s="61"/>
      <c r="AM84" s="57" t="n">
        <f aca="false">CHOOSE($G$3,AD84-AE84,AE84-AD84)</f>
        <v>0</v>
      </c>
      <c r="AN84" s="57" t="e">
        <f aca="false">CHOOSE($G$3,AG84-AH84,AH84-AG84)</f>
        <v>#N/A</v>
      </c>
      <c r="AO84" s="57" t="e">
        <f aca="false">CHOOSE($G$3,AJ84-AK84,AK84-AJ84)</f>
        <v>#N/A</v>
      </c>
      <c r="AP84" s="72" t="e">
        <f aca="false">SUM(AM84:AO84)</f>
        <v>#N/A</v>
      </c>
      <c r="AR84" s="57" t="n">
        <f aca="false">CHOOSE($G$3,AC84-AD84,AD84-AC84)</f>
        <v>0</v>
      </c>
      <c r="AS84" s="57" t="e">
        <f aca="false">CHOOSE($G$3,AF84-AG84,AG84-AF84)</f>
        <v>#N/A</v>
      </c>
      <c r="AT84" s="57" t="e">
        <f aca="false">CHOOSE($G$3,AI84-AJ84,AJ84-AI84)</f>
        <v>#N/A</v>
      </c>
      <c r="AU84" s="72" t="e">
        <f aca="false">AR84+AS84+AT84</f>
        <v>#N/A</v>
      </c>
      <c r="AV84" s="72"/>
      <c r="AW84" s="58" t="e">
        <f aca="false">AU84+AP84</f>
        <v>#N/A</v>
      </c>
      <c r="AY84" s="58" t="e">
        <f aca="false">AK84+AH84+AE84</f>
        <v>#N/A</v>
      </c>
      <c r="AZ84" s="73"/>
    </row>
    <row r="85" customFormat="false" ht="12.75" hidden="false" customHeight="false" outlineLevel="0" collapsed="false">
      <c r="A85" s="62" t="n">
        <f aca="false">EDATE(A84,1)</f>
        <v>38991</v>
      </c>
      <c r="B85" s="63" t="n">
        <f aca="false">B84</f>
        <v>15000</v>
      </c>
      <c r="C85" s="75"/>
      <c r="D85" s="65" t="n">
        <f aca="false">B85+C85</f>
        <v>15000</v>
      </c>
      <c r="E85" s="52" t="n">
        <f aca="false">IF(Z85=0,0,IF(AND(Z85=1,$H$3=1),D85*U85,IF($H$3=2,D85,"N/A")))</f>
        <v>465000</v>
      </c>
      <c r="F85" s="52" t="n">
        <f aca="false">E85*Y85</f>
        <v>1.25058948615969E+017</v>
      </c>
      <c r="G85" s="66" t="n">
        <f aca="false">VLOOKUP($A85,Table,MATCH(G$4,Curves,0))</f>
        <v>3</v>
      </c>
      <c r="H85" s="67" t="n">
        <f aca="false">G85</f>
        <v>3</v>
      </c>
      <c r="I85" s="68" t="n">
        <f aca="false">H85</f>
        <v>3</v>
      </c>
      <c r="J85" s="66" t="e">
        <f aca="false">VLOOKUP($A85,Table,MATCH(J$4,Curves,0))</f>
        <v>#N/A</v>
      </c>
      <c r="K85" s="67" t="e">
        <f aca="false">J85</f>
        <v>#N/A</v>
      </c>
      <c r="L85" s="68" t="e">
        <f aca="false">K85</f>
        <v>#N/A</v>
      </c>
      <c r="M85" s="66" t="e">
        <f aca="false">VLOOKUP($A85,Table,MATCH(M$4,Curves,0))</f>
        <v>#N/A</v>
      </c>
      <c r="N85" s="67" t="e">
        <f aca="false">M85</f>
        <v>#N/A</v>
      </c>
      <c r="O85" s="68" t="e">
        <f aca="false">N85</f>
        <v>#N/A</v>
      </c>
      <c r="P85" s="69"/>
      <c r="Q85" s="68" t="e">
        <f aca="false">M85+J85+G85</f>
        <v>#N/A</v>
      </c>
      <c r="R85" s="68" t="e">
        <f aca="false">N85+K85+H85</f>
        <v>#N/A</v>
      </c>
      <c r="S85" s="68" t="e">
        <f aca="false">O85+L85+I85</f>
        <v>#N/A</v>
      </c>
      <c r="T85" s="69"/>
      <c r="U85" s="2" t="n">
        <f aca="false">A86-A85</f>
        <v>31</v>
      </c>
      <c r="V85" s="70" t="n">
        <f aca="false">CHOOSE(F$3,A86+24,A85)</f>
        <v>38991</v>
      </c>
      <c r="W85" s="2" t="n">
        <f aca="false">V85-C$3</f>
        <v>-6934</v>
      </c>
      <c r="X85" s="66" t="n">
        <f aca="false">VLOOKUP($A85,Table,MATCH(X$4,Curves,0))</f>
        <v>2</v>
      </c>
      <c r="Y85" s="71" t="n">
        <f aca="false">1/(1+CHOOSE(F$3,(X86+($K$3/10000))/2,(X85+($K$3/10000))/2))^(2*W85/365.25)</f>
        <v>268943975518.214</v>
      </c>
      <c r="Z85" s="2" t="n">
        <f aca="false">IF(AND(mthbeg&lt;=A85,mthend&gt;=A85),1,0)</f>
        <v>1</v>
      </c>
      <c r="AA85" s="2" t="n">
        <f aca="false">U85*Z85</f>
        <v>31</v>
      </c>
      <c r="AC85" s="57" t="n">
        <f aca="false">F85*G85</f>
        <v>3.75176845847908E+017</v>
      </c>
      <c r="AD85" s="57" t="n">
        <f aca="false">$F85*H85</f>
        <v>3.75176845847908E+017</v>
      </c>
      <c r="AE85" s="57" t="n">
        <f aca="false">$F85*I85</f>
        <v>3.75176845847908E+017</v>
      </c>
      <c r="AF85" s="57" t="e">
        <f aca="false">$F85*J85</f>
        <v>#N/A</v>
      </c>
      <c r="AG85" s="57" t="e">
        <f aca="false">$F85*K85</f>
        <v>#N/A</v>
      </c>
      <c r="AH85" s="57" t="e">
        <f aca="false">$F85*L85</f>
        <v>#N/A</v>
      </c>
      <c r="AI85" s="57" t="e">
        <f aca="false">$F85*M85</f>
        <v>#N/A</v>
      </c>
      <c r="AJ85" s="57" t="e">
        <f aca="false">$F85*N85</f>
        <v>#N/A</v>
      </c>
      <c r="AK85" s="57" t="e">
        <f aca="false">F85*O85</f>
        <v>#N/A</v>
      </c>
      <c r="AL85" s="61"/>
      <c r="AM85" s="57" t="n">
        <f aca="false">CHOOSE($G$3,AD85-AE85,AE85-AD85)</f>
        <v>0</v>
      </c>
      <c r="AN85" s="57" t="e">
        <f aca="false">CHOOSE($G$3,AG85-AH85,AH85-AG85)</f>
        <v>#N/A</v>
      </c>
      <c r="AO85" s="57" t="e">
        <f aca="false">CHOOSE($G$3,AJ85-AK85,AK85-AJ85)</f>
        <v>#N/A</v>
      </c>
      <c r="AP85" s="72" t="e">
        <f aca="false">SUM(AM85:AO85)</f>
        <v>#N/A</v>
      </c>
      <c r="AR85" s="57" t="n">
        <f aca="false">CHOOSE($G$3,AC85-AD85,AD85-AC85)</f>
        <v>0</v>
      </c>
      <c r="AS85" s="57" t="e">
        <f aca="false">CHOOSE($G$3,AF85-AG85,AG85-AF85)</f>
        <v>#N/A</v>
      </c>
      <c r="AT85" s="57" t="e">
        <f aca="false">CHOOSE($G$3,AI85-AJ85,AJ85-AI85)</f>
        <v>#N/A</v>
      </c>
      <c r="AU85" s="72" t="e">
        <f aca="false">AR85+AS85+AT85</f>
        <v>#N/A</v>
      </c>
      <c r="AV85" s="72"/>
      <c r="AW85" s="58" t="e">
        <f aca="false">AU85+AP85</f>
        <v>#N/A</v>
      </c>
      <c r="AY85" s="58" t="e">
        <f aca="false">AK85+AH85+AE85</f>
        <v>#N/A</v>
      </c>
      <c r="AZ85" s="73"/>
    </row>
    <row r="86" customFormat="false" ht="12.75" hidden="false" customHeight="false" outlineLevel="0" collapsed="false">
      <c r="A86" s="62" t="n">
        <f aca="false">EDATE(A85,1)</f>
        <v>39022</v>
      </c>
      <c r="B86" s="63" t="n">
        <f aca="false">B85</f>
        <v>15000</v>
      </c>
      <c r="C86" s="75"/>
      <c r="D86" s="65" t="n">
        <f aca="false">B86+C86</f>
        <v>15000</v>
      </c>
      <c r="E86" s="52" t="n">
        <f aca="false">IF(Z86=0,0,IF(AND(Z86=1,$H$3=1),D86*U86,IF($H$3=2,D86,"N/A")))</f>
        <v>450000</v>
      </c>
      <c r="F86" s="52" t="n">
        <f aca="false">E86*Y86</f>
        <v>1.07590882811492E+017</v>
      </c>
      <c r="G86" s="66" t="n">
        <f aca="false">VLOOKUP($A86,Table,MATCH(G$4,Curves,0))</f>
        <v>3</v>
      </c>
      <c r="H86" s="67" t="n">
        <f aca="false">G86</f>
        <v>3</v>
      </c>
      <c r="I86" s="68" t="n">
        <f aca="false">H86</f>
        <v>3</v>
      </c>
      <c r="J86" s="66" t="e">
        <f aca="false">VLOOKUP($A86,Table,MATCH(J$4,Curves,0))</f>
        <v>#N/A</v>
      </c>
      <c r="K86" s="67" t="e">
        <f aca="false">J86</f>
        <v>#N/A</v>
      </c>
      <c r="L86" s="68" t="e">
        <f aca="false">K86</f>
        <v>#N/A</v>
      </c>
      <c r="M86" s="66" t="e">
        <f aca="false">VLOOKUP($A86,Table,MATCH(M$4,Curves,0))</f>
        <v>#N/A</v>
      </c>
      <c r="N86" s="67" t="e">
        <f aca="false">M86</f>
        <v>#N/A</v>
      </c>
      <c r="O86" s="68" t="e">
        <f aca="false">N86</f>
        <v>#N/A</v>
      </c>
      <c r="P86" s="69"/>
      <c r="Q86" s="68" t="e">
        <f aca="false">M86+J86+G86</f>
        <v>#N/A</v>
      </c>
      <c r="R86" s="68" t="e">
        <f aca="false">N86+K86+H86</f>
        <v>#N/A</v>
      </c>
      <c r="S86" s="68" t="e">
        <f aca="false">O86+L86+I86</f>
        <v>#N/A</v>
      </c>
      <c r="T86" s="69"/>
      <c r="U86" s="2" t="n">
        <f aca="false">A87-A86</f>
        <v>30</v>
      </c>
      <c r="V86" s="70" t="n">
        <f aca="false">CHOOSE(F$3,A87+24,A86)</f>
        <v>39022</v>
      </c>
      <c r="W86" s="2" t="n">
        <f aca="false">V86-C$3</f>
        <v>-6903</v>
      </c>
      <c r="X86" s="66" t="n">
        <f aca="false">VLOOKUP($A86,Table,MATCH(X$4,Curves,0))</f>
        <v>2</v>
      </c>
      <c r="Y86" s="71" t="n">
        <f aca="false">1/(1+CHOOSE(F$3,(X87+($K$3/10000))/2,(X86+($K$3/10000))/2))^(2*W86/365.25)</f>
        <v>239090850692.204</v>
      </c>
      <c r="Z86" s="2" t="n">
        <f aca="false">IF(AND(mthbeg&lt;=A86,mthend&gt;=A86),1,0)</f>
        <v>1</v>
      </c>
      <c r="AA86" s="2" t="n">
        <f aca="false">U86*Z86</f>
        <v>30</v>
      </c>
      <c r="AC86" s="57" t="n">
        <f aca="false">F86*G86</f>
        <v>3.22772648434475E+017</v>
      </c>
      <c r="AD86" s="57" t="n">
        <f aca="false">$F86*H86</f>
        <v>3.22772648434475E+017</v>
      </c>
      <c r="AE86" s="57" t="n">
        <f aca="false">$F86*I86</f>
        <v>3.22772648434475E+017</v>
      </c>
      <c r="AF86" s="57" t="e">
        <f aca="false">$F86*J86</f>
        <v>#N/A</v>
      </c>
      <c r="AG86" s="57" t="e">
        <f aca="false">$F86*K86</f>
        <v>#N/A</v>
      </c>
      <c r="AH86" s="57" t="e">
        <f aca="false">$F86*L86</f>
        <v>#N/A</v>
      </c>
      <c r="AI86" s="57" t="e">
        <f aca="false">$F86*M86</f>
        <v>#N/A</v>
      </c>
      <c r="AJ86" s="57" t="e">
        <f aca="false">$F86*N86</f>
        <v>#N/A</v>
      </c>
      <c r="AK86" s="57" t="e">
        <f aca="false">F86*O86</f>
        <v>#N/A</v>
      </c>
      <c r="AL86" s="61"/>
      <c r="AM86" s="57" t="n">
        <f aca="false">CHOOSE($G$3,AD86-AE86,AE86-AD86)</f>
        <v>0</v>
      </c>
      <c r="AN86" s="57" t="e">
        <f aca="false">CHOOSE($G$3,AG86-AH86,AH86-AG86)</f>
        <v>#N/A</v>
      </c>
      <c r="AO86" s="57" t="e">
        <f aca="false">CHOOSE($G$3,AJ86-AK86,AK86-AJ86)</f>
        <v>#N/A</v>
      </c>
      <c r="AP86" s="72" t="e">
        <f aca="false">SUM(AM86:AO86)</f>
        <v>#N/A</v>
      </c>
      <c r="AR86" s="57" t="n">
        <f aca="false">CHOOSE($G$3,AC86-AD86,AD86-AC86)</f>
        <v>0</v>
      </c>
      <c r="AS86" s="57" t="e">
        <f aca="false">CHOOSE($G$3,AF86-AG86,AG86-AF86)</f>
        <v>#N/A</v>
      </c>
      <c r="AT86" s="57" t="e">
        <f aca="false">CHOOSE($G$3,AI86-AJ86,AJ86-AI86)</f>
        <v>#N/A</v>
      </c>
      <c r="AU86" s="72" t="e">
        <f aca="false">AR86+AS86+AT86</f>
        <v>#N/A</v>
      </c>
      <c r="AV86" s="72"/>
      <c r="AW86" s="58" t="e">
        <f aca="false">AU86+AP86</f>
        <v>#N/A</v>
      </c>
      <c r="AY86" s="58" t="e">
        <f aca="false">AK86+AH86+AE86</f>
        <v>#N/A</v>
      </c>
      <c r="AZ86" s="73"/>
    </row>
    <row r="87" customFormat="false" ht="12.75" hidden="false" customHeight="false" outlineLevel="0" collapsed="false">
      <c r="A87" s="62" t="n">
        <f aca="false">EDATE(A86,1)</f>
        <v>39052</v>
      </c>
      <c r="B87" s="63" t="n">
        <f aca="false">B86</f>
        <v>15000</v>
      </c>
      <c r="C87" s="75"/>
      <c r="D87" s="65" t="n">
        <f aca="false">B87+C87</f>
        <v>15000</v>
      </c>
      <c r="E87" s="52" t="n">
        <f aca="false">IF(Z87=0,0,IF(AND(Z87=1,$H$3=1),D87*U87,IF($H$3=2,D87,"N/A")))</f>
        <v>465000</v>
      </c>
      <c r="F87" s="52" t="n">
        <f aca="false">E87*Y87</f>
        <v>99212272513422200</v>
      </c>
      <c r="G87" s="66" t="n">
        <f aca="false">VLOOKUP($A87,Table,MATCH(G$4,Curves,0))</f>
        <v>3</v>
      </c>
      <c r="H87" s="67" t="n">
        <f aca="false">G87</f>
        <v>3</v>
      </c>
      <c r="I87" s="68" t="n">
        <f aca="false">H87</f>
        <v>3</v>
      </c>
      <c r="J87" s="66" t="e">
        <f aca="false">VLOOKUP($A87,Table,MATCH(J$4,Curves,0))</f>
        <v>#N/A</v>
      </c>
      <c r="K87" s="67" t="e">
        <f aca="false">J87</f>
        <v>#N/A</v>
      </c>
      <c r="L87" s="68" t="e">
        <f aca="false">K87</f>
        <v>#N/A</v>
      </c>
      <c r="M87" s="66" t="e">
        <f aca="false">VLOOKUP($A87,Table,MATCH(M$4,Curves,0))</f>
        <v>#N/A</v>
      </c>
      <c r="N87" s="67" t="e">
        <f aca="false">M87</f>
        <v>#N/A</v>
      </c>
      <c r="O87" s="68" t="e">
        <f aca="false">N87</f>
        <v>#N/A</v>
      </c>
      <c r="P87" s="69"/>
      <c r="Q87" s="68" t="e">
        <f aca="false">M87+J87+G87</f>
        <v>#N/A</v>
      </c>
      <c r="R87" s="68" t="e">
        <f aca="false">N87+K87+H87</f>
        <v>#N/A</v>
      </c>
      <c r="S87" s="68" t="e">
        <f aca="false">O87+L87+I87</f>
        <v>#N/A</v>
      </c>
      <c r="T87" s="69"/>
      <c r="U87" s="2" t="n">
        <f aca="false">A88-A87</f>
        <v>31</v>
      </c>
      <c r="V87" s="70" t="n">
        <f aca="false">CHOOSE(F$3,A88+24,A87)</f>
        <v>39052</v>
      </c>
      <c r="W87" s="2" t="n">
        <f aca="false">V87-C$3</f>
        <v>-6873</v>
      </c>
      <c r="X87" s="66" t="n">
        <f aca="false">VLOOKUP($A87,Table,MATCH(X$4,Curves,0))</f>
        <v>2</v>
      </c>
      <c r="Y87" s="71" t="n">
        <f aca="false">1/(1+CHOOSE(F$3,(X88+($K$3/10000))/2,(X87+($K$3/10000))/2))^(2*W87/365.25)</f>
        <v>213359725835.317</v>
      </c>
      <c r="Z87" s="2" t="n">
        <f aca="false">IF(AND(mthbeg&lt;=A87,mthend&gt;=A87),1,0)</f>
        <v>1</v>
      </c>
      <c r="AA87" s="2" t="n">
        <f aca="false">U87*Z87</f>
        <v>31</v>
      </c>
      <c r="AC87" s="57" t="n">
        <f aca="false">F87*G87</f>
        <v>2.97636817540267E+017</v>
      </c>
      <c r="AD87" s="57" t="n">
        <f aca="false">$F87*H87</f>
        <v>2.97636817540267E+017</v>
      </c>
      <c r="AE87" s="57" t="n">
        <f aca="false">$F87*I87</f>
        <v>2.97636817540267E+017</v>
      </c>
      <c r="AF87" s="57" t="e">
        <f aca="false">$F87*J87</f>
        <v>#N/A</v>
      </c>
      <c r="AG87" s="57" t="e">
        <f aca="false">$F87*K87</f>
        <v>#N/A</v>
      </c>
      <c r="AH87" s="57" t="e">
        <f aca="false">$F87*L87</f>
        <v>#N/A</v>
      </c>
      <c r="AI87" s="57" t="e">
        <f aca="false">$F87*M87</f>
        <v>#N/A</v>
      </c>
      <c r="AJ87" s="57" t="e">
        <f aca="false">$F87*N87</f>
        <v>#N/A</v>
      </c>
      <c r="AK87" s="57" t="e">
        <f aca="false">F87*O87</f>
        <v>#N/A</v>
      </c>
      <c r="AL87" s="61"/>
      <c r="AM87" s="57" t="n">
        <f aca="false">CHOOSE($G$3,AD87-AE87,AE87-AD87)</f>
        <v>0</v>
      </c>
      <c r="AN87" s="57" t="e">
        <f aca="false">CHOOSE($G$3,AG87-AH87,AH87-AG87)</f>
        <v>#N/A</v>
      </c>
      <c r="AO87" s="57" t="e">
        <f aca="false">CHOOSE($G$3,AJ87-AK87,AK87-AJ87)</f>
        <v>#N/A</v>
      </c>
      <c r="AP87" s="72" t="e">
        <f aca="false">SUM(AM87:AO87)</f>
        <v>#N/A</v>
      </c>
      <c r="AR87" s="57" t="n">
        <f aca="false">CHOOSE($G$3,AC87-AD87,AD87-AC87)</f>
        <v>0</v>
      </c>
      <c r="AS87" s="57" t="e">
        <f aca="false">CHOOSE($G$3,AF87-AG87,AG87-AF87)</f>
        <v>#N/A</v>
      </c>
      <c r="AT87" s="57" t="e">
        <f aca="false">CHOOSE($G$3,AI87-AJ87,AJ87-AI87)</f>
        <v>#N/A</v>
      </c>
      <c r="AU87" s="72" t="e">
        <f aca="false">AR87+AS87+AT87</f>
        <v>#N/A</v>
      </c>
      <c r="AV87" s="72"/>
      <c r="AW87" s="58" t="e">
        <f aca="false">AU87+AP87</f>
        <v>#N/A</v>
      </c>
      <c r="AY87" s="58" t="e">
        <f aca="false">AK87+AH87+AE87</f>
        <v>#N/A</v>
      </c>
      <c r="AZ87" s="73"/>
    </row>
    <row r="88" customFormat="false" ht="12.75" hidden="false" customHeight="false" outlineLevel="0" collapsed="false">
      <c r="A88" s="62" t="n">
        <f aca="false">EDATE(A87,1)</f>
        <v>39083</v>
      </c>
      <c r="B88" s="63" t="n">
        <f aca="false">B87</f>
        <v>15000</v>
      </c>
      <c r="C88" s="75"/>
      <c r="D88" s="65" t="n">
        <f aca="false">B88+C88</f>
        <v>15000</v>
      </c>
      <c r="E88" s="52" t="n">
        <f aca="false">IF(Z88=0,0,IF(AND(Z88=1,$H$3=1),D88*U88,IF($H$3=2,D88,"N/A")))</f>
        <v>465000</v>
      </c>
      <c r="F88" s="52" t="n">
        <f aca="false">E88*Y88</f>
        <v>88199583532721400</v>
      </c>
      <c r="G88" s="66" t="n">
        <f aca="false">VLOOKUP($A88,Table,MATCH(G$4,Curves,0))</f>
        <v>3</v>
      </c>
      <c r="H88" s="67" t="n">
        <f aca="false">G88</f>
        <v>3</v>
      </c>
      <c r="I88" s="68" t="n">
        <f aca="false">H88</f>
        <v>3</v>
      </c>
      <c r="J88" s="66" t="e">
        <f aca="false">VLOOKUP($A88,Table,MATCH(J$4,Curves,0))</f>
        <v>#N/A</v>
      </c>
      <c r="K88" s="67" t="e">
        <f aca="false">J88</f>
        <v>#N/A</v>
      </c>
      <c r="L88" s="68" t="e">
        <f aca="false">K88</f>
        <v>#N/A</v>
      </c>
      <c r="M88" s="66" t="e">
        <f aca="false">VLOOKUP($A88,Table,MATCH(M$4,Curves,0))</f>
        <v>#N/A</v>
      </c>
      <c r="N88" s="67" t="e">
        <f aca="false">M88</f>
        <v>#N/A</v>
      </c>
      <c r="O88" s="68" t="e">
        <f aca="false">N88</f>
        <v>#N/A</v>
      </c>
      <c r="P88" s="69"/>
      <c r="Q88" s="68" t="e">
        <f aca="false">M88+J88+G88</f>
        <v>#N/A</v>
      </c>
      <c r="R88" s="68" t="e">
        <f aca="false">N88+K88+H88</f>
        <v>#N/A</v>
      </c>
      <c r="S88" s="68" t="e">
        <f aca="false">O88+L88+I88</f>
        <v>#N/A</v>
      </c>
      <c r="T88" s="69"/>
      <c r="U88" s="2" t="n">
        <f aca="false">A89-A88</f>
        <v>31</v>
      </c>
      <c r="V88" s="70" t="n">
        <f aca="false">CHOOSE(F$3,A89+24,A88)</f>
        <v>39083</v>
      </c>
      <c r="W88" s="2" t="n">
        <f aca="false">V88-C$3</f>
        <v>-6842</v>
      </c>
      <c r="X88" s="66" t="n">
        <f aca="false">VLOOKUP($A88,Table,MATCH(X$4,Curves,0))</f>
        <v>2</v>
      </c>
      <c r="Y88" s="71" t="n">
        <f aca="false">1/(1+CHOOSE(F$3,(X89+($K$3/10000))/2,(X88+($K$3/10000))/2))^(2*W88/365.25)</f>
        <v>189676523726.283</v>
      </c>
      <c r="Z88" s="2" t="n">
        <f aca="false">IF(AND(mthbeg&lt;=A88,mthend&gt;=A88),1,0)</f>
        <v>1</v>
      </c>
      <c r="AA88" s="2" t="n">
        <f aca="false">U88*Z88</f>
        <v>31</v>
      </c>
      <c r="AC88" s="57" t="n">
        <f aca="false">F88*G88</f>
        <v>2.64598750598164E+017</v>
      </c>
      <c r="AD88" s="57" t="n">
        <f aca="false">$F88*H88</f>
        <v>2.64598750598164E+017</v>
      </c>
      <c r="AE88" s="57" t="n">
        <f aca="false">$F88*I88</f>
        <v>2.64598750598164E+017</v>
      </c>
      <c r="AF88" s="57" t="e">
        <f aca="false">$F88*J88</f>
        <v>#N/A</v>
      </c>
      <c r="AG88" s="57" t="e">
        <f aca="false">$F88*K88</f>
        <v>#N/A</v>
      </c>
      <c r="AH88" s="57" t="e">
        <f aca="false">$F88*L88</f>
        <v>#N/A</v>
      </c>
      <c r="AI88" s="57" t="e">
        <f aca="false">$F88*M88</f>
        <v>#N/A</v>
      </c>
      <c r="AJ88" s="57" t="e">
        <f aca="false">$F88*N88</f>
        <v>#N/A</v>
      </c>
      <c r="AK88" s="57" t="e">
        <f aca="false">F88*O88</f>
        <v>#N/A</v>
      </c>
      <c r="AL88" s="61"/>
      <c r="AM88" s="57" t="n">
        <f aca="false">CHOOSE($G$3,AD88-AE88,AE88-AD88)</f>
        <v>0</v>
      </c>
      <c r="AN88" s="57" t="e">
        <f aca="false">CHOOSE($G$3,AG88-AH88,AH88-AG88)</f>
        <v>#N/A</v>
      </c>
      <c r="AO88" s="57" t="e">
        <f aca="false">CHOOSE($G$3,AJ88-AK88,AK88-AJ88)</f>
        <v>#N/A</v>
      </c>
      <c r="AP88" s="72" t="e">
        <f aca="false">SUM(AM88:AO88)</f>
        <v>#N/A</v>
      </c>
      <c r="AR88" s="57" t="n">
        <f aca="false">CHOOSE($G$3,AC88-AD88,AD88-AC88)</f>
        <v>0</v>
      </c>
      <c r="AS88" s="57" t="e">
        <f aca="false">CHOOSE($G$3,AF88-AG88,AG88-AF88)</f>
        <v>#N/A</v>
      </c>
      <c r="AT88" s="57" t="e">
        <f aca="false">CHOOSE($G$3,AI88-AJ88,AJ88-AI88)</f>
        <v>#N/A</v>
      </c>
      <c r="AU88" s="72" t="e">
        <f aca="false">AR88+AS88+AT88</f>
        <v>#N/A</v>
      </c>
      <c r="AV88" s="72"/>
      <c r="AW88" s="58" t="e">
        <f aca="false">AU88+AP88</f>
        <v>#N/A</v>
      </c>
      <c r="AY88" s="58" t="e">
        <f aca="false">AK88+AH88+AE88</f>
        <v>#N/A</v>
      </c>
      <c r="AZ88" s="73"/>
    </row>
    <row r="89" customFormat="false" ht="12.75" hidden="false" customHeight="false" outlineLevel="0" collapsed="false">
      <c r="A89" s="62" t="n">
        <f aca="false">EDATE(A88,1)</f>
        <v>39114</v>
      </c>
      <c r="B89" s="63" t="n">
        <f aca="false">B88</f>
        <v>15000</v>
      </c>
      <c r="C89" s="75"/>
      <c r="D89" s="65" t="n">
        <f aca="false">B89+C89</f>
        <v>15000</v>
      </c>
      <c r="E89" s="52" t="n">
        <f aca="false">IF(Z89=0,0,IF(AND(Z89=1,$H$3=1),D89*U89,IF($H$3=2,D89,"N/A")))</f>
        <v>420000</v>
      </c>
      <c r="F89" s="52" t="n">
        <f aca="false">E89*Y89</f>
        <v>70821318667589900</v>
      </c>
      <c r="G89" s="66" t="n">
        <f aca="false">VLOOKUP($A89,Table,MATCH(G$4,Curves,0))</f>
        <v>3</v>
      </c>
      <c r="H89" s="67" t="n">
        <f aca="false">G89</f>
        <v>3</v>
      </c>
      <c r="I89" s="68" t="n">
        <f aca="false">H89</f>
        <v>3</v>
      </c>
      <c r="J89" s="66" t="e">
        <f aca="false">VLOOKUP($A89,Table,MATCH(J$4,Curves,0))</f>
        <v>#N/A</v>
      </c>
      <c r="K89" s="67" t="e">
        <f aca="false">J89</f>
        <v>#N/A</v>
      </c>
      <c r="L89" s="68" t="e">
        <f aca="false">K89</f>
        <v>#N/A</v>
      </c>
      <c r="M89" s="66" t="e">
        <f aca="false">VLOOKUP($A89,Table,MATCH(M$4,Curves,0))</f>
        <v>#N/A</v>
      </c>
      <c r="N89" s="67" t="e">
        <f aca="false">M89</f>
        <v>#N/A</v>
      </c>
      <c r="O89" s="68" t="e">
        <f aca="false">N89</f>
        <v>#N/A</v>
      </c>
      <c r="P89" s="69"/>
      <c r="Q89" s="68" t="e">
        <f aca="false">M89+J89+G89</f>
        <v>#N/A</v>
      </c>
      <c r="R89" s="68" t="e">
        <f aca="false">N89+K89+H89</f>
        <v>#N/A</v>
      </c>
      <c r="S89" s="68" t="e">
        <f aca="false">O89+L89+I89</f>
        <v>#N/A</v>
      </c>
      <c r="T89" s="69"/>
      <c r="U89" s="2" t="n">
        <f aca="false">A90-A89</f>
        <v>28</v>
      </c>
      <c r="V89" s="70" t="n">
        <f aca="false">CHOOSE(F$3,A90+24,A89)</f>
        <v>39114</v>
      </c>
      <c r="W89" s="2" t="n">
        <f aca="false">V89-C$3</f>
        <v>-6811</v>
      </c>
      <c r="X89" s="66" t="n">
        <f aca="false">VLOOKUP($A89,Table,MATCH(X$4,Curves,0))</f>
        <v>2</v>
      </c>
      <c r="Y89" s="71" t="n">
        <f aca="false">1/(1+CHOOSE(F$3,(X90+($K$3/10000))/2,(X89+($K$3/10000))/2))^(2*W89/365.25)</f>
        <v>168622187303.786</v>
      </c>
      <c r="Z89" s="2" t="n">
        <f aca="false">IF(AND(mthbeg&lt;=A89,mthend&gt;=A89),1,0)</f>
        <v>1</v>
      </c>
      <c r="AA89" s="2" t="n">
        <f aca="false">U89*Z89</f>
        <v>28</v>
      </c>
      <c r="AC89" s="57" t="n">
        <f aca="false">F89*G89</f>
        <v>2.1246395600277E+017</v>
      </c>
      <c r="AD89" s="57" t="n">
        <f aca="false">$F89*H89</f>
        <v>2.1246395600277E+017</v>
      </c>
      <c r="AE89" s="57" t="n">
        <f aca="false">$F89*I89</f>
        <v>2.1246395600277E+017</v>
      </c>
      <c r="AF89" s="57" t="e">
        <f aca="false">$F89*J89</f>
        <v>#N/A</v>
      </c>
      <c r="AG89" s="57" t="e">
        <f aca="false">$F89*K89</f>
        <v>#N/A</v>
      </c>
      <c r="AH89" s="57" t="e">
        <f aca="false">$F89*L89</f>
        <v>#N/A</v>
      </c>
      <c r="AI89" s="57" t="e">
        <f aca="false">$F89*M89</f>
        <v>#N/A</v>
      </c>
      <c r="AJ89" s="57" t="e">
        <f aca="false">$F89*N89</f>
        <v>#N/A</v>
      </c>
      <c r="AK89" s="57" t="e">
        <f aca="false">F89*O89</f>
        <v>#N/A</v>
      </c>
      <c r="AL89" s="61"/>
      <c r="AM89" s="57" t="n">
        <f aca="false">CHOOSE($G$3,AD89-AE89,AE89-AD89)</f>
        <v>0</v>
      </c>
      <c r="AN89" s="57" t="e">
        <f aca="false">CHOOSE($G$3,AG89-AH89,AH89-AG89)</f>
        <v>#N/A</v>
      </c>
      <c r="AO89" s="57" t="e">
        <f aca="false">CHOOSE($G$3,AJ89-AK89,AK89-AJ89)</f>
        <v>#N/A</v>
      </c>
      <c r="AP89" s="72" t="e">
        <f aca="false">SUM(AM89:AO89)</f>
        <v>#N/A</v>
      </c>
      <c r="AR89" s="57" t="n">
        <f aca="false">CHOOSE($G$3,AC89-AD89,AD89-AC89)</f>
        <v>0</v>
      </c>
      <c r="AS89" s="57" t="e">
        <f aca="false">CHOOSE($G$3,AF89-AG89,AG89-AF89)</f>
        <v>#N/A</v>
      </c>
      <c r="AT89" s="57" t="e">
        <f aca="false">CHOOSE($G$3,AI89-AJ89,AJ89-AI89)</f>
        <v>#N/A</v>
      </c>
      <c r="AU89" s="72" t="e">
        <f aca="false">AR89+AS89+AT89</f>
        <v>#N/A</v>
      </c>
      <c r="AV89" s="72"/>
      <c r="AW89" s="58" t="e">
        <f aca="false">AU89+AP89</f>
        <v>#N/A</v>
      </c>
      <c r="AY89" s="58" t="e">
        <f aca="false">AK89+AH89+AE89</f>
        <v>#N/A</v>
      </c>
      <c r="AZ89" s="73"/>
    </row>
    <row r="90" customFormat="false" ht="12.75" hidden="false" customHeight="false" outlineLevel="0" collapsed="false">
      <c r="A90" s="62" t="n">
        <f aca="false">EDATE(A89,1)</f>
        <v>39142</v>
      </c>
      <c r="B90" s="63" t="n">
        <f aca="false">B89</f>
        <v>15000</v>
      </c>
      <c r="C90" s="75"/>
      <c r="D90" s="65" t="n">
        <f aca="false">B90+C90</f>
        <v>15000</v>
      </c>
      <c r="E90" s="52" t="n">
        <f aca="false">IF(Z90=0,0,IF(AND(Z90=1,$H$3=1),D90*U90,IF($H$3=2,D90,"N/A")))</f>
        <v>465000</v>
      </c>
      <c r="F90" s="52" t="n">
        <f aca="false">E90*Y90</f>
        <v>70504016638485200</v>
      </c>
      <c r="G90" s="66" t="n">
        <f aca="false">VLOOKUP($A90,Table,MATCH(G$4,Curves,0))</f>
        <v>3</v>
      </c>
      <c r="H90" s="67" t="n">
        <f aca="false">G90</f>
        <v>3</v>
      </c>
      <c r="I90" s="68" t="n">
        <f aca="false">H90</f>
        <v>3</v>
      </c>
      <c r="J90" s="66" t="e">
        <f aca="false">VLOOKUP($A90,Table,MATCH(J$4,Curves,0))</f>
        <v>#N/A</v>
      </c>
      <c r="K90" s="67" t="e">
        <f aca="false">J90</f>
        <v>#N/A</v>
      </c>
      <c r="L90" s="68" t="e">
        <f aca="false">K90</f>
        <v>#N/A</v>
      </c>
      <c r="M90" s="66" t="e">
        <f aca="false">VLOOKUP($A90,Table,MATCH(M$4,Curves,0))</f>
        <v>#N/A</v>
      </c>
      <c r="N90" s="67" t="e">
        <f aca="false">M90</f>
        <v>#N/A</v>
      </c>
      <c r="O90" s="68" t="e">
        <f aca="false">N90</f>
        <v>#N/A</v>
      </c>
      <c r="P90" s="69"/>
      <c r="Q90" s="68" t="e">
        <f aca="false">M90+J90+G90</f>
        <v>#N/A</v>
      </c>
      <c r="R90" s="68" t="e">
        <f aca="false">N90+K90+H90</f>
        <v>#N/A</v>
      </c>
      <c r="S90" s="68" t="e">
        <f aca="false">O90+L90+I90</f>
        <v>#N/A</v>
      </c>
      <c r="T90" s="69"/>
      <c r="U90" s="2" t="n">
        <f aca="false">A91-A90</f>
        <v>31</v>
      </c>
      <c r="V90" s="70" t="n">
        <f aca="false">CHOOSE(F$3,A91+24,A90)</f>
        <v>39142</v>
      </c>
      <c r="W90" s="2" t="n">
        <f aca="false">V90-C$3</f>
        <v>-6783</v>
      </c>
      <c r="X90" s="66" t="n">
        <f aca="false">VLOOKUP($A90,Table,MATCH(X$4,Curves,0))</f>
        <v>2</v>
      </c>
      <c r="Y90" s="71" t="n">
        <f aca="false">1/(1+CHOOSE(F$3,(X91+($K$3/10000))/2,(X90+($K$3/10000))/2))^(2*W90/365.25)</f>
        <v>151621541158.033</v>
      </c>
      <c r="Z90" s="2" t="n">
        <f aca="false">IF(AND(mthbeg&lt;=A90,mthend&gt;=A90),1,0)</f>
        <v>1</v>
      </c>
      <c r="AA90" s="2" t="n">
        <f aca="false">U90*Z90</f>
        <v>31</v>
      </c>
      <c r="AC90" s="57" t="n">
        <f aca="false">F90*G90</f>
        <v>2.11512049915456E+017</v>
      </c>
      <c r="AD90" s="57" t="n">
        <f aca="false">$F90*H90</f>
        <v>2.11512049915456E+017</v>
      </c>
      <c r="AE90" s="57" t="n">
        <f aca="false">$F90*I90</f>
        <v>2.11512049915456E+017</v>
      </c>
      <c r="AF90" s="57" t="e">
        <f aca="false">$F90*J90</f>
        <v>#N/A</v>
      </c>
      <c r="AG90" s="57" t="e">
        <f aca="false">$F90*K90</f>
        <v>#N/A</v>
      </c>
      <c r="AH90" s="57" t="e">
        <f aca="false">$F90*L90</f>
        <v>#N/A</v>
      </c>
      <c r="AI90" s="57" t="e">
        <f aca="false">$F90*M90</f>
        <v>#N/A</v>
      </c>
      <c r="AJ90" s="57" t="e">
        <f aca="false">$F90*N90</f>
        <v>#N/A</v>
      </c>
      <c r="AK90" s="57" t="e">
        <f aca="false">F90*O90</f>
        <v>#N/A</v>
      </c>
      <c r="AL90" s="61"/>
      <c r="AM90" s="57" t="n">
        <f aca="false">CHOOSE($G$3,AD90-AE90,AE90-AD90)</f>
        <v>0</v>
      </c>
      <c r="AN90" s="57" t="e">
        <f aca="false">CHOOSE($G$3,AG90-AH90,AH90-AG90)</f>
        <v>#N/A</v>
      </c>
      <c r="AO90" s="57" t="e">
        <f aca="false">CHOOSE($G$3,AJ90-AK90,AK90-AJ90)</f>
        <v>#N/A</v>
      </c>
      <c r="AP90" s="72" t="e">
        <f aca="false">SUM(AM90:AO90)</f>
        <v>#N/A</v>
      </c>
      <c r="AR90" s="57" t="n">
        <f aca="false">CHOOSE($G$3,AC90-AD90,AD90-AC90)</f>
        <v>0</v>
      </c>
      <c r="AS90" s="57" t="e">
        <f aca="false">CHOOSE($G$3,AF90-AG90,AG90-AF90)</f>
        <v>#N/A</v>
      </c>
      <c r="AT90" s="57" t="e">
        <f aca="false">CHOOSE($G$3,AI90-AJ90,AJ90-AI90)</f>
        <v>#N/A</v>
      </c>
      <c r="AU90" s="72" t="e">
        <f aca="false">AR90+AS90+AT90</f>
        <v>#N/A</v>
      </c>
      <c r="AV90" s="72"/>
      <c r="AW90" s="58" t="e">
        <f aca="false">AU90+AP90</f>
        <v>#N/A</v>
      </c>
      <c r="AY90" s="58" t="e">
        <f aca="false">AK90+AH90+AE90</f>
        <v>#N/A</v>
      </c>
      <c r="AZ90" s="73"/>
    </row>
    <row r="91" customFormat="false" ht="12.75" hidden="false" customHeight="false" outlineLevel="0" collapsed="false">
      <c r="A91" s="62" t="n">
        <f aca="false">EDATE(A90,1)</f>
        <v>39173</v>
      </c>
      <c r="B91" s="63" t="n">
        <f aca="false">B90</f>
        <v>15000</v>
      </c>
      <c r="C91" s="75"/>
      <c r="D91" s="65" t="n">
        <f aca="false">B91+C91</f>
        <v>15000</v>
      </c>
      <c r="E91" s="52" t="n">
        <f aca="false">IF(Z91=0,0,IF(AND(Z91=1,$H$3=1),D91*U91,IF($H$3=2,D91,"N/A")))</f>
        <v>450000</v>
      </c>
      <c r="F91" s="52" t="n">
        <f aca="false">E91*Y91</f>
        <v>60656110385067500</v>
      </c>
      <c r="G91" s="66" t="n">
        <f aca="false">VLOOKUP($A91,Table,MATCH(G$4,Curves,0))</f>
        <v>3</v>
      </c>
      <c r="H91" s="67" t="n">
        <f aca="false">G91</f>
        <v>3</v>
      </c>
      <c r="I91" s="68" t="n">
        <f aca="false">H91</f>
        <v>3</v>
      </c>
      <c r="J91" s="66" t="e">
        <f aca="false">VLOOKUP($A91,Table,MATCH(J$4,Curves,0))</f>
        <v>#N/A</v>
      </c>
      <c r="K91" s="67" t="e">
        <f aca="false">J91</f>
        <v>#N/A</v>
      </c>
      <c r="L91" s="68" t="e">
        <f aca="false">K91</f>
        <v>#N/A</v>
      </c>
      <c r="M91" s="66" t="e">
        <f aca="false">VLOOKUP($A91,Table,MATCH(M$4,Curves,0))</f>
        <v>#N/A</v>
      </c>
      <c r="N91" s="67" t="e">
        <f aca="false">M91</f>
        <v>#N/A</v>
      </c>
      <c r="O91" s="68" t="e">
        <f aca="false">N91</f>
        <v>#N/A</v>
      </c>
      <c r="P91" s="69"/>
      <c r="Q91" s="68" t="e">
        <f aca="false">M91+J91+G91</f>
        <v>#N/A</v>
      </c>
      <c r="R91" s="68" t="e">
        <f aca="false">N91+K91+H91</f>
        <v>#N/A</v>
      </c>
      <c r="S91" s="68" t="e">
        <f aca="false">O91+L91+I91</f>
        <v>#N/A</v>
      </c>
      <c r="T91" s="69"/>
      <c r="U91" s="2" t="n">
        <f aca="false">A92-A91</f>
        <v>30</v>
      </c>
      <c r="V91" s="70" t="n">
        <f aca="false">CHOOSE(F$3,A92+24,A91)</f>
        <v>39173</v>
      </c>
      <c r="W91" s="2" t="n">
        <f aca="false">V91-C$3</f>
        <v>-6752</v>
      </c>
      <c r="X91" s="66" t="n">
        <f aca="false">VLOOKUP($A91,Table,MATCH(X$4,Curves,0))</f>
        <v>2</v>
      </c>
      <c r="Y91" s="71" t="n">
        <f aca="false">1/(1+CHOOSE(F$3,(X92+($K$3/10000))/2,(X91+($K$3/10000))/2))^(2*W91/365.25)</f>
        <v>134791356411.261</v>
      </c>
      <c r="Z91" s="2" t="n">
        <f aca="false">IF(AND(mthbeg&lt;=A91,mthend&gt;=A91),1,0)</f>
        <v>1</v>
      </c>
      <c r="AA91" s="2" t="n">
        <f aca="false">U91*Z91</f>
        <v>30</v>
      </c>
      <c r="AC91" s="57" t="n">
        <f aca="false">F91*G91</f>
        <v>1.81968331155203E+017</v>
      </c>
      <c r="AD91" s="57" t="n">
        <f aca="false">$F91*H91</f>
        <v>1.81968331155203E+017</v>
      </c>
      <c r="AE91" s="57" t="n">
        <f aca="false">$F91*I91</f>
        <v>1.81968331155203E+017</v>
      </c>
      <c r="AF91" s="57" t="e">
        <f aca="false">$F91*J91</f>
        <v>#N/A</v>
      </c>
      <c r="AG91" s="57" t="e">
        <f aca="false">$F91*K91</f>
        <v>#N/A</v>
      </c>
      <c r="AH91" s="57" t="e">
        <f aca="false">$F91*L91</f>
        <v>#N/A</v>
      </c>
      <c r="AI91" s="57" t="e">
        <f aca="false">$F91*M91</f>
        <v>#N/A</v>
      </c>
      <c r="AJ91" s="57" t="e">
        <f aca="false">$F91*N91</f>
        <v>#N/A</v>
      </c>
      <c r="AK91" s="57" t="e">
        <f aca="false">F91*O91</f>
        <v>#N/A</v>
      </c>
      <c r="AL91" s="61"/>
      <c r="AM91" s="57" t="n">
        <f aca="false">CHOOSE($G$3,AD91-AE91,AE91-AD91)</f>
        <v>0</v>
      </c>
      <c r="AN91" s="57" t="e">
        <f aca="false">CHOOSE($G$3,AG91-AH91,AH91-AG91)</f>
        <v>#N/A</v>
      </c>
      <c r="AO91" s="57" t="e">
        <f aca="false">CHOOSE($G$3,AJ91-AK91,AK91-AJ91)</f>
        <v>#N/A</v>
      </c>
      <c r="AP91" s="72" t="e">
        <f aca="false">SUM(AM91:AO91)</f>
        <v>#N/A</v>
      </c>
      <c r="AR91" s="57" t="n">
        <f aca="false">CHOOSE($G$3,AC91-AD91,AD91-AC91)</f>
        <v>0</v>
      </c>
      <c r="AS91" s="57" t="e">
        <f aca="false">CHOOSE($G$3,AF91-AG91,AG91-AF91)</f>
        <v>#N/A</v>
      </c>
      <c r="AT91" s="57" t="e">
        <f aca="false">CHOOSE($G$3,AI91-AJ91,AJ91-AI91)</f>
        <v>#N/A</v>
      </c>
      <c r="AU91" s="72" t="e">
        <f aca="false">AR91+AS91+AT91</f>
        <v>#N/A</v>
      </c>
      <c r="AV91" s="72"/>
      <c r="AW91" s="58" t="e">
        <f aca="false">AU91+AP91</f>
        <v>#N/A</v>
      </c>
      <c r="AY91" s="58" t="e">
        <f aca="false">AK91+AH91+AE91</f>
        <v>#N/A</v>
      </c>
      <c r="AZ91" s="73"/>
    </row>
    <row r="92" customFormat="false" ht="12.75" hidden="false" customHeight="false" outlineLevel="0" collapsed="false">
      <c r="A92" s="62" t="n">
        <f aca="false">EDATE(A91,1)</f>
        <v>39203</v>
      </c>
      <c r="B92" s="63" t="n">
        <f aca="false">B91</f>
        <v>15000</v>
      </c>
      <c r="C92" s="75"/>
      <c r="D92" s="65" t="n">
        <f aca="false">B92+C92</f>
        <v>15000</v>
      </c>
      <c r="E92" s="52" t="n">
        <f aca="false">IF(Z92=0,0,IF(AND(Z92=1,$H$3=1),D92*U92,IF($H$3=2,D92,"N/A")))</f>
        <v>465000</v>
      </c>
      <c r="F92" s="52" t="n">
        <f aca="false">E92*Y92</f>
        <v>55932532533182000</v>
      </c>
      <c r="G92" s="66" t="n">
        <f aca="false">VLOOKUP($A92,Table,MATCH(G$4,Curves,0))</f>
        <v>3</v>
      </c>
      <c r="H92" s="67" t="n">
        <f aca="false">G92</f>
        <v>3</v>
      </c>
      <c r="I92" s="68" t="n">
        <f aca="false">H92</f>
        <v>3</v>
      </c>
      <c r="J92" s="66" t="e">
        <f aca="false">VLOOKUP($A92,Table,MATCH(J$4,Curves,0))</f>
        <v>#N/A</v>
      </c>
      <c r="K92" s="67" t="e">
        <f aca="false">J92</f>
        <v>#N/A</v>
      </c>
      <c r="L92" s="68" t="e">
        <f aca="false">K92</f>
        <v>#N/A</v>
      </c>
      <c r="M92" s="66" t="e">
        <f aca="false">VLOOKUP($A92,Table,MATCH(M$4,Curves,0))</f>
        <v>#N/A</v>
      </c>
      <c r="N92" s="67" t="e">
        <f aca="false">M92</f>
        <v>#N/A</v>
      </c>
      <c r="O92" s="68" t="e">
        <f aca="false">N92</f>
        <v>#N/A</v>
      </c>
      <c r="P92" s="69"/>
      <c r="Q92" s="68" t="e">
        <f aca="false">M92+J92+G92</f>
        <v>#N/A</v>
      </c>
      <c r="R92" s="68" t="e">
        <f aca="false">N92+K92+H92</f>
        <v>#N/A</v>
      </c>
      <c r="S92" s="68" t="e">
        <f aca="false">O92+L92+I92</f>
        <v>#N/A</v>
      </c>
      <c r="T92" s="69"/>
      <c r="U92" s="2" t="n">
        <f aca="false">A93-A92</f>
        <v>31</v>
      </c>
      <c r="V92" s="70" t="n">
        <f aca="false">CHOOSE(F$3,A93+24,A92)</f>
        <v>39203</v>
      </c>
      <c r="W92" s="2" t="n">
        <f aca="false">V92-C$3</f>
        <v>-6722</v>
      </c>
      <c r="X92" s="66" t="n">
        <f aca="false">VLOOKUP($A92,Table,MATCH(X$4,Curves,0))</f>
        <v>2</v>
      </c>
      <c r="Y92" s="71" t="n">
        <f aca="false">1/(1+CHOOSE(F$3,(X93+($K$3/10000))/2,(X92+($K$3/10000))/2))^(2*W92/365.25)</f>
        <v>120285016200.391</v>
      </c>
      <c r="Z92" s="2" t="n">
        <f aca="false">IF(AND(mthbeg&lt;=A92,mthend&gt;=A92),1,0)</f>
        <v>1</v>
      </c>
      <c r="AA92" s="2" t="n">
        <f aca="false">U92*Z92</f>
        <v>31</v>
      </c>
      <c r="AC92" s="57" t="n">
        <f aca="false">F92*G92</f>
        <v>1.67797597599546E+017</v>
      </c>
      <c r="AD92" s="57" t="n">
        <f aca="false">$F92*H92</f>
        <v>1.67797597599546E+017</v>
      </c>
      <c r="AE92" s="57" t="n">
        <f aca="false">$F92*I92</f>
        <v>1.67797597599546E+017</v>
      </c>
      <c r="AF92" s="57" t="e">
        <f aca="false">$F92*J92</f>
        <v>#N/A</v>
      </c>
      <c r="AG92" s="57" t="e">
        <f aca="false">$F92*K92</f>
        <v>#N/A</v>
      </c>
      <c r="AH92" s="57" t="e">
        <f aca="false">$F92*L92</f>
        <v>#N/A</v>
      </c>
      <c r="AI92" s="57" t="e">
        <f aca="false">$F92*M92</f>
        <v>#N/A</v>
      </c>
      <c r="AJ92" s="57" t="e">
        <f aca="false">$F92*N92</f>
        <v>#N/A</v>
      </c>
      <c r="AK92" s="57" t="e">
        <f aca="false">F92*O92</f>
        <v>#N/A</v>
      </c>
      <c r="AL92" s="61"/>
      <c r="AM92" s="57" t="n">
        <f aca="false">CHOOSE($G$3,AD92-AE92,AE92-AD92)</f>
        <v>0</v>
      </c>
      <c r="AN92" s="57" t="e">
        <f aca="false">CHOOSE($G$3,AG92-AH92,AH92-AG92)</f>
        <v>#N/A</v>
      </c>
      <c r="AO92" s="57" t="e">
        <f aca="false">CHOOSE($G$3,AJ92-AK92,AK92-AJ92)</f>
        <v>#N/A</v>
      </c>
      <c r="AP92" s="72" t="e">
        <f aca="false">SUM(AM92:AO92)</f>
        <v>#N/A</v>
      </c>
      <c r="AR92" s="57" t="n">
        <f aca="false">CHOOSE($G$3,AC92-AD92,AD92-AC92)</f>
        <v>0</v>
      </c>
      <c r="AS92" s="57" t="e">
        <f aca="false">CHOOSE($G$3,AF92-AG92,AG92-AF92)</f>
        <v>#N/A</v>
      </c>
      <c r="AT92" s="57" t="e">
        <f aca="false">CHOOSE($G$3,AI92-AJ92,AJ92-AI92)</f>
        <v>#N/A</v>
      </c>
      <c r="AU92" s="72" t="e">
        <f aca="false">AR92+AS92+AT92</f>
        <v>#N/A</v>
      </c>
      <c r="AV92" s="72"/>
      <c r="AW92" s="58" t="e">
        <f aca="false">AU92+AP92</f>
        <v>#N/A</v>
      </c>
      <c r="AY92" s="58" t="e">
        <f aca="false">AK92+AH92+AE92</f>
        <v>#N/A</v>
      </c>
      <c r="AZ92" s="73"/>
    </row>
    <row r="93" customFormat="false" ht="12.75" hidden="false" customHeight="false" outlineLevel="0" collapsed="false">
      <c r="A93" s="62" t="n">
        <f aca="false">EDATE(A92,1)</f>
        <v>39234</v>
      </c>
      <c r="B93" s="63" t="n">
        <f aca="false">B92</f>
        <v>15000</v>
      </c>
      <c r="C93" s="75"/>
      <c r="D93" s="65" t="n">
        <f aca="false">B93+C93</f>
        <v>15000</v>
      </c>
      <c r="E93" s="52" t="n">
        <f aca="false">IF(Z93=0,0,IF(AND(Z93=1,$H$3=1),D93*U93,IF($H$3=2,D93,"N/A")))</f>
        <v>450000</v>
      </c>
      <c r="F93" s="52" t="n">
        <f aca="false">E93*Y93</f>
        <v>48119951588647000</v>
      </c>
      <c r="G93" s="66" t="n">
        <f aca="false">VLOOKUP($A93,Table,MATCH(G$4,Curves,0))</f>
        <v>3</v>
      </c>
      <c r="H93" s="67" t="n">
        <f aca="false">G93</f>
        <v>3</v>
      </c>
      <c r="I93" s="68" t="n">
        <f aca="false">H93</f>
        <v>3</v>
      </c>
      <c r="J93" s="66" t="e">
        <f aca="false">VLOOKUP($A93,Table,MATCH(J$4,Curves,0))</f>
        <v>#N/A</v>
      </c>
      <c r="K93" s="67" t="e">
        <f aca="false">J93</f>
        <v>#N/A</v>
      </c>
      <c r="L93" s="68" t="e">
        <f aca="false">K93</f>
        <v>#N/A</v>
      </c>
      <c r="M93" s="66" t="e">
        <f aca="false">VLOOKUP($A93,Table,MATCH(M$4,Curves,0))</f>
        <v>#N/A</v>
      </c>
      <c r="N93" s="67" t="e">
        <f aca="false">M93</f>
        <v>#N/A</v>
      </c>
      <c r="O93" s="68" t="e">
        <f aca="false">N93</f>
        <v>#N/A</v>
      </c>
      <c r="P93" s="69"/>
      <c r="Q93" s="68" t="e">
        <f aca="false">M93+J93+G93</f>
        <v>#N/A</v>
      </c>
      <c r="R93" s="68" t="e">
        <f aca="false">N93+K93+H93</f>
        <v>#N/A</v>
      </c>
      <c r="S93" s="68" t="e">
        <f aca="false">O93+L93+I93</f>
        <v>#N/A</v>
      </c>
      <c r="T93" s="69"/>
      <c r="U93" s="2" t="n">
        <f aca="false">A94-A93</f>
        <v>30</v>
      </c>
      <c r="V93" s="70" t="n">
        <f aca="false">CHOOSE(F$3,A94+24,A93)</f>
        <v>39234</v>
      </c>
      <c r="W93" s="2" t="n">
        <f aca="false">V93-C$3</f>
        <v>-6691</v>
      </c>
      <c r="X93" s="66" t="n">
        <f aca="false">VLOOKUP($A93,Table,MATCH(X$4,Curves,0))</f>
        <v>2</v>
      </c>
      <c r="Y93" s="71" t="n">
        <f aca="false">1/(1+CHOOSE(F$3,(X94+($K$3/10000))/2,(X93+($K$3/10000))/2))^(2*W93/365.25)</f>
        <v>106933225752.549</v>
      </c>
      <c r="Z93" s="2" t="n">
        <f aca="false">IF(AND(mthbeg&lt;=A93,mthend&gt;=A93),1,0)</f>
        <v>1</v>
      </c>
      <c r="AA93" s="2" t="n">
        <f aca="false">U93*Z93</f>
        <v>30</v>
      </c>
      <c r="AC93" s="57" t="n">
        <f aca="false">F93*G93</f>
        <v>1.44359854765941E+017</v>
      </c>
      <c r="AD93" s="57" t="n">
        <f aca="false">$F93*H93</f>
        <v>1.44359854765941E+017</v>
      </c>
      <c r="AE93" s="57" t="n">
        <f aca="false">$F93*I93</f>
        <v>1.44359854765941E+017</v>
      </c>
      <c r="AF93" s="57" t="e">
        <f aca="false">$F93*J93</f>
        <v>#N/A</v>
      </c>
      <c r="AG93" s="57" t="e">
        <f aca="false">$F93*K93</f>
        <v>#N/A</v>
      </c>
      <c r="AH93" s="57" t="e">
        <f aca="false">$F93*L93</f>
        <v>#N/A</v>
      </c>
      <c r="AI93" s="57" t="e">
        <f aca="false">$F93*M93</f>
        <v>#N/A</v>
      </c>
      <c r="AJ93" s="57" t="e">
        <f aca="false">$F93*N93</f>
        <v>#N/A</v>
      </c>
      <c r="AK93" s="57" t="e">
        <f aca="false">F93*O93</f>
        <v>#N/A</v>
      </c>
      <c r="AL93" s="61"/>
      <c r="AM93" s="57" t="n">
        <f aca="false">CHOOSE($G$3,AD93-AE93,AE93-AD93)</f>
        <v>0</v>
      </c>
      <c r="AN93" s="57" t="e">
        <f aca="false">CHOOSE($G$3,AG93-AH93,AH93-AG93)</f>
        <v>#N/A</v>
      </c>
      <c r="AO93" s="57" t="e">
        <f aca="false">CHOOSE($G$3,AJ93-AK93,AK93-AJ93)</f>
        <v>#N/A</v>
      </c>
      <c r="AP93" s="72" t="e">
        <f aca="false">SUM(AM93:AO93)</f>
        <v>#N/A</v>
      </c>
      <c r="AR93" s="57" t="n">
        <f aca="false">CHOOSE($G$3,AC93-AD93,AD93-AC93)</f>
        <v>0</v>
      </c>
      <c r="AS93" s="57" t="e">
        <f aca="false">CHOOSE($G$3,AF93-AG93,AG93-AF93)</f>
        <v>#N/A</v>
      </c>
      <c r="AT93" s="57" t="e">
        <f aca="false">CHOOSE($G$3,AI93-AJ93,AJ93-AI93)</f>
        <v>#N/A</v>
      </c>
      <c r="AU93" s="72" t="e">
        <f aca="false">AR93+AS93+AT93</f>
        <v>#N/A</v>
      </c>
      <c r="AV93" s="72"/>
      <c r="AW93" s="58" t="e">
        <f aca="false">AU93+AP93</f>
        <v>#N/A</v>
      </c>
      <c r="AY93" s="58" t="e">
        <f aca="false">AK93+AH93+AE93</f>
        <v>#N/A</v>
      </c>
      <c r="AZ93" s="73"/>
    </row>
    <row r="94" customFormat="false" ht="12.75" hidden="false" customHeight="false" outlineLevel="0" collapsed="false">
      <c r="A94" s="62" t="n">
        <f aca="false">EDATE(A93,1)</f>
        <v>39264</v>
      </c>
      <c r="B94" s="63" t="n">
        <f aca="false">B93</f>
        <v>15000</v>
      </c>
      <c r="C94" s="75"/>
      <c r="D94" s="65" t="n">
        <f aca="false">B94+C94</f>
        <v>15000</v>
      </c>
      <c r="E94" s="52" t="n">
        <f aca="false">IF(Z94=0,0,IF(AND(Z94=1,$H$3=1),D94*U94,IF($H$3=2,D94,"N/A")))</f>
        <v>465000</v>
      </c>
      <c r="F94" s="52" t="n">
        <f aca="false">E94*Y94</f>
        <v>44372623642378100</v>
      </c>
      <c r="G94" s="66" t="n">
        <f aca="false">VLOOKUP($A94,Table,MATCH(G$4,Curves,0))</f>
        <v>3</v>
      </c>
      <c r="H94" s="67" t="n">
        <f aca="false">G94</f>
        <v>3</v>
      </c>
      <c r="I94" s="68" t="n">
        <f aca="false">H94</f>
        <v>3</v>
      </c>
      <c r="J94" s="66" t="e">
        <f aca="false">VLOOKUP($A94,Table,MATCH(J$4,Curves,0))</f>
        <v>#N/A</v>
      </c>
      <c r="K94" s="67" t="e">
        <f aca="false">J94</f>
        <v>#N/A</v>
      </c>
      <c r="L94" s="68" t="e">
        <f aca="false">K94</f>
        <v>#N/A</v>
      </c>
      <c r="M94" s="66" t="e">
        <f aca="false">VLOOKUP($A94,Table,MATCH(M$4,Curves,0))</f>
        <v>#N/A</v>
      </c>
      <c r="N94" s="67" t="e">
        <f aca="false">M94</f>
        <v>#N/A</v>
      </c>
      <c r="O94" s="68" t="e">
        <f aca="false">N94</f>
        <v>#N/A</v>
      </c>
      <c r="P94" s="69"/>
      <c r="Q94" s="68" t="e">
        <f aca="false">M94+J94+G94</f>
        <v>#N/A</v>
      </c>
      <c r="R94" s="68" t="e">
        <f aca="false">N94+K94+H94</f>
        <v>#N/A</v>
      </c>
      <c r="S94" s="68" t="e">
        <f aca="false">O94+L94+I94</f>
        <v>#N/A</v>
      </c>
      <c r="T94" s="69"/>
      <c r="U94" s="2" t="n">
        <f aca="false">A95-A94</f>
        <v>31</v>
      </c>
      <c r="V94" s="70" t="n">
        <f aca="false">CHOOSE(F$3,A95+24,A94)</f>
        <v>39264</v>
      </c>
      <c r="W94" s="2" t="n">
        <f aca="false">V94-C$3</f>
        <v>-6661</v>
      </c>
      <c r="X94" s="66" t="n">
        <f aca="false">VLOOKUP($A94,Table,MATCH(X$4,Curves,0))</f>
        <v>2</v>
      </c>
      <c r="Y94" s="71" t="n">
        <f aca="false">1/(1+CHOOSE(F$3,(X95+($K$3/10000))/2,(X94+($K$3/10000))/2))^(2*W94/365.25)</f>
        <v>95424997080.383</v>
      </c>
      <c r="Z94" s="2" t="n">
        <f aca="false">IF(AND(mthbeg&lt;=A94,mthend&gt;=A94),1,0)</f>
        <v>1</v>
      </c>
      <c r="AA94" s="2" t="n">
        <f aca="false">U94*Z94</f>
        <v>31</v>
      </c>
      <c r="AC94" s="57" t="n">
        <f aca="false">F94*G94</f>
        <v>1.33117870927134E+017</v>
      </c>
      <c r="AD94" s="57" t="n">
        <f aca="false">$F94*H94</f>
        <v>1.33117870927134E+017</v>
      </c>
      <c r="AE94" s="57" t="n">
        <f aca="false">$F94*I94</f>
        <v>1.33117870927134E+017</v>
      </c>
      <c r="AF94" s="57" t="e">
        <f aca="false">$F94*J94</f>
        <v>#N/A</v>
      </c>
      <c r="AG94" s="57" t="e">
        <f aca="false">$F94*K94</f>
        <v>#N/A</v>
      </c>
      <c r="AH94" s="57" t="e">
        <f aca="false">$F94*L94</f>
        <v>#N/A</v>
      </c>
      <c r="AI94" s="57" t="e">
        <f aca="false">$F94*M94</f>
        <v>#N/A</v>
      </c>
      <c r="AJ94" s="57" t="e">
        <f aca="false">$F94*N94</f>
        <v>#N/A</v>
      </c>
      <c r="AK94" s="57" t="e">
        <f aca="false">F94*O94</f>
        <v>#N/A</v>
      </c>
      <c r="AL94" s="61"/>
      <c r="AM94" s="57" t="n">
        <f aca="false">CHOOSE($G$3,AD94-AE94,AE94-AD94)</f>
        <v>0</v>
      </c>
      <c r="AN94" s="57" t="e">
        <f aca="false">CHOOSE($G$3,AG94-AH94,AH94-AG94)</f>
        <v>#N/A</v>
      </c>
      <c r="AO94" s="57" t="e">
        <f aca="false">CHOOSE($G$3,AJ94-AK94,AK94-AJ94)</f>
        <v>#N/A</v>
      </c>
      <c r="AP94" s="72" t="e">
        <f aca="false">SUM(AM94:AO94)</f>
        <v>#N/A</v>
      </c>
      <c r="AR94" s="57" t="n">
        <f aca="false">CHOOSE($G$3,AC94-AD94,AD94-AC94)</f>
        <v>0</v>
      </c>
      <c r="AS94" s="57" t="e">
        <f aca="false">CHOOSE($G$3,AF94-AG94,AG94-AF94)</f>
        <v>#N/A</v>
      </c>
      <c r="AT94" s="57" t="e">
        <f aca="false">CHOOSE($G$3,AI94-AJ94,AJ94-AI94)</f>
        <v>#N/A</v>
      </c>
      <c r="AU94" s="72" t="e">
        <f aca="false">AR94+AS94+AT94</f>
        <v>#N/A</v>
      </c>
      <c r="AV94" s="72"/>
      <c r="AW94" s="58" t="e">
        <f aca="false">AU94+AP94</f>
        <v>#N/A</v>
      </c>
      <c r="AY94" s="58" t="e">
        <f aca="false">AK94+AH94+AE94</f>
        <v>#N/A</v>
      </c>
      <c r="AZ94" s="73"/>
    </row>
    <row r="95" customFormat="false" ht="12.75" hidden="false" customHeight="false" outlineLevel="0" collapsed="false">
      <c r="A95" s="62" t="n">
        <f aca="false">EDATE(A94,1)</f>
        <v>39295</v>
      </c>
      <c r="B95" s="63" t="n">
        <f aca="false">B94</f>
        <v>15000</v>
      </c>
      <c r="C95" s="75"/>
      <c r="D95" s="65" t="n">
        <f aca="false">B95+C95</f>
        <v>15000</v>
      </c>
      <c r="E95" s="52" t="n">
        <f aca="false">IF(Z95=0,0,IF(AND(Z95=1,$H$3=1),D95*U95,IF($H$3=2,D95,"N/A")))</f>
        <v>465000</v>
      </c>
      <c r="F95" s="52" t="n">
        <f aca="false">E95*Y95</f>
        <v>39447205737399800</v>
      </c>
      <c r="G95" s="66" t="n">
        <f aca="false">VLOOKUP($A95,Table,MATCH(G$4,Curves,0))</f>
        <v>3</v>
      </c>
      <c r="H95" s="67" t="n">
        <f aca="false">G95</f>
        <v>3</v>
      </c>
      <c r="I95" s="68" t="n">
        <f aca="false">H95</f>
        <v>3</v>
      </c>
      <c r="J95" s="66" t="e">
        <f aca="false">VLOOKUP($A95,Table,MATCH(J$4,Curves,0))</f>
        <v>#N/A</v>
      </c>
      <c r="K95" s="67" t="e">
        <f aca="false">J95</f>
        <v>#N/A</v>
      </c>
      <c r="L95" s="68" t="e">
        <f aca="false">K95</f>
        <v>#N/A</v>
      </c>
      <c r="M95" s="66" t="e">
        <f aca="false">VLOOKUP($A95,Table,MATCH(M$4,Curves,0))</f>
        <v>#N/A</v>
      </c>
      <c r="N95" s="67" t="e">
        <f aca="false">M95</f>
        <v>#N/A</v>
      </c>
      <c r="O95" s="68" t="e">
        <f aca="false">N95</f>
        <v>#N/A</v>
      </c>
      <c r="P95" s="69"/>
      <c r="Q95" s="68" t="e">
        <f aca="false">M95+J95+G95</f>
        <v>#N/A</v>
      </c>
      <c r="R95" s="68" t="e">
        <f aca="false">N95+K95+H95</f>
        <v>#N/A</v>
      </c>
      <c r="S95" s="68" t="e">
        <f aca="false">O95+L95+I95</f>
        <v>#N/A</v>
      </c>
      <c r="T95" s="69"/>
      <c r="U95" s="2" t="n">
        <f aca="false">A96-A95</f>
        <v>31</v>
      </c>
      <c r="V95" s="70" t="n">
        <f aca="false">CHOOSE(F$3,A96+24,A95)</f>
        <v>39295</v>
      </c>
      <c r="W95" s="2" t="n">
        <f aca="false">V95-C$3</f>
        <v>-6630</v>
      </c>
      <c r="X95" s="66" t="n">
        <f aca="false">VLOOKUP($A95,Table,MATCH(X$4,Curves,0))</f>
        <v>2</v>
      </c>
      <c r="Y95" s="71" t="n">
        <f aca="false">1/(1+CHOOSE(F$3,(X96+($K$3/10000))/2,(X95+($K$3/10000))/2))^(2*W95/365.25)</f>
        <v>84832700510.5371</v>
      </c>
      <c r="Z95" s="2" t="n">
        <f aca="false">IF(AND(mthbeg&lt;=A95,mthend&gt;=A95),1,0)</f>
        <v>1</v>
      </c>
      <c r="AA95" s="2" t="n">
        <f aca="false">U95*Z95</f>
        <v>31</v>
      </c>
      <c r="AC95" s="57" t="n">
        <f aca="false">F95*G95</f>
        <v>1.18341617212199E+017</v>
      </c>
      <c r="AD95" s="57" t="n">
        <f aca="false">$F95*H95</f>
        <v>1.18341617212199E+017</v>
      </c>
      <c r="AE95" s="57" t="n">
        <f aca="false">$F95*I95</f>
        <v>1.18341617212199E+017</v>
      </c>
      <c r="AF95" s="57" t="e">
        <f aca="false">$F95*J95</f>
        <v>#N/A</v>
      </c>
      <c r="AG95" s="57" t="e">
        <f aca="false">$F95*K95</f>
        <v>#N/A</v>
      </c>
      <c r="AH95" s="57" t="e">
        <f aca="false">$F95*L95</f>
        <v>#N/A</v>
      </c>
      <c r="AI95" s="57" t="e">
        <f aca="false">$F95*M95</f>
        <v>#N/A</v>
      </c>
      <c r="AJ95" s="57" t="e">
        <f aca="false">$F95*N95</f>
        <v>#N/A</v>
      </c>
      <c r="AK95" s="57" t="e">
        <f aca="false">F95*O95</f>
        <v>#N/A</v>
      </c>
      <c r="AL95" s="61"/>
      <c r="AM95" s="57" t="n">
        <f aca="false">CHOOSE($G$3,AD95-AE95,AE95-AD95)</f>
        <v>0</v>
      </c>
      <c r="AN95" s="57" t="e">
        <f aca="false">CHOOSE($G$3,AG95-AH95,AH95-AG95)</f>
        <v>#N/A</v>
      </c>
      <c r="AO95" s="57" t="e">
        <f aca="false">CHOOSE($G$3,AJ95-AK95,AK95-AJ95)</f>
        <v>#N/A</v>
      </c>
      <c r="AP95" s="72" t="e">
        <f aca="false">SUM(AM95:AO95)</f>
        <v>#N/A</v>
      </c>
      <c r="AR95" s="57" t="n">
        <f aca="false">CHOOSE($G$3,AC95-AD95,AD95-AC95)</f>
        <v>0</v>
      </c>
      <c r="AS95" s="57" t="e">
        <f aca="false">CHOOSE($G$3,AF95-AG95,AG95-AF95)</f>
        <v>#N/A</v>
      </c>
      <c r="AT95" s="57" t="e">
        <f aca="false">CHOOSE($G$3,AI95-AJ95,AJ95-AI95)</f>
        <v>#N/A</v>
      </c>
      <c r="AU95" s="72" t="e">
        <f aca="false">AR95+AS95+AT95</f>
        <v>#N/A</v>
      </c>
      <c r="AV95" s="72"/>
      <c r="AW95" s="58" t="e">
        <f aca="false">AU95+AP95</f>
        <v>#N/A</v>
      </c>
      <c r="AY95" s="58" t="e">
        <f aca="false">AK95+AH95+AE95</f>
        <v>#N/A</v>
      </c>
      <c r="AZ95" s="73"/>
    </row>
    <row r="96" customFormat="false" ht="12.75" hidden="false" customHeight="false" outlineLevel="0" collapsed="false">
      <c r="A96" s="62" t="n">
        <f aca="false">EDATE(A95,1)</f>
        <v>39326</v>
      </c>
      <c r="B96" s="63" t="n">
        <f aca="false">B95</f>
        <v>15000</v>
      </c>
      <c r="C96" s="75"/>
      <c r="D96" s="65" t="n">
        <f aca="false">B96+C96</f>
        <v>15000</v>
      </c>
      <c r="E96" s="52" t="n">
        <f aca="false">IF(Z96=0,0,IF(AND(Z96=1,$H$3=1),D96*U96,IF($H$3=2,D96,"N/A")))</f>
        <v>450000</v>
      </c>
      <c r="F96" s="52" t="n">
        <f aca="false">E96*Y96</f>
        <v>33937273075646400</v>
      </c>
      <c r="G96" s="66" t="n">
        <f aca="false">VLOOKUP($A96,Table,MATCH(G$4,Curves,0))</f>
        <v>3</v>
      </c>
      <c r="H96" s="67" t="n">
        <f aca="false">G96</f>
        <v>3</v>
      </c>
      <c r="I96" s="68" t="n">
        <f aca="false">H96</f>
        <v>3</v>
      </c>
      <c r="J96" s="66" t="e">
        <f aca="false">VLOOKUP($A96,Table,MATCH(J$4,Curves,0))</f>
        <v>#N/A</v>
      </c>
      <c r="K96" s="67" t="e">
        <f aca="false">J96</f>
        <v>#N/A</v>
      </c>
      <c r="L96" s="68" t="e">
        <f aca="false">K96</f>
        <v>#N/A</v>
      </c>
      <c r="M96" s="66" t="e">
        <f aca="false">VLOOKUP($A96,Table,MATCH(M$4,Curves,0))</f>
        <v>#N/A</v>
      </c>
      <c r="N96" s="67" t="e">
        <f aca="false">M96</f>
        <v>#N/A</v>
      </c>
      <c r="O96" s="68" t="e">
        <f aca="false">N96</f>
        <v>#N/A</v>
      </c>
      <c r="P96" s="69"/>
      <c r="Q96" s="68" t="e">
        <f aca="false">M96+J96+G96</f>
        <v>#N/A</v>
      </c>
      <c r="R96" s="68" t="e">
        <f aca="false">N96+K96+H96</f>
        <v>#N/A</v>
      </c>
      <c r="S96" s="68" t="e">
        <f aca="false">O96+L96+I96</f>
        <v>#N/A</v>
      </c>
      <c r="T96" s="69"/>
      <c r="U96" s="2" t="n">
        <f aca="false">A97-A96</f>
        <v>30</v>
      </c>
      <c r="V96" s="70" t="n">
        <f aca="false">CHOOSE(F$3,A97+24,A96)</f>
        <v>39326</v>
      </c>
      <c r="W96" s="2" t="n">
        <f aca="false">V96-C$3</f>
        <v>-6599</v>
      </c>
      <c r="X96" s="66" t="n">
        <f aca="false">VLOOKUP($A96,Table,MATCH(X$4,Curves,0))</f>
        <v>2</v>
      </c>
      <c r="Y96" s="71" t="n">
        <f aca="false">1/(1+CHOOSE(F$3,(X97+($K$3/10000))/2,(X96+($K$3/10000))/2))^(2*W96/365.25)</f>
        <v>75416162390.3254</v>
      </c>
      <c r="Z96" s="2" t="n">
        <f aca="false">IF(AND(mthbeg&lt;=A96,mthend&gt;=A96),1,0)</f>
        <v>1</v>
      </c>
      <c r="AA96" s="2" t="n">
        <f aca="false">U96*Z96</f>
        <v>30</v>
      </c>
      <c r="AC96" s="57" t="n">
        <f aca="false">F96*G96</f>
        <v>1.01811819226939E+017</v>
      </c>
      <c r="AD96" s="57" t="n">
        <f aca="false">$F96*H96</f>
        <v>1.01811819226939E+017</v>
      </c>
      <c r="AE96" s="57" t="n">
        <f aca="false">$F96*I96</f>
        <v>1.01811819226939E+017</v>
      </c>
      <c r="AF96" s="57" t="e">
        <f aca="false">$F96*J96</f>
        <v>#N/A</v>
      </c>
      <c r="AG96" s="57" t="e">
        <f aca="false">$F96*K96</f>
        <v>#N/A</v>
      </c>
      <c r="AH96" s="57" t="e">
        <f aca="false">$F96*L96</f>
        <v>#N/A</v>
      </c>
      <c r="AI96" s="57" t="e">
        <f aca="false">$F96*M96</f>
        <v>#N/A</v>
      </c>
      <c r="AJ96" s="57" t="e">
        <f aca="false">$F96*N96</f>
        <v>#N/A</v>
      </c>
      <c r="AK96" s="57" t="e">
        <f aca="false">F96*O96</f>
        <v>#N/A</v>
      </c>
      <c r="AL96" s="61"/>
      <c r="AM96" s="57" t="n">
        <f aca="false">CHOOSE($G$3,AD96-AE96,AE96-AD96)</f>
        <v>0</v>
      </c>
      <c r="AN96" s="57" t="e">
        <f aca="false">CHOOSE($G$3,AG96-AH96,AH96-AG96)</f>
        <v>#N/A</v>
      </c>
      <c r="AO96" s="57" t="e">
        <f aca="false">CHOOSE($G$3,AJ96-AK96,AK96-AJ96)</f>
        <v>#N/A</v>
      </c>
      <c r="AP96" s="72" t="e">
        <f aca="false">SUM(AM96:AO96)</f>
        <v>#N/A</v>
      </c>
      <c r="AR96" s="57" t="n">
        <f aca="false">CHOOSE($G$3,AC96-AD96,AD96-AC96)</f>
        <v>0</v>
      </c>
      <c r="AS96" s="57" t="e">
        <f aca="false">CHOOSE($G$3,AF96-AG96,AG96-AF96)</f>
        <v>#N/A</v>
      </c>
      <c r="AT96" s="57" t="e">
        <f aca="false">CHOOSE($G$3,AI96-AJ96,AJ96-AI96)</f>
        <v>#N/A</v>
      </c>
      <c r="AU96" s="72" t="e">
        <f aca="false">AR96+AS96+AT96</f>
        <v>#N/A</v>
      </c>
      <c r="AV96" s="72"/>
      <c r="AW96" s="58" t="e">
        <f aca="false">AU96+AP96</f>
        <v>#N/A</v>
      </c>
      <c r="AY96" s="58" t="e">
        <f aca="false">AK96+AH96+AE96</f>
        <v>#N/A</v>
      </c>
      <c r="AZ96" s="73"/>
    </row>
    <row r="97" customFormat="false" ht="12.75" hidden="false" customHeight="false" outlineLevel="0" collapsed="false">
      <c r="A97" s="62" t="n">
        <f aca="false">EDATE(A96,1)</f>
        <v>39356</v>
      </c>
      <c r="B97" s="63" t="n">
        <f aca="false">B96</f>
        <v>15000</v>
      </c>
      <c r="C97" s="75"/>
      <c r="D97" s="65" t="n">
        <f aca="false">B97+C97</f>
        <v>15000</v>
      </c>
      <c r="E97" s="52" t="n">
        <f aca="false">IF(Z97=0,0,IF(AND(Z97=1,$H$3=1),D97*U97,IF($H$3=2,D97,"N/A")))</f>
        <v>465000</v>
      </c>
      <c r="F97" s="52" t="n">
        <f aca="false">E97*Y97</f>
        <v>31294417303394700</v>
      </c>
      <c r="G97" s="66" t="n">
        <f aca="false">VLOOKUP($A97,Table,MATCH(G$4,Curves,0))</f>
        <v>3</v>
      </c>
      <c r="H97" s="67" t="n">
        <f aca="false">G97</f>
        <v>3</v>
      </c>
      <c r="I97" s="68" t="n">
        <f aca="false">H97</f>
        <v>3</v>
      </c>
      <c r="J97" s="66" t="e">
        <f aca="false">VLOOKUP($A97,Table,MATCH(J$4,Curves,0))</f>
        <v>#N/A</v>
      </c>
      <c r="K97" s="67" t="e">
        <f aca="false">J97</f>
        <v>#N/A</v>
      </c>
      <c r="L97" s="68" t="e">
        <f aca="false">K97</f>
        <v>#N/A</v>
      </c>
      <c r="M97" s="66" t="e">
        <f aca="false">VLOOKUP($A97,Table,MATCH(M$4,Curves,0))</f>
        <v>#N/A</v>
      </c>
      <c r="N97" s="67" t="e">
        <f aca="false">M97</f>
        <v>#N/A</v>
      </c>
      <c r="O97" s="68" t="e">
        <f aca="false">N97</f>
        <v>#N/A</v>
      </c>
      <c r="P97" s="69"/>
      <c r="Q97" s="68" t="e">
        <f aca="false">M97+J97+G97</f>
        <v>#N/A</v>
      </c>
      <c r="R97" s="68" t="e">
        <f aca="false">N97+K97+H97</f>
        <v>#N/A</v>
      </c>
      <c r="S97" s="68" t="e">
        <f aca="false">O97+L97+I97</f>
        <v>#N/A</v>
      </c>
      <c r="T97" s="69"/>
      <c r="U97" s="2" t="n">
        <f aca="false">A98-A97</f>
        <v>31</v>
      </c>
      <c r="V97" s="70" t="n">
        <f aca="false">CHOOSE(F$3,A98+24,A97)</f>
        <v>39356</v>
      </c>
      <c r="W97" s="2" t="n">
        <f aca="false">V97-C$3</f>
        <v>-6569</v>
      </c>
      <c r="X97" s="66" t="n">
        <f aca="false">VLOOKUP($A97,Table,MATCH(X$4,Curves,0))</f>
        <v>2</v>
      </c>
      <c r="Y97" s="71" t="n">
        <f aca="false">1/(1+CHOOSE(F$3,(X98+($K$3/10000))/2,(X97+($K$3/10000))/2))^(2*W97/365.25)</f>
        <v>67299822157.838</v>
      </c>
      <c r="Z97" s="2" t="n">
        <f aca="false">IF(AND(mthbeg&lt;=A97,mthend&gt;=A97),1,0)</f>
        <v>1</v>
      </c>
      <c r="AA97" s="2" t="n">
        <f aca="false">U97*Z97</f>
        <v>31</v>
      </c>
      <c r="AC97" s="57" t="n">
        <f aca="false">F97*G97</f>
        <v>93883251910184000</v>
      </c>
      <c r="AD97" s="57" t="n">
        <f aca="false">$F97*H97</f>
        <v>93883251910184000</v>
      </c>
      <c r="AE97" s="57" t="n">
        <f aca="false">$F97*I97</f>
        <v>93883251910184000</v>
      </c>
      <c r="AF97" s="57" t="e">
        <f aca="false">$F97*J97</f>
        <v>#N/A</v>
      </c>
      <c r="AG97" s="57" t="e">
        <f aca="false">$F97*K97</f>
        <v>#N/A</v>
      </c>
      <c r="AH97" s="57" t="e">
        <f aca="false">$F97*L97</f>
        <v>#N/A</v>
      </c>
      <c r="AI97" s="57" t="e">
        <f aca="false">$F97*M97</f>
        <v>#N/A</v>
      </c>
      <c r="AJ97" s="57" t="e">
        <f aca="false">$F97*N97</f>
        <v>#N/A</v>
      </c>
      <c r="AK97" s="57" t="e">
        <f aca="false">F97*O97</f>
        <v>#N/A</v>
      </c>
      <c r="AL97" s="61"/>
      <c r="AM97" s="57" t="n">
        <f aca="false">CHOOSE($G$3,AD97-AE97,AE97-AD97)</f>
        <v>0</v>
      </c>
      <c r="AN97" s="57" t="e">
        <f aca="false">CHOOSE($G$3,AG97-AH97,AH97-AG97)</f>
        <v>#N/A</v>
      </c>
      <c r="AO97" s="57" t="e">
        <f aca="false">CHOOSE($G$3,AJ97-AK97,AK97-AJ97)</f>
        <v>#N/A</v>
      </c>
      <c r="AP97" s="72" t="e">
        <f aca="false">SUM(AM97:AO97)</f>
        <v>#N/A</v>
      </c>
      <c r="AR97" s="57" t="n">
        <f aca="false">CHOOSE($G$3,AC97-AD97,AD97-AC97)</f>
        <v>0</v>
      </c>
      <c r="AS97" s="57" t="e">
        <f aca="false">CHOOSE($G$3,AF97-AG97,AG97-AF97)</f>
        <v>#N/A</v>
      </c>
      <c r="AT97" s="57" t="e">
        <f aca="false">CHOOSE($G$3,AI97-AJ97,AJ97-AI97)</f>
        <v>#N/A</v>
      </c>
      <c r="AU97" s="72" t="e">
        <f aca="false">AR97+AS97+AT97</f>
        <v>#N/A</v>
      </c>
      <c r="AV97" s="72"/>
      <c r="AW97" s="58" t="e">
        <f aca="false">AU97+AP97</f>
        <v>#N/A</v>
      </c>
      <c r="AY97" s="58" t="e">
        <f aca="false">AK97+AH97+AE97</f>
        <v>#N/A</v>
      </c>
      <c r="AZ97" s="73"/>
    </row>
    <row r="98" customFormat="false" ht="12.75" hidden="false" customHeight="false" outlineLevel="0" collapsed="false">
      <c r="A98" s="62" t="n">
        <f aca="false">EDATE(A97,1)</f>
        <v>39387</v>
      </c>
      <c r="B98" s="63" t="n">
        <f aca="false">B97</f>
        <v>15000</v>
      </c>
      <c r="C98" s="75"/>
      <c r="D98" s="65" t="n">
        <f aca="false">B98+C98</f>
        <v>15000</v>
      </c>
      <c r="E98" s="52" t="n">
        <f aca="false">IF(Z98=0,0,IF(AND(Z98=1,$H$3=1),D98*U98,IF($H$3=2,D98,"N/A")))</f>
        <v>450000</v>
      </c>
      <c r="F98" s="52" t="n">
        <f aca="false">E98*Y98</f>
        <v>26923255168910900</v>
      </c>
      <c r="G98" s="66" t="n">
        <f aca="false">VLOOKUP($A98,Table,MATCH(G$4,Curves,0))</f>
        <v>3</v>
      </c>
      <c r="H98" s="67" t="n">
        <f aca="false">G98</f>
        <v>3</v>
      </c>
      <c r="I98" s="68" t="n">
        <f aca="false">H98</f>
        <v>3</v>
      </c>
      <c r="J98" s="66" t="e">
        <f aca="false">VLOOKUP($A98,Table,MATCH(J$4,Curves,0))</f>
        <v>#N/A</v>
      </c>
      <c r="K98" s="67" t="e">
        <f aca="false">J98</f>
        <v>#N/A</v>
      </c>
      <c r="L98" s="68" t="e">
        <f aca="false">K98</f>
        <v>#N/A</v>
      </c>
      <c r="M98" s="66" t="e">
        <f aca="false">VLOOKUP($A98,Table,MATCH(M$4,Curves,0))</f>
        <v>#N/A</v>
      </c>
      <c r="N98" s="67" t="e">
        <f aca="false">M98</f>
        <v>#N/A</v>
      </c>
      <c r="O98" s="68" t="e">
        <f aca="false">N98</f>
        <v>#N/A</v>
      </c>
      <c r="P98" s="69"/>
      <c r="Q98" s="68" t="e">
        <f aca="false">M98+J98+G98</f>
        <v>#N/A</v>
      </c>
      <c r="R98" s="68" t="e">
        <f aca="false">N98+K98+H98</f>
        <v>#N/A</v>
      </c>
      <c r="S98" s="68" t="e">
        <f aca="false">O98+L98+I98</f>
        <v>#N/A</v>
      </c>
      <c r="T98" s="69"/>
      <c r="U98" s="2" t="n">
        <f aca="false">A99-A98</f>
        <v>30</v>
      </c>
      <c r="V98" s="70" t="n">
        <f aca="false">CHOOSE(F$3,A99+24,A98)</f>
        <v>39387</v>
      </c>
      <c r="W98" s="2" t="n">
        <f aca="false">V98-C$3</f>
        <v>-6538</v>
      </c>
      <c r="X98" s="66" t="n">
        <f aca="false">VLOOKUP($A98,Table,MATCH(X$4,Curves,0))</f>
        <v>2</v>
      </c>
      <c r="Y98" s="71" t="n">
        <f aca="false">1/(1+CHOOSE(F$3,(X99+($K$3/10000))/2,(X98+($K$3/10000))/2))^(2*W98/365.25)</f>
        <v>59829455930.9131</v>
      </c>
      <c r="Z98" s="2" t="n">
        <f aca="false">IF(AND(mthbeg&lt;=A98,mthend&gt;=A98),1,0)</f>
        <v>1</v>
      </c>
      <c r="AA98" s="2" t="n">
        <f aca="false">U98*Z98</f>
        <v>30</v>
      </c>
      <c r="AC98" s="57" t="n">
        <f aca="false">F98*G98</f>
        <v>80769765506732700</v>
      </c>
      <c r="AD98" s="57" t="n">
        <f aca="false">$F98*H98</f>
        <v>80769765506732700</v>
      </c>
      <c r="AE98" s="57" t="n">
        <f aca="false">$F98*I98</f>
        <v>80769765506732700</v>
      </c>
      <c r="AF98" s="57" t="e">
        <f aca="false">$F98*J98</f>
        <v>#N/A</v>
      </c>
      <c r="AG98" s="57" t="e">
        <f aca="false">$F98*K98</f>
        <v>#N/A</v>
      </c>
      <c r="AH98" s="57" t="e">
        <f aca="false">$F98*L98</f>
        <v>#N/A</v>
      </c>
      <c r="AI98" s="57" t="e">
        <f aca="false">$F98*M98</f>
        <v>#N/A</v>
      </c>
      <c r="AJ98" s="57" t="e">
        <f aca="false">$F98*N98</f>
        <v>#N/A</v>
      </c>
      <c r="AK98" s="57" t="e">
        <f aca="false">F98*O98</f>
        <v>#N/A</v>
      </c>
      <c r="AL98" s="61"/>
      <c r="AM98" s="57" t="n">
        <f aca="false">CHOOSE($G$3,AD98-AE98,AE98-AD98)</f>
        <v>0</v>
      </c>
      <c r="AN98" s="57" t="e">
        <f aca="false">CHOOSE($G$3,AG98-AH98,AH98-AG98)</f>
        <v>#N/A</v>
      </c>
      <c r="AO98" s="57" t="e">
        <f aca="false">CHOOSE($G$3,AJ98-AK98,AK98-AJ98)</f>
        <v>#N/A</v>
      </c>
      <c r="AP98" s="72" t="e">
        <f aca="false">SUM(AM98:AO98)</f>
        <v>#N/A</v>
      </c>
      <c r="AR98" s="57" t="n">
        <f aca="false">CHOOSE($G$3,AC98-AD98,AD98-AC98)</f>
        <v>0</v>
      </c>
      <c r="AS98" s="57" t="e">
        <f aca="false">CHOOSE($G$3,AF98-AG98,AG98-AF98)</f>
        <v>#N/A</v>
      </c>
      <c r="AT98" s="57" t="e">
        <f aca="false">CHOOSE($G$3,AI98-AJ98,AJ98-AI98)</f>
        <v>#N/A</v>
      </c>
      <c r="AU98" s="72" t="e">
        <f aca="false">AR98+AS98+AT98</f>
        <v>#N/A</v>
      </c>
      <c r="AV98" s="72"/>
      <c r="AW98" s="58" t="e">
        <f aca="false">AU98+AP98</f>
        <v>#N/A</v>
      </c>
      <c r="AY98" s="58" t="e">
        <f aca="false">AK98+AH98+AE98</f>
        <v>#N/A</v>
      </c>
      <c r="AZ98" s="73"/>
    </row>
    <row r="99" customFormat="false" ht="12.75" hidden="false" customHeight="false" outlineLevel="0" collapsed="false">
      <c r="A99" s="62" t="n">
        <f aca="false">EDATE(A98,1)</f>
        <v>39417</v>
      </c>
      <c r="B99" s="63" t="n">
        <f aca="false">B98</f>
        <v>15000</v>
      </c>
      <c r="C99" s="75"/>
      <c r="D99" s="65" t="n">
        <f aca="false">B99+C99</f>
        <v>15000</v>
      </c>
      <c r="E99" s="52" t="n">
        <f aca="false">IF(Z99=0,0,IF(AND(Z99=1,$H$3=1),D99*U99,IF($H$3=2,D99,"N/A")))</f>
        <v>465000</v>
      </c>
      <c r="F99" s="52" t="n">
        <f aca="false">E99*Y99</f>
        <v>24826614104899700</v>
      </c>
      <c r="G99" s="66" t="n">
        <f aca="false">VLOOKUP($A99,Table,MATCH(G$4,Curves,0))</f>
        <v>3</v>
      </c>
      <c r="H99" s="67" t="n">
        <f aca="false">G99</f>
        <v>3</v>
      </c>
      <c r="I99" s="68" t="n">
        <f aca="false">H99</f>
        <v>3</v>
      </c>
      <c r="J99" s="66" t="e">
        <f aca="false">VLOOKUP($A99,Table,MATCH(J$4,Curves,0))</f>
        <v>#N/A</v>
      </c>
      <c r="K99" s="67" t="e">
        <f aca="false">J99</f>
        <v>#N/A</v>
      </c>
      <c r="L99" s="68" t="e">
        <f aca="false">K99</f>
        <v>#N/A</v>
      </c>
      <c r="M99" s="66" t="e">
        <f aca="false">VLOOKUP($A99,Table,MATCH(M$4,Curves,0))</f>
        <v>#N/A</v>
      </c>
      <c r="N99" s="67" t="e">
        <f aca="false">M99</f>
        <v>#N/A</v>
      </c>
      <c r="O99" s="68" t="e">
        <f aca="false">N99</f>
        <v>#N/A</v>
      </c>
      <c r="P99" s="69"/>
      <c r="Q99" s="68" t="e">
        <f aca="false">M99+J99+G99</f>
        <v>#N/A</v>
      </c>
      <c r="R99" s="68" t="e">
        <f aca="false">N99+K99+H99</f>
        <v>#N/A</v>
      </c>
      <c r="S99" s="68" t="e">
        <f aca="false">O99+L99+I99</f>
        <v>#N/A</v>
      </c>
      <c r="T99" s="69"/>
      <c r="U99" s="2" t="n">
        <f aca="false">A100-A99</f>
        <v>31</v>
      </c>
      <c r="V99" s="70" t="n">
        <f aca="false">CHOOSE(F$3,A100+24,A99)</f>
        <v>39417</v>
      </c>
      <c r="W99" s="2" t="n">
        <f aca="false">V99-C$3</f>
        <v>-6508</v>
      </c>
      <c r="X99" s="66" t="n">
        <f aca="false">VLOOKUP($A99,Table,MATCH(X$4,Curves,0))</f>
        <v>2</v>
      </c>
      <c r="Y99" s="71" t="n">
        <f aca="false">1/(1+CHOOSE(F$3,(X100+($K$3/10000))/2,(X99+($K$3/10000))/2))^(2*W99/365.25)</f>
        <v>53390567967.5262</v>
      </c>
      <c r="Z99" s="2" t="n">
        <f aca="false">IF(AND(mthbeg&lt;=A99,mthend&gt;=A99),1,0)</f>
        <v>1</v>
      </c>
      <c r="AA99" s="2" t="n">
        <f aca="false">U99*Z99</f>
        <v>31</v>
      </c>
      <c r="AC99" s="57" t="n">
        <f aca="false">F99*G99</f>
        <v>74479842314699000</v>
      </c>
      <c r="AD99" s="57" t="n">
        <f aca="false">$F99*H99</f>
        <v>74479842314699000</v>
      </c>
      <c r="AE99" s="57" t="n">
        <f aca="false">$F99*I99</f>
        <v>74479842314699000</v>
      </c>
      <c r="AF99" s="57" t="e">
        <f aca="false">$F99*J99</f>
        <v>#N/A</v>
      </c>
      <c r="AG99" s="57" t="e">
        <f aca="false">$F99*K99</f>
        <v>#N/A</v>
      </c>
      <c r="AH99" s="57" t="e">
        <f aca="false">$F99*L99</f>
        <v>#N/A</v>
      </c>
      <c r="AI99" s="57" t="e">
        <f aca="false">$F99*M99</f>
        <v>#N/A</v>
      </c>
      <c r="AJ99" s="57" t="e">
        <f aca="false">$F99*N99</f>
        <v>#N/A</v>
      </c>
      <c r="AK99" s="57" t="e">
        <f aca="false">F99*O99</f>
        <v>#N/A</v>
      </c>
      <c r="AL99" s="61"/>
      <c r="AM99" s="57" t="n">
        <f aca="false">CHOOSE($G$3,AD99-AE99,AE99-AD99)</f>
        <v>0</v>
      </c>
      <c r="AN99" s="57" t="e">
        <f aca="false">CHOOSE($G$3,AG99-AH99,AH99-AG99)</f>
        <v>#N/A</v>
      </c>
      <c r="AO99" s="57" t="e">
        <f aca="false">CHOOSE($G$3,AJ99-AK99,AK99-AJ99)</f>
        <v>#N/A</v>
      </c>
      <c r="AP99" s="72" t="e">
        <f aca="false">SUM(AM99:AO99)</f>
        <v>#N/A</v>
      </c>
      <c r="AR99" s="57" t="n">
        <f aca="false">CHOOSE($G$3,AC99-AD99,AD99-AC99)</f>
        <v>0</v>
      </c>
      <c r="AS99" s="57" t="e">
        <f aca="false">CHOOSE($G$3,AF99-AG99,AG99-AF99)</f>
        <v>#N/A</v>
      </c>
      <c r="AT99" s="57" t="e">
        <f aca="false">CHOOSE($G$3,AI99-AJ99,AJ99-AI99)</f>
        <v>#N/A</v>
      </c>
      <c r="AU99" s="72" t="e">
        <f aca="false">AR99+AS99+AT99</f>
        <v>#N/A</v>
      </c>
      <c r="AV99" s="72"/>
      <c r="AW99" s="58" t="e">
        <f aca="false">AU99+AP99</f>
        <v>#N/A</v>
      </c>
      <c r="AY99" s="58" t="e">
        <f aca="false">AK99+AH99+AE99</f>
        <v>#N/A</v>
      </c>
      <c r="AZ99" s="73"/>
    </row>
    <row r="100" customFormat="false" ht="12.75" hidden="false" customHeight="false" outlineLevel="0" collapsed="false">
      <c r="A100" s="62" t="n">
        <f aca="false">EDATE(A99,1)</f>
        <v>39448</v>
      </c>
      <c r="B100" s="63" t="n">
        <f aca="false">B99</f>
        <v>15000</v>
      </c>
      <c r="C100" s="75"/>
      <c r="D100" s="65" t="n">
        <f aca="false">B100+C100</f>
        <v>15000</v>
      </c>
      <c r="E100" s="52" t="n">
        <f aca="false">IF(Z100=0,0,IF(AND(Z100=1,$H$3=1),D100*U100,IF($H$3=2,D100,"N/A")))</f>
        <v>465000</v>
      </c>
      <c r="F100" s="52" t="n">
        <f aca="false">E100*Y100</f>
        <v>22070828226250900</v>
      </c>
      <c r="G100" s="66" t="n">
        <f aca="false">VLOOKUP($A100,Table,MATCH(G$4,Curves,0))</f>
        <v>3</v>
      </c>
      <c r="H100" s="67" t="n">
        <f aca="false">G100</f>
        <v>3</v>
      </c>
      <c r="I100" s="68" t="n">
        <f aca="false">H100</f>
        <v>3</v>
      </c>
      <c r="J100" s="66" t="e">
        <f aca="false">VLOOKUP($A100,Table,MATCH(J$4,Curves,0))</f>
        <v>#N/A</v>
      </c>
      <c r="K100" s="67" t="e">
        <f aca="false">J100</f>
        <v>#N/A</v>
      </c>
      <c r="L100" s="68" t="e">
        <f aca="false">K100</f>
        <v>#N/A</v>
      </c>
      <c r="M100" s="66" t="e">
        <f aca="false">VLOOKUP($A100,Table,MATCH(M$4,Curves,0))</f>
        <v>#N/A</v>
      </c>
      <c r="N100" s="67" t="e">
        <f aca="false">M100</f>
        <v>#N/A</v>
      </c>
      <c r="O100" s="68" t="e">
        <f aca="false">N100</f>
        <v>#N/A</v>
      </c>
      <c r="P100" s="69"/>
      <c r="Q100" s="68" t="e">
        <f aca="false">M100+J100+G100</f>
        <v>#N/A</v>
      </c>
      <c r="R100" s="68" t="e">
        <f aca="false">N100+K100+H100</f>
        <v>#N/A</v>
      </c>
      <c r="S100" s="68" t="e">
        <f aca="false">O100+L100+I100</f>
        <v>#N/A</v>
      </c>
      <c r="T100" s="69"/>
      <c r="U100" s="2" t="n">
        <f aca="false">A101-A100</f>
        <v>31</v>
      </c>
      <c r="V100" s="70" t="n">
        <f aca="false">CHOOSE(F$3,A101+24,A100)</f>
        <v>39448</v>
      </c>
      <c r="W100" s="2" t="n">
        <f aca="false">V100-C$3</f>
        <v>-6477</v>
      </c>
      <c r="X100" s="66" t="n">
        <f aca="false">VLOOKUP($A100,Table,MATCH(X$4,Curves,0))</f>
        <v>2</v>
      </c>
      <c r="Y100" s="71" t="n">
        <f aca="false">1/(1+CHOOSE(F$3,(X101+($K$3/10000))/2,(X100+($K$3/10000))/2))^(2*W100/365.25)</f>
        <v>47464146723.1203</v>
      </c>
      <c r="Z100" s="2" t="n">
        <f aca="false">IF(AND(mthbeg&lt;=A100,mthend&gt;=A100),1,0)</f>
        <v>1</v>
      </c>
      <c r="AA100" s="2" t="n">
        <f aca="false">U100*Z100</f>
        <v>31</v>
      </c>
      <c r="AC100" s="57" t="n">
        <f aca="false">F100*G100</f>
        <v>66212484678752800</v>
      </c>
      <c r="AD100" s="57" t="n">
        <f aca="false">$F100*H100</f>
        <v>66212484678752800</v>
      </c>
      <c r="AE100" s="57" t="n">
        <f aca="false">$F100*I100</f>
        <v>66212484678752800</v>
      </c>
      <c r="AF100" s="57" t="e">
        <f aca="false">$F100*J100</f>
        <v>#N/A</v>
      </c>
      <c r="AG100" s="57" t="e">
        <f aca="false">$F100*K100</f>
        <v>#N/A</v>
      </c>
      <c r="AH100" s="57" t="e">
        <f aca="false">$F100*L100</f>
        <v>#N/A</v>
      </c>
      <c r="AI100" s="57" t="e">
        <f aca="false">$F100*M100</f>
        <v>#N/A</v>
      </c>
      <c r="AJ100" s="57" t="e">
        <f aca="false">$F100*N100</f>
        <v>#N/A</v>
      </c>
      <c r="AK100" s="57" t="e">
        <f aca="false">F100*O100</f>
        <v>#N/A</v>
      </c>
      <c r="AL100" s="61"/>
      <c r="AM100" s="57" t="n">
        <f aca="false">CHOOSE($G$3,AD100-AE100,AE100-AD100)</f>
        <v>0</v>
      </c>
      <c r="AN100" s="57" t="e">
        <f aca="false">CHOOSE($G$3,AG100-AH100,AH100-AG100)</f>
        <v>#N/A</v>
      </c>
      <c r="AO100" s="57" t="e">
        <f aca="false">CHOOSE($G$3,AJ100-AK100,AK100-AJ100)</f>
        <v>#N/A</v>
      </c>
      <c r="AP100" s="72" t="e">
        <f aca="false">SUM(AM100:AO100)</f>
        <v>#N/A</v>
      </c>
      <c r="AR100" s="57" t="n">
        <f aca="false">CHOOSE($G$3,AC100-AD100,AD100-AC100)</f>
        <v>0</v>
      </c>
      <c r="AS100" s="57" t="e">
        <f aca="false">CHOOSE($G$3,AF100-AG100,AG100-AF100)</f>
        <v>#N/A</v>
      </c>
      <c r="AT100" s="57" t="e">
        <f aca="false">CHOOSE($G$3,AI100-AJ100,AJ100-AI100)</f>
        <v>#N/A</v>
      </c>
      <c r="AU100" s="72" t="e">
        <f aca="false">AR100+AS100+AT100</f>
        <v>#N/A</v>
      </c>
      <c r="AV100" s="72"/>
      <c r="AW100" s="58" t="e">
        <f aca="false">AU100+AP100</f>
        <v>#N/A</v>
      </c>
      <c r="AY100" s="58" t="e">
        <f aca="false">AK100+AH100+AE100</f>
        <v>#N/A</v>
      </c>
      <c r="AZ100" s="73"/>
    </row>
    <row r="101" customFormat="false" ht="12.75" hidden="false" customHeight="false" outlineLevel="0" collapsed="false">
      <c r="A101" s="62" t="n">
        <f aca="false">EDATE(A100,1)</f>
        <v>39479</v>
      </c>
      <c r="B101" s="63" t="n">
        <f aca="false">B100</f>
        <v>15000</v>
      </c>
      <c r="C101" s="75"/>
      <c r="D101" s="65" t="n">
        <f aca="false">B101+C101</f>
        <v>15000</v>
      </c>
      <c r="E101" s="52" t="n">
        <f aca="false">IF(Z101=0,0,IF(AND(Z101=1,$H$3=1),D101*U101,IF($H$3=2,D101,"N/A")))</f>
        <v>435000</v>
      </c>
      <c r="F101" s="52" t="n">
        <f aca="false">E101*Y101</f>
        <v>18355071126102300</v>
      </c>
      <c r="G101" s="66" t="n">
        <f aca="false">VLOOKUP($A101,Table,MATCH(G$4,Curves,0))</f>
        <v>3</v>
      </c>
      <c r="H101" s="67" t="n">
        <f aca="false">G101</f>
        <v>3</v>
      </c>
      <c r="I101" s="68" t="n">
        <f aca="false">H101</f>
        <v>3</v>
      </c>
      <c r="J101" s="66" t="e">
        <f aca="false">VLOOKUP($A101,Table,MATCH(J$4,Curves,0))</f>
        <v>#N/A</v>
      </c>
      <c r="K101" s="67" t="e">
        <f aca="false">J101</f>
        <v>#N/A</v>
      </c>
      <c r="L101" s="68" t="e">
        <f aca="false">K101</f>
        <v>#N/A</v>
      </c>
      <c r="M101" s="66" t="e">
        <f aca="false">VLOOKUP($A101,Table,MATCH(M$4,Curves,0))</f>
        <v>#N/A</v>
      </c>
      <c r="N101" s="67" t="e">
        <f aca="false">M101</f>
        <v>#N/A</v>
      </c>
      <c r="O101" s="68" t="e">
        <f aca="false">N101</f>
        <v>#N/A</v>
      </c>
      <c r="P101" s="69"/>
      <c r="Q101" s="68" t="e">
        <f aca="false">M101+J101+G101</f>
        <v>#N/A</v>
      </c>
      <c r="R101" s="68" t="e">
        <f aca="false">N101+K101+H101</f>
        <v>#N/A</v>
      </c>
      <c r="S101" s="68" t="e">
        <f aca="false">O101+L101+I101</f>
        <v>#N/A</v>
      </c>
      <c r="T101" s="69"/>
      <c r="U101" s="2" t="n">
        <f aca="false">A102-A101</f>
        <v>29</v>
      </c>
      <c r="V101" s="70" t="n">
        <f aca="false">CHOOSE(F$3,A102+24,A101)</f>
        <v>39479</v>
      </c>
      <c r="W101" s="2" t="n">
        <f aca="false">V101-C$3</f>
        <v>-6446</v>
      </c>
      <c r="X101" s="66" t="n">
        <f aca="false">VLOOKUP($A101,Table,MATCH(X$4,Curves,0))</f>
        <v>2</v>
      </c>
      <c r="Y101" s="71" t="n">
        <f aca="false">1/(1+CHOOSE(F$3,(X102+($K$3/10000))/2,(X101+($K$3/10000))/2))^(2*W101/365.25)</f>
        <v>42195565807.1318</v>
      </c>
      <c r="Z101" s="2" t="n">
        <f aca="false">IF(AND(mthbeg&lt;=A101,mthend&gt;=A101),1,0)</f>
        <v>1</v>
      </c>
      <c r="AA101" s="2" t="n">
        <f aca="false">U101*Z101</f>
        <v>29</v>
      </c>
      <c r="AC101" s="57" t="n">
        <f aca="false">F101*G101</f>
        <v>55065213378306900</v>
      </c>
      <c r="AD101" s="57" t="n">
        <f aca="false">$F101*H101</f>
        <v>55065213378306900</v>
      </c>
      <c r="AE101" s="57" t="n">
        <f aca="false">$F101*I101</f>
        <v>55065213378306900</v>
      </c>
      <c r="AF101" s="57" t="e">
        <f aca="false">$F101*J101</f>
        <v>#N/A</v>
      </c>
      <c r="AG101" s="57" t="e">
        <f aca="false">$F101*K101</f>
        <v>#N/A</v>
      </c>
      <c r="AH101" s="57" t="e">
        <f aca="false">$F101*L101</f>
        <v>#N/A</v>
      </c>
      <c r="AI101" s="57" t="e">
        <f aca="false">$F101*M101</f>
        <v>#N/A</v>
      </c>
      <c r="AJ101" s="57" t="e">
        <f aca="false">$F101*N101</f>
        <v>#N/A</v>
      </c>
      <c r="AK101" s="57" t="e">
        <f aca="false">F101*O101</f>
        <v>#N/A</v>
      </c>
      <c r="AL101" s="61"/>
      <c r="AM101" s="57" t="n">
        <f aca="false">CHOOSE($G$3,AD101-AE101,AE101-AD101)</f>
        <v>0</v>
      </c>
      <c r="AN101" s="57" t="e">
        <f aca="false">CHOOSE($G$3,AG101-AH101,AH101-AG101)</f>
        <v>#N/A</v>
      </c>
      <c r="AO101" s="57" t="e">
        <f aca="false">CHOOSE($G$3,AJ101-AK101,AK101-AJ101)</f>
        <v>#N/A</v>
      </c>
      <c r="AP101" s="72" t="e">
        <f aca="false">SUM(AM101:AO101)</f>
        <v>#N/A</v>
      </c>
      <c r="AR101" s="57" t="n">
        <f aca="false">CHOOSE($G$3,AC101-AD101,AD101-AC101)</f>
        <v>0</v>
      </c>
      <c r="AS101" s="57" t="e">
        <f aca="false">CHOOSE($G$3,AF101-AG101,AG101-AF101)</f>
        <v>#N/A</v>
      </c>
      <c r="AT101" s="57" t="e">
        <f aca="false">CHOOSE($G$3,AI101-AJ101,AJ101-AI101)</f>
        <v>#N/A</v>
      </c>
      <c r="AU101" s="72" t="e">
        <f aca="false">AR101+AS101+AT101</f>
        <v>#N/A</v>
      </c>
      <c r="AV101" s="72"/>
      <c r="AW101" s="58" t="e">
        <f aca="false">AU101+AP101</f>
        <v>#N/A</v>
      </c>
      <c r="AY101" s="58" t="e">
        <f aca="false">AK101+AH101+AE101</f>
        <v>#N/A</v>
      </c>
      <c r="AZ101" s="73"/>
    </row>
    <row r="102" customFormat="false" ht="12.75" hidden="false" customHeight="false" outlineLevel="0" collapsed="false">
      <c r="A102" s="62" t="n">
        <f aca="false">EDATE(A101,1)</f>
        <v>39508</v>
      </c>
      <c r="B102" s="63" t="n">
        <f aca="false">B101</f>
        <v>15000</v>
      </c>
      <c r="C102" s="75"/>
      <c r="D102" s="65" t="n">
        <f aca="false">B102+C102</f>
        <v>15000</v>
      </c>
      <c r="E102" s="52" t="n">
        <f aca="false">IF(Z102=0,0,IF(AND(Z102=1,$H$3=1),D102*U102,IF($H$3=2,D102,"N/A")))</f>
        <v>465000</v>
      </c>
      <c r="F102" s="52" t="n">
        <f aca="false">E102*Y102</f>
        <v>17575901315567800</v>
      </c>
      <c r="G102" s="66" t="n">
        <f aca="false">VLOOKUP($A102,Table,MATCH(G$4,Curves,0))</f>
        <v>3</v>
      </c>
      <c r="H102" s="67" t="n">
        <f aca="false">G102</f>
        <v>3</v>
      </c>
      <c r="I102" s="68" t="n">
        <f aca="false">H102</f>
        <v>3</v>
      </c>
      <c r="J102" s="66" t="e">
        <f aca="false">VLOOKUP($A102,Table,MATCH(J$4,Curves,0))</f>
        <v>#N/A</v>
      </c>
      <c r="K102" s="67" t="e">
        <f aca="false">J102</f>
        <v>#N/A</v>
      </c>
      <c r="L102" s="68" t="e">
        <f aca="false">K102</f>
        <v>#N/A</v>
      </c>
      <c r="M102" s="66" t="e">
        <f aca="false">VLOOKUP($A102,Table,MATCH(M$4,Curves,0))</f>
        <v>#N/A</v>
      </c>
      <c r="N102" s="67" t="e">
        <f aca="false">M102</f>
        <v>#N/A</v>
      </c>
      <c r="O102" s="68" t="e">
        <f aca="false">N102</f>
        <v>#N/A</v>
      </c>
      <c r="P102" s="69"/>
      <c r="Q102" s="68" t="e">
        <f aca="false">M102+J102+G102</f>
        <v>#N/A</v>
      </c>
      <c r="R102" s="68" t="e">
        <f aca="false">N102+K102+H102</f>
        <v>#N/A</v>
      </c>
      <c r="S102" s="68" t="e">
        <f aca="false">O102+L102+I102</f>
        <v>#N/A</v>
      </c>
      <c r="T102" s="69"/>
      <c r="U102" s="2" t="n">
        <f aca="false">A103-A102</f>
        <v>31</v>
      </c>
      <c r="V102" s="70" t="n">
        <f aca="false">CHOOSE(F$3,A103+24,A102)</f>
        <v>39508</v>
      </c>
      <c r="W102" s="2" t="n">
        <f aca="false">V102-C$3</f>
        <v>-6417</v>
      </c>
      <c r="X102" s="66" t="n">
        <f aca="false">VLOOKUP($A102,Table,MATCH(X$4,Curves,0))</f>
        <v>2</v>
      </c>
      <c r="Y102" s="71" t="n">
        <f aca="false">1/(1+CHOOSE(F$3,(X103+($K$3/10000))/2,(X102+($K$3/10000))/2))^(2*W102/365.25)</f>
        <v>37797637237.7803</v>
      </c>
      <c r="Z102" s="2" t="n">
        <f aca="false">IF(AND(mthbeg&lt;=A102,mthend&gt;=A102),1,0)</f>
        <v>1</v>
      </c>
      <c r="AA102" s="2" t="n">
        <f aca="false">U102*Z102</f>
        <v>31</v>
      </c>
      <c r="AC102" s="57" t="n">
        <f aca="false">F102*G102</f>
        <v>52727703946703500</v>
      </c>
      <c r="AD102" s="57" t="n">
        <f aca="false">$F102*H102</f>
        <v>52727703946703500</v>
      </c>
      <c r="AE102" s="57" t="n">
        <f aca="false">$F102*I102</f>
        <v>52727703946703500</v>
      </c>
      <c r="AF102" s="57" t="e">
        <f aca="false">$F102*J102</f>
        <v>#N/A</v>
      </c>
      <c r="AG102" s="57" t="e">
        <f aca="false">$F102*K102</f>
        <v>#N/A</v>
      </c>
      <c r="AH102" s="57" t="e">
        <f aca="false">$F102*L102</f>
        <v>#N/A</v>
      </c>
      <c r="AI102" s="57" t="e">
        <f aca="false">$F102*M102</f>
        <v>#N/A</v>
      </c>
      <c r="AJ102" s="57" t="e">
        <f aca="false">$F102*N102</f>
        <v>#N/A</v>
      </c>
      <c r="AK102" s="57" t="e">
        <f aca="false">F102*O102</f>
        <v>#N/A</v>
      </c>
      <c r="AL102" s="61"/>
      <c r="AM102" s="57" t="n">
        <f aca="false">CHOOSE($G$3,AD102-AE102,AE102-AD102)</f>
        <v>0</v>
      </c>
      <c r="AN102" s="57" t="e">
        <f aca="false">CHOOSE($G$3,AG102-AH102,AH102-AG102)</f>
        <v>#N/A</v>
      </c>
      <c r="AO102" s="57" t="e">
        <f aca="false">CHOOSE($G$3,AJ102-AK102,AK102-AJ102)</f>
        <v>#N/A</v>
      </c>
      <c r="AP102" s="72" t="e">
        <f aca="false">SUM(AM102:AO102)</f>
        <v>#N/A</v>
      </c>
      <c r="AR102" s="57" t="n">
        <f aca="false">CHOOSE($G$3,AC102-AD102,AD102-AC102)</f>
        <v>0</v>
      </c>
      <c r="AS102" s="57" t="e">
        <f aca="false">CHOOSE($G$3,AF102-AG102,AG102-AF102)</f>
        <v>#N/A</v>
      </c>
      <c r="AT102" s="57" t="e">
        <f aca="false">CHOOSE($G$3,AI102-AJ102,AJ102-AI102)</f>
        <v>#N/A</v>
      </c>
      <c r="AU102" s="72" t="e">
        <f aca="false">AR102+AS102+AT102</f>
        <v>#N/A</v>
      </c>
      <c r="AV102" s="72"/>
      <c r="AW102" s="58" t="e">
        <f aca="false">AU102+AP102</f>
        <v>#N/A</v>
      </c>
      <c r="AY102" s="58" t="e">
        <f aca="false">AK102+AH102+AE102</f>
        <v>#N/A</v>
      </c>
      <c r="AZ102" s="73"/>
    </row>
    <row r="103" customFormat="false" ht="12.75" hidden="false" customHeight="false" outlineLevel="0" collapsed="false">
      <c r="A103" s="62" t="n">
        <f aca="false">EDATE(A102,1)</f>
        <v>39539</v>
      </c>
      <c r="B103" s="63" t="n">
        <f aca="false">B102</f>
        <v>15000</v>
      </c>
      <c r="C103" s="75"/>
      <c r="D103" s="65" t="n">
        <f aca="false">B103+C103</f>
        <v>15000</v>
      </c>
      <c r="E103" s="52" t="n">
        <f aca="false">IF(Z103=0,0,IF(AND(Z103=1,$H$3=1),D103*U103,IF($H$3=2,D103,"N/A")))</f>
        <v>450000</v>
      </c>
      <c r="F103" s="52" t="n">
        <f aca="false">E103*Y103</f>
        <v>15120923050109000</v>
      </c>
      <c r="G103" s="66" t="n">
        <f aca="false">VLOOKUP($A103,Table,MATCH(G$4,Curves,0))</f>
        <v>3</v>
      </c>
      <c r="H103" s="67" t="n">
        <f aca="false">G103</f>
        <v>3</v>
      </c>
      <c r="I103" s="68" t="n">
        <f aca="false">H103</f>
        <v>3</v>
      </c>
      <c r="J103" s="66" t="e">
        <f aca="false">VLOOKUP($A103,Table,MATCH(J$4,Curves,0))</f>
        <v>#N/A</v>
      </c>
      <c r="K103" s="67" t="e">
        <f aca="false">J103</f>
        <v>#N/A</v>
      </c>
      <c r="L103" s="68" t="e">
        <f aca="false">K103</f>
        <v>#N/A</v>
      </c>
      <c r="M103" s="66" t="e">
        <f aca="false">VLOOKUP($A103,Table,MATCH(M$4,Curves,0))</f>
        <v>#N/A</v>
      </c>
      <c r="N103" s="67" t="e">
        <f aca="false">M103</f>
        <v>#N/A</v>
      </c>
      <c r="O103" s="68" t="e">
        <f aca="false">N103</f>
        <v>#N/A</v>
      </c>
      <c r="P103" s="69"/>
      <c r="Q103" s="68" t="e">
        <f aca="false">M103+J103+G103</f>
        <v>#N/A</v>
      </c>
      <c r="R103" s="68" t="e">
        <f aca="false">N103+K103+H103</f>
        <v>#N/A</v>
      </c>
      <c r="S103" s="68" t="e">
        <f aca="false">O103+L103+I103</f>
        <v>#N/A</v>
      </c>
      <c r="T103" s="69"/>
      <c r="U103" s="2" t="n">
        <f aca="false">A104-A103</f>
        <v>30</v>
      </c>
      <c r="V103" s="70" t="n">
        <f aca="false">CHOOSE(F$3,A104+24,A103)</f>
        <v>39539</v>
      </c>
      <c r="W103" s="2" t="n">
        <f aca="false">V103-C$3</f>
        <v>-6386</v>
      </c>
      <c r="X103" s="66" t="n">
        <f aca="false">VLOOKUP($A103,Table,MATCH(X$4,Curves,0))</f>
        <v>2</v>
      </c>
      <c r="Y103" s="71" t="n">
        <f aca="false">1/(1+CHOOSE(F$3,(X104+($K$3/10000))/2,(X103+($K$3/10000))/2))^(2*W103/365.25)</f>
        <v>33602051222.4643</v>
      </c>
      <c r="Z103" s="2" t="n">
        <f aca="false">IF(AND(mthbeg&lt;=A103,mthend&gt;=A103),1,0)</f>
        <v>1</v>
      </c>
      <c r="AA103" s="2" t="n">
        <f aca="false">U103*Z103</f>
        <v>30</v>
      </c>
      <c r="AC103" s="57" t="n">
        <f aca="false">F103*G103</f>
        <v>45362769150326900</v>
      </c>
      <c r="AD103" s="57" t="n">
        <f aca="false">$F103*H103</f>
        <v>45362769150326900</v>
      </c>
      <c r="AE103" s="57" t="n">
        <f aca="false">$F103*I103</f>
        <v>45362769150326900</v>
      </c>
      <c r="AF103" s="57" t="e">
        <f aca="false">$F103*J103</f>
        <v>#N/A</v>
      </c>
      <c r="AG103" s="57" t="e">
        <f aca="false">$F103*K103</f>
        <v>#N/A</v>
      </c>
      <c r="AH103" s="57" t="e">
        <f aca="false">$F103*L103</f>
        <v>#N/A</v>
      </c>
      <c r="AI103" s="57" t="e">
        <f aca="false">$F103*M103</f>
        <v>#N/A</v>
      </c>
      <c r="AJ103" s="57" t="e">
        <f aca="false">$F103*N103</f>
        <v>#N/A</v>
      </c>
      <c r="AK103" s="57" t="e">
        <f aca="false">F103*O103</f>
        <v>#N/A</v>
      </c>
      <c r="AL103" s="61"/>
      <c r="AM103" s="57" t="n">
        <f aca="false">CHOOSE($G$3,AD103-AE103,AE103-AD103)</f>
        <v>0</v>
      </c>
      <c r="AN103" s="57" t="e">
        <f aca="false">CHOOSE($G$3,AG103-AH103,AH103-AG103)</f>
        <v>#N/A</v>
      </c>
      <c r="AO103" s="57" t="e">
        <f aca="false">CHOOSE($G$3,AJ103-AK103,AK103-AJ103)</f>
        <v>#N/A</v>
      </c>
      <c r="AP103" s="72" t="e">
        <f aca="false">SUM(AM103:AO103)</f>
        <v>#N/A</v>
      </c>
      <c r="AR103" s="57" t="n">
        <f aca="false">CHOOSE($G$3,AC103-AD103,AD103-AC103)</f>
        <v>0</v>
      </c>
      <c r="AS103" s="57" t="e">
        <f aca="false">CHOOSE($G$3,AF103-AG103,AG103-AF103)</f>
        <v>#N/A</v>
      </c>
      <c r="AT103" s="57" t="e">
        <f aca="false">CHOOSE($G$3,AI103-AJ103,AJ103-AI103)</f>
        <v>#N/A</v>
      </c>
      <c r="AU103" s="72" t="e">
        <f aca="false">AR103+AS103+AT103</f>
        <v>#N/A</v>
      </c>
      <c r="AV103" s="72"/>
      <c r="AW103" s="58" t="e">
        <f aca="false">AU103+AP103</f>
        <v>#N/A</v>
      </c>
      <c r="AY103" s="58" t="e">
        <f aca="false">AK103+AH103+AE103</f>
        <v>#N/A</v>
      </c>
      <c r="AZ103" s="73"/>
    </row>
    <row r="104" customFormat="false" ht="12.75" hidden="false" customHeight="false" outlineLevel="0" collapsed="false">
      <c r="A104" s="62" t="n">
        <f aca="false">EDATE(A103,1)</f>
        <v>39569</v>
      </c>
      <c r="B104" s="63" t="n">
        <f aca="false">B103</f>
        <v>15000</v>
      </c>
      <c r="C104" s="75"/>
      <c r="D104" s="65" t="n">
        <f aca="false">B104+C104</f>
        <v>15000</v>
      </c>
      <c r="E104" s="52" t="n">
        <f aca="false">IF(Z104=0,0,IF(AND(Z104=1,$H$3=1),D104*U104,IF($H$3=2,D104,"N/A")))</f>
        <v>465000</v>
      </c>
      <c r="F104" s="52" t="n">
        <f aca="false">E104*Y104</f>
        <v>13943385341770500</v>
      </c>
      <c r="G104" s="66" t="n">
        <f aca="false">VLOOKUP($A104,Table,MATCH(G$4,Curves,0))</f>
        <v>3</v>
      </c>
      <c r="H104" s="67" t="n">
        <f aca="false">G104</f>
        <v>3</v>
      </c>
      <c r="I104" s="68" t="n">
        <f aca="false">H104</f>
        <v>3</v>
      </c>
      <c r="J104" s="66" t="e">
        <f aca="false">VLOOKUP($A104,Table,MATCH(J$4,Curves,0))</f>
        <v>#N/A</v>
      </c>
      <c r="K104" s="67" t="e">
        <f aca="false">J104</f>
        <v>#N/A</v>
      </c>
      <c r="L104" s="68" t="e">
        <f aca="false">K104</f>
        <v>#N/A</v>
      </c>
      <c r="M104" s="66" t="e">
        <f aca="false">VLOOKUP($A104,Table,MATCH(M$4,Curves,0))</f>
        <v>#N/A</v>
      </c>
      <c r="N104" s="67" t="e">
        <f aca="false">M104</f>
        <v>#N/A</v>
      </c>
      <c r="O104" s="68" t="e">
        <f aca="false">N104</f>
        <v>#N/A</v>
      </c>
      <c r="P104" s="69"/>
      <c r="Q104" s="68" t="e">
        <f aca="false">M104+J104+G104</f>
        <v>#N/A</v>
      </c>
      <c r="R104" s="68" t="e">
        <f aca="false">N104+K104+H104</f>
        <v>#N/A</v>
      </c>
      <c r="S104" s="68" t="e">
        <f aca="false">O104+L104+I104</f>
        <v>#N/A</v>
      </c>
      <c r="T104" s="69"/>
      <c r="U104" s="2" t="n">
        <f aca="false">A105-A104</f>
        <v>31</v>
      </c>
      <c r="V104" s="70" t="n">
        <f aca="false">CHOOSE(F$3,A105+24,A104)</f>
        <v>39569</v>
      </c>
      <c r="W104" s="2" t="n">
        <f aca="false">V104-C$3</f>
        <v>-6356</v>
      </c>
      <c r="X104" s="66" t="n">
        <f aca="false">VLOOKUP($A104,Table,MATCH(X$4,Curves,0))</f>
        <v>2</v>
      </c>
      <c r="Y104" s="71" t="n">
        <f aca="false">1/(1+CHOOSE(F$3,(X105+($K$3/10000))/2,(X104+($K$3/10000))/2))^(2*W104/365.25)</f>
        <v>29985774928.5386</v>
      </c>
      <c r="Z104" s="2" t="n">
        <f aca="false">IF(AND(mthbeg&lt;=A104,mthend&gt;=A104),1,0)</f>
        <v>1</v>
      </c>
      <c r="AA104" s="2" t="n">
        <f aca="false">U104*Z104</f>
        <v>31</v>
      </c>
      <c r="AC104" s="57" t="n">
        <f aca="false">F104*G104</f>
        <v>41830156025311400</v>
      </c>
      <c r="AD104" s="57" t="n">
        <f aca="false">$F104*H104</f>
        <v>41830156025311400</v>
      </c>
      <c r="AE104" s="57" t="n">
        <f aca="false">$F104*I104</f>
        <v>41830156025311400</v>
      </c>
      <c r="AF104" s="57" t="e">
        <f aca="false">$F104*J104</f>
        <v>#N/A</v>
      </c>
      <c r="AG104" s="57" t="e">
        <f aca="false">$F104*K104</f>
        <v>#N/A</v>
      </c>
      <c r="AH104" s="57" t="e">
        <f aca="false">$F104*L104</f>
        <v>#N/A</v>
      </c>
      <c r="AI104" s="57" t="e">
        <f aca="false">$F104*M104</f>
        <v>#N/A</v>
      </c>
      <c r="AJ104" s="57" t="e">
        <f aca="false">$F104*N104</f>
        <v>#N/A</v>
      </c>
      <c r="AK104" s="57" t="e">
        <f aca="false">F104*O104</f>
        <v>#N/A</v>
      </c>
      <c r="AL104" s="61"/>
      <c r="AM104" s="57" t="n">
        <f aca="false">CHOOSE($G$3,AD104-AE104,AE104-AD104)</f>
        <v>0</v>
      </c>
      <c r="AN104" s="57" t="e">
        <f aca="false">CHOOSE($G$3,AG104-AH104,AH104-AG104)</f>
        <v>#N/A</v>
      </c>
      <c r="AO104" s="57" t="e">
        <f aca="false">CHOOSE($G$3,AJ104-AK104,AK104-AJ104)</f>
        <v>#N/A</v>
      </c>
      <c r="AP104" s="72" t="e">
        <f aca="false">SUM(AM104:AO104)</f>
        <v>#N/A</v>
      </c>
      <c r="AR104" s="57" t="n">
        <f aca="false">CHOOSE($G$3,AC104-AD104,AD104-AC104)</f>
        <v>0</v>
      </c>
      <c r="AS104" s="57" t="e">
        <f aca="false">CHOOSE($G$3,AF104-AG104,AG104-AF104)</f>
        <v>#N/A</v>
      </c>
      <c r="AT104" s="57" t="e">
        <f aca="false">CHOOSE($G$3,AI104-AJ104,AJ104-AI104)</f>
        <v>#N/A</v>
      </c>
      <c r="AU104" s="72" t="e">
        <f aca="false">AR104+AS104+AT104</f>
        <v>#N/A</v>
      </c>
      <c r="AV104" s="72"/>
      <c r="AW104" s="58" t="e">
        <f aca="false">AU104+AP104</f>
        <v>#N/A</v>
      </c>
      <c r="AY104" s="58" t="e">
        <f aca="false">AK104+AH104+AE104</f>
        <v>#N/A</v>
      </c>
      <c r="AZ104" s="73"/>
    </row>
    <row r="105" customFormat="false" ht="12.75" hidden="false" customHeight="false" outlineLevel="0" collapsed="false">
      <c r="A105" s="62" t="n">
        <f aca="false">EDATE(A104,1)</f>
        <v>39600</v>
      </c>
      <c r="B105" s="63" t="n">
        <f aca="false">B104</f>
        <v>15000</v>
      </c>
      <c r="C105" s="75"/>
      <c r="D105" s="65" t="n">
        <f aca="false">B105+C105</f>
        <v>15000</v>
      </c>
      <c r="E105" s="52" t="n">
        <f aca="false">IF(Z105=0,0,IF(AND(Z105=1,$H$3=1),D105*U105,IF($H$3=2,D105,"N/A")))</f>
        <v>450000</v>
      </c>
      <c r="F105" s="52" t="n">
        <f aca="false">E105*Y105</f>
        <v>11995792023717100</v>
      </c>
      <c r="G105" s="66" t="n">
        <f aca="false">VLOOKUP($A105,Table,MATCH(G$4,Curves,0))</f>
        <v>3</v>
      </c>
      <c r="H105" s="67" t="n">
        <f aca="false">G105</f>
        <v>3</v>
      </c>
      <c r="I105" s="68" t="n">
        <f aca="false">H105</f>
        <v>3</v>
      </c>
      <c r="J105" s="66" t="e">
        <f aca="false">VLOOKUP($A105,Table,MATCH(J$4,Curves,0))</f>
        <v>#N/A</v>
      </c>
      <c r="K105" s="67" t="e">
        <f aca="false">J105</f>
        <v>#N/A</v>
      </c>
      <c r="L105" s="68" t="e">
        <f aca="false">K105</f>
        <v>#N/A</v>
      </c>
      <c r="M105" s="66" t="e">
        <f aca="false">VLOOKUP($A105,Table,MATCH(M$4,Curves,0))</f>
        <v>#N/A</v>
      </c>
      <c r="N105" s="67" t="e">
        <f aca="false">M105</f>
        <v>#N/A</v>
      </c>
      <c r="O105" s="68" t="e">
        <f aca="false">N105</f>
        <v>#N/A</v>
      </c>
      <c r="P105" s="69"/>
      <c r="Q105" s="68" t="e">
        <f aca="false">M105+J105+G105</f>
        <v>#N/A</v>
      </c>
      <c r="R105" s="68" t="e">
        <f aca="false">N105+K105+H105</f>
        <v>#N/A</v>
      </c>
      <c r="S105" s="68" t="e">
        <f aca="false">O105+L105+I105</f>
        <v>#N/A</v>
      </c>
      <c r="T105" s="69"/>
      <c r="U105" s="2" t="n">
        <f aca="false">A106-A105</f>
        <v>30</v>
      </c>
      <c r="V105" s="70" t="n">
        <f aca="false">CHOOSE(F$3,A106+24,A105)</f>
        <v>39600</v>
      </c>
      <c r="W105" s="2" t="n">
        <f aca="false">V105-C$3</f>
        <v>-6325</v>
      </c>
      <c r="X105" s="66" t="n">
        <f aca="false">VLOOKUP($A105,Table,MATCH(X$4,Curves,0))</f>
        <v>2</v>
      </c>
      <c r="Y105" s="71" t="n">
        <f aca="false">1/(1+CHOOSE(F$3,(X106+($K$3/10000))/2,(X105+($K$3/10000))/2))^(2*W105/365.25)</f>
        <v>26657315608.2603</v>
      </c>
      <c r="Z105" s="2" t="n">
        <f aca="false">IF(AND(mthbeg&lt;=A105,mthend&gt;=A105),1,0)</f>
        <v>1</v>
      </c>
      <c r="AA105" s="2" t="n">
        <f aca="false">U105*Z105</f>
        <v>30</v>
      </c>
      <c r="AC105" s="57" t="n">
        <f aca="false">F105*G105</f>
        <v>35987376071151400</v>
      </c>
      <c r="AD105" s="57" t="n">
        <f aca="false">$F105*H105</f>
        <v>35987376071151400</v>
      </c>
      <c r="AE105" s="57" t="n">
        <f aca="false">$F105*I105</f>
        <v>35987376071151400</v>
      </c>
      <c r="AF105" s="57" t="e">
        <f aca="false">$F105*J105</f>
        <v>#N/A</v>
      </c>
      <c r="AG105" s="57" t="e">
        <f aca="false">$F105*K105</f>
        <v>#N/A</v>
      </c>
      <c r="AH105" s="57" t="e">
        <f aca="false">$F105*L105</f>
        <v>#N/A</v>
      </c>
      <c r="AI105" s="57" t="e">
        <f aca="false">$F105*M105</f>
        <v>#N/A</v>
      </c>
      <c r="AJ105" s="57" t="e">
        <f aca="false">$F105*N105</f>
        <v>#N/A</v>
      </c>
      <c r="AK105" s="57" t="e">
        <f aca="false">F105*O105</f>
        <v>#N/A</v>
      </c>
      <c r="AL105" s="61"/>
      <c r="AM105" s="57" t="n">
        <f aca="false">CHOOSE($G$3,AD105-AE105,AE105-AD105)</f>
        <v>0</v>
      </c>
      <c r="AN105" s="57" t="e">
        <f aca="false">CHOOSE($G$3,AG105-AH105,AH105-AG105)</f>
        <v>#N/A</v>
      </c>
      <c r="AO105" s="57" t="e">
        <f aca="false">CHOOSE($G$3,AJ105-AK105,AK105-AJ105)</f>
        <v>#N/A</v>
      </c>
      <c r="AP105" s="72" t="e">
        <f aca="false">SUM(AM105:AO105)</f>
        <v>#N/A</v>
      </c>
      <c r="AR105" s="57" t="n">
        <f aca="false">CHOOSE($G$3,AC105-AD105,AD105-AC105)</f>
        <v>0</v>
      </c>
      <c r="AS105" s="57" t="e">
        <f aca="false">CHOOSE($G$3,AF105-AG105,AG105-AF105)</f>
        <v>#N/A</v>
      </c>
      <c r="AT105" s="57" t="e">
        <f aca="false">CHOOSE($G$3,AI105-AJ105,AJ105-AI105)</f>
        <v>#N/A</v>
      </c>
      <c r="AU105" s="72" t="e">
        <f aca="false">AR105+AS105+AT105</f>
        <v>#N/A</v>
      </c>
      <c r="AV105" s="72"/>
      <c r="AW105" s="58" t="e">
        <f aca="false">AU105+AP105</f>
        <v>#N/A</v>
      </c>
      <c r="AY105" s="58" t="e">
        <f aca="false">AK105+AH105+AE105</f>
        <v>#N/A</v>
      </c>
      <c r="AZ105" s="73"/>
    </row>
    <row r="106" customFormat="false" ht="12.75" hidden="false" customHeight="false" outlineLevel="0" collapsed="false">
      <c r="A106" s="62" t="n">
        <f aca="false">EDATE(A105,1)</f>
        <v>39630</v>
      </c>
      <c r="B106" s="63" t="n">
        <f aca="false">B105</f>
        <v>15000</v>
      </c>
      <c r="C106" s="75"/>
      <c r="D106" s="65" t="n">
        <f aca="false">B106+C106</f>
        <v>15000</v>
      </c>
      <c r="E106" s="52" t="n">
        <f aca="false">IF(Z106=0,0,IF(AND(Z106=1,$H$3=1),D106*U106,IF($H$3=2,D106,"N/A")))</f>
        <v>465000</v>
      </c>
      <c r="F106" s="52" t="n">
        <f aca="false">E106*Y106</f>
        <v>11061623031354500</v>
      </c>
      <c r="G106" s="66" t="n">
        <f aca="false">VLOOKUP($A106,Table,MATCH(G$4,Curves,0))</f>
        <v>3</v>
      </c>
      <c r="H106" s="67" t="n">
        <f aca="false">G106</f>
        <v>3</v>
      </c>
      <c r="I106" s="68" t="n">
        <f aca="false">H106</f>
        <v>3</v>
      </c>
      <c r="J106" s="66" t="e">
        <f aca="false">VLOOKUP($A106,Table,MATCH(J$4,Curves,0))</f>
        <v>#N/A</v>
      </c>
      <c r="K106" s="67" t="e">
        <f aca="false">J106</f>
        <v>#N/A</v>
      </c>
      <c r="L106" s="68" t="e">
        <f aca="false">K106</f>
        <v>#N/A</v>
      </c>
      <c r="M106" s="66" t="e">
        <f aca="false">VLOOKUP($A106,Table,MATCH(M$4,Curves,0))</f>
        <v>#N/A</v>
      </c>
      <c r="N106" s="67" t="e">
        <f aca="false">M106</f>
        <v>#N/A</v>
      </c>
      <c r="O106" s="68" t="e">
        <f aca="false">N106</f>
        <v>#N/A</v>
      </c>
      <c r="P106" s="69"/>
      <c r="Q106" s="68" t="e">
        <f aca="false">M106+J106+G106</f>
        <v>#N/A</v>
      </c>
      <c r="R106" s="68" t="e">
        <f aca="false">N106+K106+H106</f>
        <v>#N/A</v>
      </c>
      <c r="S106" s="68" t="e">
        <f aca="false">O106+L106+I106</f>
        <v>#N/A</v>
      </c>
      <c r="T106" s="69"/>
      <c r="U106" s="2" t="n">
        <f aca="false">A107-A106</f>
        <v>31</v>
      </c>
      <c r="V106" s="70" t="n">
        <f aca="false">CHOOSE(F$3,A107+24,A106)</f>
        <v>39630</v>
      </c>
      <c r="W106" s="2" t="n">
        <f aca="false">V106-C$3</f>
        <v>-6295</v>
      </c>
      <c r="X106" s="66" t="n">
        <f aca="false">VLOOKUP($A106,Table,MATCH(X$4,Curves,0))</f>
        <v>2</v>
      </c>
      <c r="Y106" s="71" t="n">
        <f aca="false">1/(1+CHOOSE(F$3,(X107+($K$3/10000))/2,(X106+($K$3/10000))/2))^(2*W106/365.25)</f>
        <v>23788436626.5688</v>
      </c>
      <c r="Z106" s="2" t="n">
        <f aca="false">IF(AND(mthbeg&lt;=A106,mthend&gt;=A106),1,0)</f>
        <v>1</v>
      </c>
      <c r="AA106" s="2" t="n">
        <f aca="false">U106*Z106</f>
        <v>31</v>
      </c>
      <c r="AC106" s="57" t="n">
        <f aca="false">F106*G106</f>
        <v>33184869094063500</v>
      </c>
      <c r="AD106" s="57" t="n">
        <f aca="false">$F106*H106</f>
        <v>33184869094063500</v>
      </c>
      <c r="AE106" s="57" t="n">
        <f aca="false">$F106*I106</f>
        <v>33184869094063500</v>
      </c>
      <c r="AF106" s="57" t="e">
        <f aca="false">$F106*J106</f>
        <v>#N/A</v>
      </c>
      <c r="AG106" s="57" t="e">
        <f aca="false">$F106*K106</f>
        <v>#N/A</v>
      </c>
      <c r="AH106" s="57" t="e">
        <f aca="false">$F106*L106</f>
        <v>#N/A</v>
      </c>
      <c r="AI106" s="57" t="e">
        <f aca="false">$F106*M106</f>
        <v>#N/A</v>
      </c>
      <c r="AJ106" s="57" t="e">
        <f aca="false">$F106*N106</f>
        <v>#N/A</v>
      </c>
      <c r="AK106" s="57" t="e">
        <f aca="false">F106*O106</f>
        <v>#N/A</v>
      </c>
      <c r="AL106" s="61"/>
      <c r="AM106" s="57" t="n">
        <f aca="false">CHOOSE($G$3,AD106-AE106,AE106-AD106)</f>
        <v>0</v>
      </c>
      <c r="AN106" s="57" t="e">
        <f aca="false">CHOOSE($G$3,AG106-AH106,AH106-AG106)</f>
        <v>#N/A</v>
      </c>
      <c r="AO106" s="57" t="e">
        <f aca="false">CHOOSE($G$3,AJ106-AK106,AK106-AJ106)</f>
        <v>#N/A</v>
      </c>
      <c r="AP106" s="72" t="e">
        <f aca="false">SUM(AM106:AO106)</f>
        <v>#N/A</v>
      </c>
      <c r="AR106" s="57" t="n">
        <f aca="false">CHOOSE($G$3,AC106-AD106,AD106-AC106)</f>
        <v>0</v>
      </c>
      <c r="AS106" s="57" t="e">
        <f aca="false">CHOOSE($G$3,AF106-AG106,AG106-AF106)</f>
        <v>#N/A</v>
      </c>
      <c r="AT106" s="57" t="e">
        <f aca="false">CHOOSE($G$3,AI106-AJ106,AJ106-AI106)</f>
        <v>#N/A</v>
      </c>
      <c r="AU106" s="72" t="e">
        <f aca="false">AR106+AS106+AT106</f>
        <v>#N/A</v>
      </c>
      <c r="AV106" s="72"/>
      <c r="AW106" s="58" t="e">
        <f aca="false">AU106+AP106</f>
        <v>#N/A</v>
      </c>
      <c r="AY106" s="58" t="e">
        <f aca="false">AK106+AH106+AE106</f>
        <v>#N/A</v>
      </c>
      <c r="AZ106" s="73"/>
    </row>
    <row r="107" customFormat="false" ht="12.75" hidden="false" customHeight="false" outlineLevel="0" collapsed="false">
      <c r="A107" s="62" t="n">
        <f aca="false">EDATE(A106,1)</f>
        <v>39661</v>
      </c>
      <c r="B107" s="63" t="n">
        <f aca="false">B106</f>
        <v>15000</v>
      </c>
      <c r="C107" s="75"/>
      <c r="D107" s="65" t="n">
        <f aca="false">B107+C107</f>
        <v>15000</v>
      </c>
      <c r="E107" s="52" t="n">
        <f aca="false">IF(Z107=0,0,IF(AND(Z107=1,$H$3=1),D107*U107,IF($H$3=2,D107,"N/A")))</f>
        <v>465000</v>
      </c>
      <c r="F107" s="52" t="n">
        <f aca="false">E107*Y107</f>
        <v>9833768744985020</v>
      </c>
      <c r="G107" s="66" t="n">
        <f aca="false">VLOOKUP($A107,Table,MATCH(G$4,Curves,0))</f>
        <v>3</v>
      </c>
      <c r="H107" s="67" t="n">
        <f aca="false">G107</f>
        <v>3</v>
      </c>
      <c r="I107" s="68" t="n">
        <f aca="false">H107</f>
        <v>3</v>
      </c>
      <c r="J107" s="66" t="e">
        <f aca="false">VLOOKUP($A107,Table,MATCH(J$4,Curves,0))</f>
        <v>#N/A</v>
      </c>
      <c r="K107" s="67" t="e">
        <f aca="false">J107</f>
        <v>#N/A</v>
      </c>
      <c r="L107" s="68" t="e">
        <f aca="false">K107</f>
        <v>#N/A</v>
      </c>
      <c r="M107" s="66" t="e">
        <f aca="false">VLOOKUP($A107,Table,MATCH(M$4,Curves,0))</f>
        <v>#N/A</v>
      </c>
      <c r="N107" s="67" t="e">
        <f aca="false">M107</f>
        <v>#N/A</v>
      </c>
      <c r="O107" s="68" t="e">
        <f aca="false">N107</f>
        <v>#N/A</v>
      </c>
      <c r="P107" s="69"/>
      <c r="Q107" s="68" t="e">
        <f aca="false">M107+J107+G107</f>
        <v>#N/A</v>
      </c>
      <c r="R107" s="68" t="e">
        <f aca="false">N107+K107+H107</f>
        <v>#N/A</v>
      </c>
      <c r="S107" s="68" t="e">
        <f aca="false">O107+L107+I107</f>
        <v>#N/A</v>
      </c>
      <c r="T107" s="69"/>
      <c r="U107" s="2" t="n">
        <f aca="false">A108-A107</f>
        <v>31</v>
      </c>
      <c r="V107" s="70" t="n">
        <f aca="false">CHOOSE(F$3,A108+24,A107)</f>
        <v>39661</v>
      </c>
      <c r="W107" s="2" t="n">
        <f aca="false">V107-C$3</f>
        <v>-6264</v>
      </c>
      <c r="X107" s="66" t="n">
        <f aca="false">VLOOKUP($A107,Table,MATCH(X$4,Curves,0))</f>
        <v>2</v>
      </c>
      <c r="Y107" s="71" t="n">
        <f aca="false">1/(1+CHOOSE(F$3,(X108+($K$3/10000))/2,(X107+($K$3/10000))/2))^(2*W107/365.25)</f>
        <v>21147889774.1613</v>
      </c>
      <c r="Z107" s="2" t="n">
        <f aca="false">IF(AND(mthbeg&lt;=A107,mthend&gt;=A107),1,0)</f>
        <v>1</v>
      </c>
      <c r="AA107" s="2" t="n">
        <f aca="false">U107*Z107</f>
        <v>31</v>
      </c>
      <c r="AC107" s="57" t="n">
        <f aca="false">F107*G107</f>
        <v>29501306234955100</v>
      </c>
      <c r="AD107" s="57" t="n">
        <f aca="false">$F107*H107</f>
        <v>29501306234955100</v>
      </c>
      <c r="AE107" s="57" t="n">
        <f aca="false">$F107*I107</f>
        <v>29501306234955100</v>
      </c>
      <c r="AF107" s="57" t="e">
        <f aca="false">$F107*J107</f>
        <v>#N/A</v>
      </c>
      <c r="AG107" s="57" t="e">
        <f aca="false">$F107*K107</f>
        <v>#N/A</v>
      </c>
      <c r="AH107" s="57" t="e">
        <f aca="false">$F107*L107</f>
        <v>#N/A</v>
      </c>
      <c r="AI107" s="57" t="e">
        <f aca="false">$F107*M107</f>
        <v>#N/A</v>
      </c>
      <c r="AJ107" s="57" t="e">
        <f aca="false">$F107*N107</f>
        <v>#N/A</v>
      </c>
      <c r="AK107" s="57" t="e">
        <f aca="false">F107*O107</f>
        <v>#N/A</v>
      </c>
      <c r="AL107" s="61"/>
      <c r="AM107" s="57" t="n">
        <f aca="false">CHOOSE($G$3,AD107-AE107,AE107-AD107)</f>
        <v>0</v>
      </c>
      <c r="AN107" s="57" t="e">
        <f aca="false">CHOOSE($G$3,AG107-AH107,AH107-AG107)</f>
        <v>#N/A</v>
      </c>
      <c r="AO107" s="57" t="e">
        <f aca="false">CHOOSE($G$3,AJ107-AK107,AK107-AJ107)</f>
        <v>#N/A</v>
      </c>
      <c r="AP107" s="72" t="e">
        <f aca="false">SUM(AM107:AO107)</f>
        <v>#N/A</v>
      </c>
      <c r="AR107" s="57" t="n">
        <f aca="false">CHOOSE($G$3,AC107-AD107,AD107-AC107)</f>
        <v>0</v>
      </c>
      <c r="AS107" s="57" t="e">
        <f aca="false">CHOOSE($G$3,AF107-AG107,AG107-AF107)</f>
        <v>#N/A</v>
      </c>
      <c r="AT107" s="57" t="e">
        <f aca="false">CHOOSE($G$3,AI107-AJ107,AJ107-AI107)</f>
        <v>#N/A</v>
      </c>
      <c r="AU107" s="72" t="e">
        <f aca="false">AR107+AS107+AT107</f>
        <v>#N/A</v>
      </c>
      <c r="AV107" s="72"/>
      <c r="AW107" s="58" t="e">
        <f aca="false">AU107+AP107</f>
        <v>#N/A</v>
      </c>
      <c r="AY107" s="58" t="e">
        <f aca="false">AK107+AH107+AE107</f>
        <v>#N/A</v>
      </c>
      <c r="AZ107" s="73"/>
    </row>
    <row r="108" customFormat="false" ht="12.75" hidden="false" customHeight="false" outlineLevel="0" collapsed="false">
      <c r="A108" s="62" t="n">
        <f aca="false">EDATE(A107,1)</f>
        <v>39692</v>
      </c>
      <c r="B108" s="63" t="n">
        <f aca="false">B107</f>
        <v>15000</v>
      </c>
      <c r="C108" s="75"/>
      <c r="D108" s="65" t="n">
        <f aca="false">B108+C108</f>
        <v>15000</v>
      </c>
      <c r="E108" s="52" t="n">
        <f aca="false">IF(Z108=0,0,IF(AND(Z108=1,$H$3=1),D108*U108,IF($H$3=2,D108,"N/A")))</f>
        <v>450000</v>
      </c>
      <c r="F108" s="52" t="n">
        <f aca="false">E108*Y108</f>
        <v>8460201147908016</v>
      </c>
      <c r="G108" s="66" t="n">
        <f aca="false">VLOOKUP($A108,Table,MATCH(G$4,Curves,0))</f>
        <v>3</v>
      </c>
      <c r="H108" s="67" t="n">
        <f aca="false">G108</f>
        <v>3</v>
      </c>
      <c r="I108" s="68" t="n">
        <f aca="false">H108</f>
        <v>3</v>
      </c>
      <c r="J108" s="66" t="e">
        <f aca="false">VLOOKUP($A108,Table,MATCH(J$4,Curves,0))</f>
        <v>#N/A</v>
      </c>
      <c r="K108" s="67" t="e">
        <f aca="false">J108</f>
        <v>#N/A</v>
      </c>
      <c r="L108" s="68" t="e">
        <f aca="false">K108</f>
        <v>#N/A</v>
      </c>
      <c r="M108" s="66" t="e">
        <f aca="false">VLOOKUP($A108,Table,MATCH(M$4,Curves,0))</f>
        <v>#N/A</v>
      </c>
      <c r="N108" s="67" t="e">
        <f aca="false">M108</f>
        <v>#N/A</v>
      </c>
      <c r="O108" s="68" t="e">
        <f aca="false">N108</f>
        <v>#N/A</v>
      </c>
      <c r="P108" s="69"/>
      <c r="Q108" s="68" t="e">
        <f aca="false">M108+J108+G108</f>
        <v>#N/A</v>
      </c>
      <c r="R108" s="68" t="e">
        <f aca="false">N108+K108+H108</f>
        <v>#N/A</v>
      </c>
      <c r="S108" s="68" t="e">
        <f aca="false">O108+L108+I108</f>
        <v>#N/A</v>
      </c>
      <c r="T108" s="69"/>
      <c r="U108" s="2" t="n">
        <f aca="false">A109-A108</f>
        <v>30</v>
      </c>
      <c r="V108" s="70" t="n">
        <f aca="false">CHOOSE(F$3,A109+24,A108)</f>
        <v>39692</v>
      </c>
      <c r="W108" s="2" t="n">
        <f aca="false">V108-C$3</f>
        <v>-6233</v>
      </c>
      <c r="X108" s="66" t="n">
        <f aca="false">VLOOKUP($A108,Table,MATCH(X$4,Curves,0))</f>
        <v>2</v>
      </c>
      <c r="Y108" s="71" t="n">
        <f aca="false">1/(1+CHOOSE(F$3,(X109+($K$3/10000))/2,(X108+($K$3/10000))/2))^(2*W108/365.25)</f>
        <v>18800446995.3511</v>
      </c>
      <c r="Z108" s="2" t="n">
        <f aca="false">IF(AND(mthbeg&lt;=A108,mthend&gt;=A108),1,0)</f>
        <v>1</v>
      </c>
      <c r="AA108" s="2" t="n">
        <f aca="false">U108*Z108</f>
        <v>30</v>
      </c>
      <c r="AC108" s="57" t="n">
        <f aca="false">F108*G108</f>
        <v>25380603443724100</v>
      </c>
      <c r="AD108" s="57" t="n">
        <f aca="false">$F108*H108</f>
        <v>25380603443724100</v>
      </c>
      <c r="AE108" s="57" t="n">
        <f aca="false">$F108*I108</f>
        <v>25380603443724100</v>
      </c>
      <c r="AF108" s="57" t="e">
        <f aca="false">$F108*J108</f>
        <v>#N/A</v>
      </c>
      <c r="AG108" s="57" t="e">
        <f aca="false">$F108*K108</f>
        <v>#N/A</v>
      </c>
      <c r="AH108" s="57" t="e">
        <f aca="false">$F108*L108</f>
        <v>#N/A</v>
      </c>
      <c r="AI108" s="57" t="e">
        <f aca="false">$F108*M108</f>
        <v>#N/A</v>
      </c>
      <c r="AJ108" s="57" t="e">
        <f aca="false">$F108*N108</f>
        <v>#N/A</v>
      </c>
      <c r="AK108" s="57" t="e">
        <f aca="false">F108*O108</f>
        <v>#N/A</v>
      </c>
      <c r="AL108" s="61"/>
      <c r="AM108" s="57" t="n">
        <f aca="false">CHOOSE($G$3,AD108-AE108,AE108-AD108)</f>
        <v>0</v>
      </c>
      <c r="AN108" s="57" t="e">
        <f aca="false">CHOOSE($G$3,AG108-AH108,AH108-AG108)</f>
        <v>#N/A</v>
      </c>
      <c r="AO108" s="57" t="e">
        <f aca="false">CHOOSE($G$3,AJ108-AK108,AK108-AJ108)</f>
        <v>#N/A</v>
      </c>
      <c r="AP108" s="72" t="e">
        <f aca="false">SUM(AM108:AO108)</f>
        <v>#N/A</v>
      </c>
      <c r="AR108" s="57" t="n">
        <f aca="false">CHOOSE($G$3,AC108-AD108,AD108-AC108)</f>
        <v>0</v>
      </c>
      <c r="AS108" s="57" t="e">
        <f aca="false">CHOOSE($G$3,AF108-AG108,AG108-AF108)</f>
        <v>#N/A</v>
      </c>
      <c r="AT108" s="57" t="e">
        <f aca="false">CHOOSE($G$3,AI108-AJ108,AJ108-AI108)</f>
        <v>#N/A</v>
      </c>
      <c r="AU108" s="72" t="e">
        <f aca="false">AR108+AS108+AT108</f>
        <v>#N/A</v>
      </c>
      <c r="AV108" s="72"/>
      <c r="AW108" s="58" t="e">
        <f aca="false">AU108+AP108</f>
        <v>#N/A</v>
      </c>
      <c r="AY108" s="58" t="e">
        <f aca="false">AK108+AH108+AE108</f>
        <v>#N/A</v>
      </c>
      <c r="AZ108" s="73"/>
    </row>
    <row r="109" customFormat="false" ht="12.75" hidden="false" customHeight="false" outlineLevel="0" collapsed="false">
      <c r="A109" s="62" t="n">
        <f aca="false">EDATE(A108,1)</f>
        <v>39722</v>
      </c>
      <c r="B109" s="63" t="n">
        <f aca="false">B108</f>
        <v>15000</v>
      </c>
      <c r="C109" s="75"/>
      <c r="D109" s="65" t="n">
        <f aca="false">B109+C109</f>
        <v>15000</v>
      </c>
      <c r="E109" s="52" t="n">
        <f aca="false">IF(Z109=0,0,IF(AND(Z109=1,$H$3=1),D109*U109,IF($H$3=2,D109,"N/A")))</f>
        <v>465000</v>
      </c>
      <c r="F109" s="52" t="n">
        <f aca="false">E109*Y109</f>
        <v>7801365318985613</v>
      </c>
      <c r="G109" s="66" t="n">
        <f aca="false">VLOOKUP($A109,Table,MATCH(G$4,Curves,0))</f>
        <v>3</v>
      </c>
      <c r="H109" s="67" t="n">
        <f aca="false">G109</f>
        <v>3</v>
      </c>
      <c r="I109" s="68" t="n">
        <f aca="false">H109</f>
        <v>3</v>
      </c>
      <c r="J109" s="66" t="e">
        <f aca="false">VLOOKUP($A109,Table,MATCH(J$4,Curves,0))</f>
        <v>#N/A</v>
      </c>
      <c r="K109" s="67" t="e">
        <f aca="false">J109</f>
        <v>#N/A</v>
      </c>
      <c r="L109" s="68" t="e">
        <f aca="false">K109</f>
        <v>#N/A</v>
      </c>
      <c r="M109" s="66" t="e">
        <f aca="false">VLOOKUP($A109,Table,MATCH(M$4,Curves,0))</f>
        <v>#N/A</v>
      </c>
      <c r="N109" s="67" t="e">
        <f aca="false">M109</f>
        <v>#N/A</v>
      </c>
      <c r="O109" s="68" t="e">
        <f aca="false">N109</f>
        <v>#N/A</v>
      </c>
      <c r="P109" s="69"/>
      <c r="Q109" s="68" t="e">
        <f aca="false">M109+J109+G109</f>
        <v>#N/A</v>
      </c>
      <c r="R109" s="68" t="e">
        <f aca="false">N109+K109+H109</f>
        <v>#N/A</v>
      </c>
      <c r="S109" s="68" t="e">
        <f aca="false">O109+L109+I109</f>
        <v>#N/A</v>
      </c>
      <c r="T109" s="69"/>
      <c r="U109" s="2" t="n">
        <f aca="false">A110-A109</f>
        <v>31</v>
      </c>
      <c r="V109" s="70" t="n">
        <f aca="false">CHOOSE(F$3,A110+24,A109)</f>
        <v>39722</v>
      </c>
      <c r="W109" s="2" t="n">
        <f aca="false">V109-C$3</f>
        <v>-6203</v>
      </c>
      <c r="X109" s="66" t="n">
        <f aca="false">VLOOKUP($A109,Table,MATCH(X$4,Curves,0))</f>
        <v>2</v>
      </c>
      <c r="Y109" s="71" t="n">
        <f aca="false">1/(1+CHOOSE(F$3,(X110+($K$3/10000))/2,(X109+($K$3/10000))/2))^(2*W109/365.25)</f>
        <v>16777129718.2486</v>
      </c>
      <c r="Z109" s="2" t="n">
        <f aca="false">IF(AND(mthbeg&lt;=A109,mthend&gt;=A109),1,0)</f>
        <v>1</v>
      </c>
      <c r="AA109" s="2" t="n">
        <f aca="false">U109*Z109</f>
        <v>31</v>
      </c>
      <c r="AC109" s="57" t="n">
        <f aca="false">F109*G109</f>
        <v>23404095956956800</v>
      </c>
      <c r="AD109" s="57" t="n">
        <f aca="false">$F109*H109</f>
        <v>23404095956956800</v>
      </c>
      <c r="AE109" s="57" t="n">
        <f aca="false">$F109*I109</f>
        <v>23404095956956800</v>
      </c>
      <c r="AF109" s="57" t="e">
        <f aca="false">$F109*J109</f>
        <v>#N/A</v>
      </c>
      <c r="AG109" s="57" t="e">
        <f aca="false">$F109*K109</f>
        <v>#N/A</v>
      </c>
      <c r="AH109" s="57" t="e">
        <f aca="false">$F109*L109</f>
        <v>#N/A</v>
      </c>
      <c r="AI109" s="57" t="e">
        <f aca="false">$F109*M109</f>
        <v>#N/A</v>
      </c>
      <c r="AJ109" s="57" t="e">
        <f aca="false">$F109*N109</f>
        <v>#N/A</v>
      </c>
      <c r="AK109" s="57" t="e">
        <f aca="false">F109*O109</f>
        <v>#N/A</v>
      </c>
      <c r="AL109" s="61"/>
      <c r="AM109" s="57" t="n">
        <f aca="false">CHOOSE($G$3,AD109-AE109,AE109-AD109)</f>
        <v>0</v>
      </c>
      <c r="AN109" s="57" t="e">
        <f aca="false">CHOOSE($G$3,AG109-AH109,AH109-AG109)</f>
        <v>#N/A</v>
      </c>
      <c r="AO109" s="57" t="e">
        <f aca="false">CHOOSE($G$3,AJ109-AK109,AK109-AJ109)</f>
        <v>#N/A</v>
      </c>
      <c r="AP109" s="72" t="e">
        <f aca="false">SUM(AM109:AO109)</f>
        <v>#N/A</v>
      </c>
      <c r="AR109" s="57" t="n">
        <f aca="false">CHOOSE($G$3,AC109-AD109,AD109-AC109)</f>
        <v>0</v>
      </c>
      <c r="AS109" s="57" t="e">
        <f aca="false">CHOOSE($G$3,AF109-AG109,AG109-AF109)</f>
        <v>#N/A</v>
      </c>
      <c r="AT109" s="57" t="e">
        <f aca="false">CHOOSE($G$3,AI109-AJ109,AJ109-AI109)</f>
        <v>#N/A</v>
      </c>
      <c r="AU109" s="72" t="e">
        <f aca="false">AR109+AS109+AT109</f>
        <v>#N/A</v>
      </c>
      <c r="AV109" s="72"/>
      <c r="AW109" s="58" t="e">
        <f aca="false">AU109+AP109</f>
        <v>#N/A</v>
      </c>
      <c r="AY109" s="58" t="e">
        <f aca="false">AK109+AH109+AE109</f>
        <v>#N/A</v>
      </c>
      <c r="AZ109" s="73"/>
    </row>
    <row r="110" customFormat="false" ht="12.75" hidden="false" customHeight="false" outlineLevel="0" collapsed="false">
      <c r="A110" s="62" t="n">
        <f aca="false">EDATE(A109,1)</f>
        <v>39753</v>
      </c>
      <c r="B110" s="63" t="n">
        <f aca="false">B109</f>
        <v>15000</v>
      </c>
      <c r="C110" s="75"/>
      <c r="D110" s="65" t="n">
        <f aca="false">B110+C110</f>
        <v>15000</v>
      </c>
      <c r="E110" s="52" t="n">
        <f aca="false">IF(Z110=0,0,IF(AND(Z110=1,$H$3=1),D110*U110,IF($H$3=2,D110,"N/A")))</f>
        <v>450000</v>
      </c>
      <c r="F110" s="52" t="n">
        <f aca="false">E110*Y110</f>
        <v>6711681099943584</v>
      </c>
      <c r="G110" s="66" t="n">
        <f aca="false">VLOOKUP($A110,Table,MATCH(G$4,Curves,0))</f>
        <v>3</v>
      </c>
      <c r="H110" s="67" t="n">
        <f aca="false">G110</f>
        <v>3</v>
      </c>
      <c r="I110" s="68" t="n">
        <f aca="false">H110</f>
        <v>3</v>
      </c>
      <c r="J110" s="66" t="e">
        <f aca="false">VLOOKUP($A110,Table,MATCH(J$4,Curves,0))</f>
        <v>#N/A</v>
      </c>
      <c r="K110" s="67" t="e">
        <f aca="false">J110</f>
        <v>#N/A</v>
      </c>
      <c r="L110" s="68" t="e">
        <f aca="false">K110</f>
        <v>#N/A</v>
      </c>
      <c r="M110" s="66" t="e">
        <f aca="false">VLOOKUP($A110,Table,MATCH(M$4,Curves,0))</f>
        <v>#N/A</v>
      </c>
      <c r="N110" s="67" t="e">
        <f aca="false">M110</f>
        <v>#N/A</v>
      </c>
      <c r="O110" s="68" t="e">
        <f aca="false">N110</f>
        <v>#N/A</v>
      </c>
      <c r="P110" s="69"/>
      <c r="Q110" s="68" t="e">
        <f aca="false">M110+J110+G110</f>
        <v>#N/A</v>
      </c>
      <c r="R110" s="68" t="e">
        <f aca="false">N110+K110+H110</f>
        <v>#N/A</v>
      </c>
      <c r="S110" s="68" t="e">
        <f aca="false">O110+L110+I110</f>
        <v>#N/A</v>
      </c>
      <c r="T110" s="69"/>
      <c r="U110" s="2" t="n">
        <f aca="false">A111-A110</f>
        <v>30</v>
      </c>
      <c r="V110" s="70" t="n">
        <f aca="false">CHOOSE(F$3,A111+24,A110)</f>
        <v>39753</v>
      </c>
      <c r="W110" s="2" t="n">
        <f aca="false">V110-C$3</f>
        <v>-6172</v>
      </c>
      <c r="X110" s="66" t="n">
        <f aca="false">VLOOKUP($A110,Table,MATCH(X$4,Curves,0))</f>
        <v>2</v>
      </c>
      <c r="Y110" s="71" t="n">
        <f aca="false">1/(1+CHOOSE(F$3,(X111+($K$3/10000))/2,(X110+($K$3/10000))/2))^(2*W110/365.25)</f>
        <v>14914846888.7635</v>
      </c>
      <c r="Z110" s="2" t="n">
        <f aca="false">IF(AND(mthbeg&lt;=A110,mthend&gt;=A110),1,0)</f>
        <v>1</v>
      </c>
      <c r="AA110" s="2" t="n">
        <f aca="false">U110*Z110</f>
        <v>30</v>
      </c>
      <c r="AC110" s="57" t="n">
        <f aca="false">F110*G110</f>
        <v>20135043299830800</v>
      </c>
      <c r="AD110" s="57" t="n">
        <f aca="false">$F110*H110</f>
        <v>20135043299830800</v>
      </c>
      <c r="AE110" s="57" t="n">
        <f aca="false">$F110*I110</f>
        <v>20135043299830800</v>
      </c>
      <c r="AF110" s="57" t="e">
        <f aca="false">$F110*J110</f>
        <v>#N/A</v>
      </c>
      <c r="AG110" s="57" t="e">
        <f aca="false">$F110*K110</f>
        <v>#N/A</v>
      </c>
      <c r="AH110" s="57" t="e">
        <f aca="false">$F110*L110</f>
        <v>#N/A</v>
      </c>
      <c r="AI110" s="57" t="e">
        <f aca="false">$F110*M110</f>
        <v>#N/A</v>
      </c>
      <c r="AJ110" s="57" t="e">
        <f aca="false">$F110*N110</f>
        <v>#N/A</v>
      </c>
      <c r="AK110" s="57" t="e">
        <f aca="false">F110*O110</f>
        <v>#N/A</v>
      </c>
      <c r="AL110" s="61"/>
      <c r="AM110" s="57" t="n">
        <f aca="false">CHOOSE($G$3,AD110-AE110,AE110-AD110)</f>
        <v>0</v>
      </c>
      <c r="AN110" s="57" t="e">
        <f aca="false">CHOOSE($G$3,AG110-AH110,AH110-AG110)</f>
        <v>#N/A</v>
      </c>
      <c r="AO110" s="57" t="e">
        <f aca="false">CHOOSE($G$3,AJ110-AK110,AK110-AJ110)</f>
        <v>#N/A</v>
      </c>
      <c r="AP110" s="72" t="e">
        <f aca="false">SUM(AM110:AO110)</f>
        <v>#N/A</v>
      </c>
      <c r="AR110" s="57" t="n">
        <f aca="false">CHOOSE($G$3,AC110-AD110,AD110-AC110)</f>
        <v>0</v>
      </c>
      <c r="AS110" s="57" t="e">
        <f aca="false">CHOOSE($G$3,AF110-AG110,AG110-AF110)</f>
        <v>#N/A</v>
      </c>
      <c r="AT110" s="57" t="e">
        <f aca="false">CHOOSE($G$3,AI110-AJ110,AJ110-AI110)</f>
        <v>#N/A</v>
      </c>
      <c r="AU110" s="72" t="e">
        <f aca="false">AR110+AS110+AT110</f>
        <v>#N/A</v>
      </c>
      <c r="AV110" s="72"/>
      <c r="AW110" s="58" t="e">
        <f aca="false">AU110+AP110</f>
        <v>#N/A</v>
      </c>
      <c r="AY110" s="58" t="e">
        <f aca="false">AK110+AH110+AE110</f>
        <v>#N/A</v>
      </c>
      <c r="AZ110" s="73"/>
    </row>
    <row r="111" customFormat="false" ht="12.75" hidden="false" customHeight="false" outlineLevel="0" collapsed="false">
      <c r="A111" s="62" t="n">
        <f aca="false">EDATE(A110,1)</f>
        <v>39783</v>
      </c>
      <c r="B111" s="63" t="n">
        <f aca="false">B110</f>
        <v>15000</v>
      </c>
      <c r="C111" s="75"/>
      <c r="D111" s="65" t="n">
        <f aca="false">B111+C111</f>
        <v>15000</v>
      </c>
      <c r="E111" s="52" t="n">
        <f aca="false">IF(Z111=0,0,IF(AND(Z111=1,$H$3=1),D111*U111,IF($H$3=2,D111,"N/A")))</f>
        <v>465000</v>
      </c>
      <c r="F111" s="52" t="n">
        <f aca="false">E111*Y111</f>
        <v>6189010787070755</v>
      </c>
      <c r="G111" s="66" t="n">
        <f aca="false">VLOOKUP($A111,Table,MATCH(G$4,Curves,0))</f>
        <v>3</v>
      </c>
      <c r="H111" s="67" t="n">
        <f aca="false">G111</f>
        <v>3</v>
      </c>
      <c r="I111" s="68" t="n">
        <f aca="false">H111</f>
        <v>3</v>
      </c>
      <c r="J111" s="66" t="e">
        <f aca="false">VLOOKUP($A111,Table,MATCH(J$4,Curves,0))</f>
        <v>#N/A</v>
      </c>
      <c r="K111" s="67" t="e">
        <f aca="false">J111</f>
        <v>#N/A</v>
      </c>
      <c r="L111" s="68" t="e">
        <f aca="false">K111</f>
        <v>#N/A</v>
      </c>
      <c r="M111" s="66" t="e">
        <f aca="false">VLOOKUP($A111,Table,MATCH(M$4,Curves,0))</f>
        <v>#N/A</v>
      </c>
      <c r="N111" s="67" t="e">
        <f aca="false">M111</f>
        <v>#N/A</v>
      </c>
      <c r="O111" s="68" t="e">
        <f aca="false">N111</f>
        <v>#N/A</v>
      </c>
      <c r="P111" s="69"/>
      <c r="Q111" s="68" t="e">
        <f aca="false">M111+J111+G111</f>
        <v>#N/A</v>
      </c>
      <c r="R111" s="68" t="e">
        <f aca="false">N111+K111+H111</f>
        <v>#N/A</v>
      </c>
      <c r="S111" s="68" t="e">
        <f aca="false">O111+L111+I111</f>
        <v>#N/A</v>
      </c>
      <c r="T111" s="69"/>
      <c r="U111" s="2" t="n">
        <f aca="false">A112-A111</f>
        <v>31</v>
      </c>
      <c r="V111" s="70" t="n">
        <f aca="false">CHOOSE(F$3,A112+24,A111)</f>
        <v>39783</v>
      </c>
      <c r="W111" s="2" t="n">
        <f aca="false">V111-C$3</f>
        <v>-6142</v>
      </c>
      <c r="X111" s="66" t="n">
        <f aca="false">VLOOKUP($A111,Table,MATCH(X$4,Curves,0))</f>
        <v>2</v>
      </c>
      <c r="Y111" s="71" t="n">
        <f aca="false">1/(1+CHOOSE(F$3,(X112+($K$3/10000))/2,(X111+($K$3/10000))/2))^(2*W111/365.25)</f>
        <v>13309700617.3565</v>
      </c>
      <c r="Z111" s="2" t="n">
        <f aca="false">IF(AND(mthbeg&lt;=A111,mthend&gt;=A111),1,0)</f>
        <v>1</v>
      </c>
      <c r="AA111" s="2" t="n">
        <f aca="false">U111*Z111</f>
        <v>31</v>
      </c>
      <c r="AC111" s="57" t="n">
        <f aca="false">F111*G111</f>
        <v>18567032361212300</v>
      </c>
      <c r="AD111" s="57" t="n">
        <f aca="false">$F111*H111</f>
        <v>18567032361212300</v>
      </c>
      <c r="AE111" s="57" t="n">
        <f aca="false">$F111*I111</f>
        <v>18567032361212300</v>
      </c>
      <c r="AF111" s="57" t="e">
        <f aca="false">$F111*J111</f>
        <v>#N/A</v>
      </c>
      <c r="AG111" s="57" t="e">
        <f aca="false">$F111*K111</f>
        <v>#N/A</v>
      </c>
      <c r="AH111" s="57" t="e">
        <f aca="false">$F111*L111</f>
        <v>#N/A</v>
      </c>
      <c r="AI111" s="57" t="e">
        <f aca="false">$F111*M111</f>
        <v>#N/A</v>
      </c>
      <c r="AJ111" s="57" t="e">
        <f aca="false">$F111*N111</f>
        <v>#N/A</v>
      </c>
      <c r="AK111" s="57" t="e">
        <f aca="false">F111*O111</f>
        <v>#N/A</v>
      </c>
      <c r="AL111" s="61"/>
      <c r="AM111" s="57" t="n">
        <f aca="false">CHOOSE($G$3,AD111-AE111,AE111-AD111)</f>
        <v>0</v>
      </c>
      <c r="AN111" s="57" t="e">
        <f aca="false">CHOOSE($G$3,AG111-AH111,AH111-AG111)</f>
        <v>#N/A</v>
      </c>
      <c r="AO111" s="57" t="e">
        <f aca="false">CHOOSE($G$3,AJ111-AK111,AK111-AJ111)</f>
        <v>#N/A</v>
      </c>
      <c r="AP111" s="72" t="e">
        <f aca="false">SUM(AM111:AO111)</f>
        <v>#N/A</v>
      </c>
      <c r="AR111" s="57" t="n">
        <f aca="false">CHOOSE($G$3,AC111-AD111,AD111-AC111)</f>
        <v>0</v>
      </c>
      <c r="AS111" s="57" t="e">
        <f aca="false">CHOOSE($G$3,AF111-AG111,AG111-AF111)</f>
        <v>#N/A</v>
      </c>
      <c r="AT111" s="57" t="e">
        <f aca="false">CHOOSE($G$3,AI111-AJ111,AJ111-AI111)</f>
        <v>#N/A</v>
      </c>
      <c r="AU111" s="72" t="e">
        <f aca="false">AR111+AS111+AT111</f>
        <v>#N/A</v>
      </c>
      <c r="AV111" s="72"/>
      <c r="AW111" s="58" t="e">
        <f aca="false">AU111+AP111</f>
        <v>#N/A</v>
      </c>
      <c r="AY111" s="58" t="e">
        <f aca="false">AK111+AH111+AE111</f>
        <v>#N/A</v>
      </c>
      <c r="AZ111" s="73"/>
    </row>
    <row r="112" customFormat="false" ht="12.75" hidden="false" customHeight="false" outlineLevel="0" collapsed="false">
      <c r="A112" s="62" t="n">
        <f aca="false">EDATE(A111,1)</f>
        <v>39814</v>
      </c>
      <c r="B112" s="63" t="n">
        <f aca="false">B111</f>
        <v>15000</v>
      </c>
      <c r="C112" s="75"/>
      <c r="D112" s="65" t="n">
        <f aca="false">B112+C112</f>
        <v>15000</v>
      </c>
      <c r="E112" s="52" t="n">
        <f aca="false">IF(Z112=0,0,IF(AND(Z112=1,$H$3=1),D112*U112,IF($H$3=2,D112,"N/A")))</f>
        <v>465000</v>
      </c>
      <c r="F112" s="52" t="n">
        <f aca="false">E112*Y112</f>
        <v>5502022683991156</v>
      </c>
      <c r="G112" s="66" t="n">
        <f aca="false">VLOOKUP($A112,Table,MATCH(G$4,Curves,0))</f>
        <v>3</v>
      </c>
      <c r="H112" s="67" t="n">
        <f aca="false">G112</f>
        <v>3</v>
      </c>
      <c r="I112" s="68" t="n">
        <f aca="false">H112</f>
        <v>3</v>
      </c>
      <c r="J112" s="66" t="e">
        <f aca="false">VLOOKUP($A112,Table,MATCH(J$4,Curves,0))</f>
        <v>#N/A</v>
      </c>
      <c r="K112" s="67" t="e">
        <f aca="false">J112</f>
        <v>#N/A</v>
      </c>
      <c r="L112" s="68" t="e">
        <f aca="false">K112</f>
        <v>#N/A</v>
      </c>
      <c r="M112" s="66" t="e">
        <f aca="false">VLOOKUP($A112,Table,MATCH(M$4,Curves,0))</f>
        <v>#N/A</v>
      </c>
      <c r="N112" s="67" t="e">
        <f aca="false">M112</f>
        <v>#N/A</v>
      </c>
      <c r="O112" s="68" t="e">
        <f aca="false">N112</f>
        <v>#N/A</v>
      </c>
      <c r="P112" s="69"/>
      <c r="Q112" s="68" t="e">
        <f aca="false">M112+J112+G112</f>
        <v>#N/A</v>
      </c>
      <c r="R112" s="68" t="e">
        <f aca="false">N112+K112+H112</f>
        <v>#N/A</v>
      </c>
      <c r="S112" s="68" t="e">
        <f aca="false">O112+L112+I112</f>
        <v>#N/A</v>
      </c>
      <c r="T112" s="69"/>
      <c r="U112" s="2" t="n">
        <f aca="false">A113-A112</f>
        <v>31</v>
      </c>
      <c r="V112" s="70" t="n">
        <f aca="false">CHOOSE(F$3,A113+24,A112)</f>
        <v>39814</v>
      </c>
      <c r="W112" s="2" t="n">
        <f aca="false">V112-C$3</f>
        <v>-6111</v>
      </c>
      <c r="X112" s="66" t="n">
        <f aca="false">VLOOKUP($A112,Table,MATCH(X$4,Curves,0))</f>
        <v>2</v>
      </c>
      <c r="Y112" s="71" t="n">
        <f aca="false">1/(1+CHOOSE(F$3,(X113+($K$3/10000))/2,(X112+($K$3/10000))/2))^(2*W112/365.25)</f>
        <v>11832306847.2928</v>
      </c>
      <c r="Z112" s="2" t="n">
        <f aca="false">IF(AND(mthbeg&lt;=A112,mthend&gt;=A112),1,0)</f>
        <v>1</v>
      </c>
      <c r="AA112" s="2" t="n">
        <f aca="false">U112*Z112</f>
        <v>31</v>
      </c>
      <c r="AC112" s="57" t="n">
        <f aca="false">F112*G112</f>
        <v>16506068051973500</v>
      </c>
      <c r="AD112" s="57" t="n">
        <f aca="false">$F112*H112</f>
        <v>16506068051973500</v>
      </c>
      <c r="AE112" s="57" t="n">
        <f aca="false">$F112*I112</f>
        <v>16506068051973500</v>
      </c>
      <c r="AF112" s="57" t="e">
        <f aca="false">$F112*J112</f>
        <v>#N/A</v>
      </c>
      <c r="AG112" s="57" t="e">
        <f aca="false">$F112*K112</f>
        <v>#N/A</v>
      </c>
      <c r="AH112" s="57" t="e">
        <f aca="false">$F112*L112</f>
        <v>#N/A</v>
      </c>
      <c r="AI112" s="57" t="e">
        <f aca="false">$F112*M112</f>
        <v>#N/A</v>
      </c>
      <c r="AJ112" s="57" t="e">
        <f aca="false">$F112*N112</f>
        <v>#N/A</v>
      </c>
      <c r="AK112" s="57" t="e">
        <f aca="false">F112*O112</f>
        <v>#N/A</v>
      </c>
      <c r="AL112" s="61"/>
      <c r="AM112" s="57" t="n">
        <f aca="false">CHOOSE($G$3,AD112-AE112,AE112-AD112)</f>
        <v>0</v>
      </c>
      <c r="AN112" s="57" t="e">
        <f aca="false">CHOOSE($G$3,AG112-AH112,AH112-AG112)</f>
        <v>#N/A</v>
      </c>
      <c r="AO112" s="57" t="e">
        <f aca="false">CHOOSE($G$3,AJ112-AK112,AK112-AJ112)</f>
        <v>#N/A</v>
      </c>
      <c r="AP112" s="72" t="e">
        <f aca="false">SUM(AM112:AO112)</f>
        <v>#N/A</v>
      </c>
      <c r="AR112" s="57" t="n">
        <f aca="false">CHOOSE($G$3,AC112-AD112,AD112-AC112)</f>
        <v>0</v>
      </c>
      <c r="AS112" s="57" t="e">
        <f aca="false">CHOOSE($G$3,AF112-AG112,AG112-AF112)</f>
        <v>#N/A</v>
      </c>
      <c r="AT112" s="57" t="e">
        <f aca="false">CHOOSE($G$3,AI112-AJ112,AJ112-AI112)</f>
        <v>#N/A</v>
      </c>
      <c r="AU112" s="72" t="e">
        <f aca="false">AR112+AS112+AT112</f>
        <v>#N/A</v>
      </c>
      <c r="AV112" s="72"/>
      <c r="AW112" s="58" t="e">
        <f aca="false">AU112+AP112</f>
        <v>#N/A</v>
      </c>
      <c r="AY112" s="58" t="e">
        <f aca="false">AK112+AH112+AE112</f>
        <v>#N/A</v>
      </c>
      <c r="AZ112" s="73"/>
    </row>
    <row r="113" customFormat="false" ht="12.75" hidden="false" customHeight="false" outlineLevel="0" collapsed="false">
      <c r="A113" s="62" t="n">
        <f aca="false">EDATE(A112,1)</f>
        <v>39845</v>
      </c>
      <c r="B113" s="63" t="n">
        <f aca="false">B112</f>
        <v>15000</v>
      </c>
      <c r="C113" s="75"/>
      <c r="D113" s="65" t="n">
        <f aca="false">B113+C113</f>
        <v>15000</v>
      </c>
      <c r="E113" s="52" t="n">
        <f aca="false">IF(Z113=0,0,IF(AND(Z113=1,$H$3=1),D113*U113,IF($H$3=2,D113,"N/A")))</f>
        <v>420000</v>
      </c>
      <c r="F113" s="52" t="n">
        <f aca="false">E113*Y113</f>
        <v>4417940382617392</v>
      </c>
      <c r="G113" s="66" t="n">
        <f aca="false">VLOOKUP($A113,Table,MATCH(G$4,Curves,0))</f>
        <v>3</v>
      </c>
      <c r="H113" s="67" t="n">
        <f aca="false">G113</f>
        <v>3</v>
      </c>
      <c r="I113" s="68" t="n">
        <f aca="false">H113</f>
        <v>3</v>
      </c>
      <c r="J113" s="66" t="e">
        <f aca="false">VLOOKUP($A113,Table,MATCH(J$4,Curves,0))</f>
        <v>#N/A</v>
      </c>
      <c r="K113" s="67" t="e">
        <f aca="false">J113</f>
        <v>#N/A</v>
      </c>
      <c r="L113" s="68" t="e">
        <f aca="false">K113</f>
        <v>#N/A</v>
      </c>
      <c r="M113" s="66" t="e">
        <f aca="false">VLOOKUP($A113,Table,MATCH(M$4,Curves,0))</f>
        <v>#N/A</v>
      </c>
      <c r="N113" s="67" t="e">
        <f aca="false">M113</f>
        <v>#N/A</v>
      </c>
      <c r="O113" s="68" t="e">
        <f aca="false">N113</f>
        <v>#N/A</v>
      </c>
      <c r="P113" s="69"/>
      <c r="Q113" s="68" t="e">
        <f aca="false">M113+J113+G113</f>
        <v>#N/A</v>
      </c>
      <c r="R113" s="68" t="e">
        <f aca="false">N113+K113+H113</f>
        <v>#N/A</v>
      </c>
      <c r="S113" s="68" t="e">
        <f aca="false">O113+L113+I113</f>
        <v>#N/A</v>
      </c>
      <c r="T113" s="69"/>
      <c r="U113" s="2" t="n">
        <f aca="false">A114-A113</f>
        <v>28</v>
      </c>
      <c r="V113" s="70" t="n">
        <f aca="false">CHOOSE(F$3,A114+24,A113)</f>
        <v>39845</v>
      </c>
      <c r="W113" s="2" t="n">
        <f aca="false">V113-C$3</f>
        <v>-6080</v>
      </c>
      <c r="X113" s="66" t="n">
        <f aca="false">VLOOKUP($A113,Table,MATCH(X$4,Curves,0))</f>
        <v>2</v>
      </c>
      <c r="Y113" s="71" t="n">
        <f aca="false">1/(1+CHOOSE(F$3,(X114+($K$3/10000))/2,(X113+($K$3/10000))/2))^(2*W113/365.25)</f>
        <v>10518905672.8986</v>
      </c>
      <c r="Z113" s="2" t="n">
        <f aca="false">IF(AND(mthbeg&lt;=A113,mthend&gt;=A113),1,0)</f>
        <v>1</v>
      </c>
      <c r="AA113" s="2" t="n">
        <f aca="false">U113*Z113</f>
        <v>28</v>
      </c>
      <c r="AC113" s="57" t="n">
        <f aca="false">F113*G113</f>
        <v>13253821147852200</v>
      </c>
      <c r="AD113" s="57" t="n">
        <f aca="false">$F113*H113</f>
        <v>13253821147852200</v>
      </c>
      <c r="AE113" s="57" t="n">
        <f aca="false">$F113*I113</f>
        <v>13253821147852200</v>
      </c>
      <c r="AF113" s="57" t="e">
        <f aca="false">$F113*J113</f>
        <v>#N/A</v>
      </c>
      <c r="AG113" s="57" t="e">
        <f aca="false">$F113*K113</f>
        <v>#N/A</v>
      </c>
      <c r="AH113" s="57" t="e">
        <f aca="false">$F113*L113</f>
        <v>#N/A</v>
      </c>
      <c r="AI113" s="57" t="e">
        <f aca="false">$F113*M113</f>
        <v>#N/A</v>
      </c>
      <c r="AJ113" s="57" t="e">
        <f aca="false">$F113*N113</f>
        <v>#N/A</v>
      </c>
      <c r="AK113" s="57" t="e">
        <f aca="false">F113*O113</f>
        <v>#N/A</v>
      </c>
      <c r="AL113" s="61"/>
      <c r="AM113" s="57" t="n">
        <f aca="false">CHOOSE($G$3,AD113-AE113,AE113-AD113)</f>
        <v>0</v>
      </c>
      <c r="AN113" s="57" t="e">
        <f aca="false">CHOOSE($G$3,AG113-AH113,AH113-AG113)</f>
        <v>#N/A</v>
      </c>
      <c r="AO113" s="57" t="e">
        <f aca="false">CHOOSE($G$3,AJ113-AK113,AK113-AJ113)</f>
        <v>#N/A</v>
      </c>
      <c r="AP113" s="72" t="e">
        <f aca="false">SUM(AM113:AO113)</f>
        <v>#N/A</v>
      </c>
      <c r="AR113" s="57" t="n">
        <f aca="false">CHOOSE($G$3,AC113-AD113,AD113-AC113)</f>
        <v>0</v>
      </c>
      <c r="AS113" s="57" t="e">
        <f aca="false">CHOOSE($G$3,AF113-AG113,AG113-AF113)</f>
        <v>#N/A</v>
      </c>
      <c r="AT113" s="57" t="e">
        <f aca="false">CHOOSE($G$3,AI113-AJ113,AJ113-AI113)</f>
        <v>#N/A</v>
      </c>
      <c r="AU113" s="72" t="e">
        <f aca="false">AR113+AS113+AT113</f>
        <v>#N/A</v>
      </c>
      <c r="AV113" s="72"/>
      <c r="AW113" s="58" t="e">
        <f aca="false">AU113+AP113</f>
        <v>#N/A</v>
      </c>
      <c r="AY113" s="58" t="e">
        <f aca="false">AK113+AH113+AE113</f>
        <v>#N/A</v>
      </c>
      <c r="AZ113" s="73"/>
    </row>
    <row r="114" customFormat="false" ht="12.75" hidden="false" customHeight="false" outlineLevel="0" collapsed="false">
      <c r="A114" s="62" t="n">
        <f aca="false">EDATE(A113,1)</f>
        <v>39873</v>
      </c>
      <c r="B114" s="63" t="n">
        <f aca="false">B113</f>
        <v>15000</v>
      </c>
      <c r="C114" s="75"/>
      <c r="D114" s="65" t="n">
        <f aca="false">B114+C114</f>
        <v>15000</v>
      </c>
      <c r="E114" s="52" t="n">
        <f aca="false">IF(Z114=0,0,IF(AND(Z114=1,$H$3=1),D114*U114,IF($H$3=2,D114,"N/A")))</f>
        <v>465000</v>
      </c>
      <c r="F114" s="52" t="n">
        <f aca="false">E114*Y114</f>
        <v>4398146604779850</v>
      </c>
      <c r="G114" s="66" t="n">
        <f aca="false">VLOOKUP($A114,Table,MATCH(G$4,Curves,0))</f>
        <v>3</v>
      </c>
      <c r="H114" s="67" t="n">
        <f aca="false">G114</f>
        <v>3</v>
      </c>
      <c r="I114" s="68" t="n">
        <f aca="false">H114</f>
        <v>3</v>
      </c>
      <c r="J114" s="66" t="e">
        <f aca="false">VLOOKUP($A114,Table,MATCH(J$4,Curves,0))</f>
        <v>#N/A</v>
      </c>
      <c r="K114" s="67" t="e">
        <f aca="false">J114</f>
        <v>#N/A</v>
      </c>
      <c r="L114" s="68" t="e">
        <f aca="false">K114</f>
        <v>#N/A</v>
      </c>
      <c r="M114" s="66" t="e">
        <f aca="false">VLOOKUP($A114,Table,MATCH(M$4,Curves,0))</f>
        <v>#N/A</v>
      </c>
      <c r="N114" s="67" t="e">
        <f aca="false">M114</f>
        <v>#N/A</v>
      </c>
      <c r="O114" s="68" t="e">
        <f aca="false">N114</f>
        <v>#N/A</v>
      </c>
      <c r="P114" s="69"/>
      <c r="Q114" s="68" t="e">
        <f aca="false">M114+J114+G114</f>
        <v>#N/A</v>
      </c>
      <c r="R114" s="68" t="e">
        <f aca="false">N114+K114+H114</f>
        <v>#N/A</v>
      </c>
      <c r="S114" s="68" t="e">
        <f aca="false">O114+L114+I114</f>
        <v>#N/A</v>
      </c>
      <c r="T114" s="69"/>
      <c r="U114" s="2" t="n">
        <f aca="false">A115-A114</f>
        <v>31</v>
      </c>
      <c r="V114" s="70" t="n">
        <f aca="false">CHOOSE(F$3,A115+24,A114)</f>
        <v>39873</v>
      </c>
      <c r="W114" s="2" t="n">
        <f aca="false">V114-C$3</f>
        <v>-6052</v>
      </c>
      <c r="X114" s="66" t="n">
        <f aca="false">VLOOKUP($A114,Table,MATCH(X$4,Curves,0))</f>
        <v>2</v>
      </c>
      <c r="Y114" s="71" t="n">
        <f aca="false">1/(1+CHOOSE(F$3,(X115+($K$3/10000))/2,(X114+($K$3/10000))/2))^(2*W114/365.25)</f>
        <v>9458379795.22548</v>
      </c>
      <c r="Z114" s="2" t="n">
        <f aca="false">IF(AND(mthbeg&lt;=A114,mthend&gt;=A114),1,0)</f>
        <v>1</v>
      </c>
      <c r="AA114" s="2" t="n">
        <f aca="false">U114*Z114</f>
        <v>31</v>
      </c>
      <c r="AC114" s="57" t="n">
        <f aca="false">F114*G114</f>
        <v>13194439814339500</v>
      </c>
      <c r="AD114" s="57" t="n">
        <f aca="false">$F114*H114</f>
        <v>13194439814339500</v>
      </c>
      <c r="AE114" s="57" t="n">
        <f aca="false">$F114*I114</f>
        <v>13194439814339500</v>
      </c>
      <c r="AF114" s="57" t="e">
        <f aca="false">$F114*J114</f>
        <v>#N/A</v>
      </c>
      <c r="AG114" s="57" t="e">
        <f aca="false">$F114*K114</f>
        <v>#N/A</v>
      </c>
      <c r="AH114" s="57" t="e">
        <f aca="false">$F114*L114</f>
        <v>#N/A</v>
      </c>
      <c r="AI114" s="57" t="e">
        <f aca="false">$F114*M114</f>
        <v>#N/A</v>
      </c>
      <c r="AJ114" s="57" t="e">
        <f aca="false">$F114*N114</f>
        <v>#N/A</v>
      </c>
      <c r="AK114" s="57" t="e">
        <f aca="false">F114*O114</f>
        <v>#N/A</v>
      </c>
      <c r="AL114" s="61"/>
      <c r="AM114" s="57" t="n">
        <f aca="false">CHOOSE($G$3,AD114-AE114,AE114-AD114)</f>
        <v>0</v>
      </c>
      <c r="AN114" s="57" t="e">
        <f aca="false">CHOOSE($G$3,AG114-AH114,AH114-AG114)</f>
        <v>#N/A</v>
      </c>
      <c r="AO114" s="57" t="e">
        <f aca="false">CHOOSE($G$3,AJ114-AK114,AK114-AJ114)</f>
        <v>#N/A</v>
      </c>
      <c r="AP114" s="72" t="e">
        <f aca="false">SUM(AM114:AO114)</f>
        <v>#N/A</v>
      </c>
      <c r="AR114" s="57" t="n">
        <f aca="false">CHOOSE($G$3,AC114-AD114,AD114-AC114)</f>
        <v>0</v>
      </c>
      <c r="AS114" s="57" t="e">
        <f aca="false">CHOOSE($G$3,AF114-AG114,AG114-AF114)</f>
        <v>#N/A</v>
      </c>
      <c r="AT114" s="57" t="e">
        <f aca="false">CHOOSE($G$3,AI114-AJ114,AJ114-AI114)</f>
        <v>#N/A</v>
      </c>
      <c r="AU114" s="72" t="e">
        <f aca="false">AR114+AS114+AT114</f>
        <v>#N/A</v>
      </c>
      <c r="AV114" s="72"/>
      <c r="AW114" s="58" t="e">
        <f aca="false">AU114+AP114</f>
        <v>#N/A</v>
      </c>
      <c r="AY114" s="58" t="e">
        <f aca="false">AK114+AH114+AE114</f>
        <v>#N/A</v>
      </c>
      <c r="AZ114" s="73"/>
    </row>
    <row r="115" customFormat="false" ht="12.75" hidden="false" customHeight="false" outlineLevel="0" collapsed="false">
      <c r="A115" s="62" t="n">
        <f aca="false">EDATE(A114,1)</f>
        <v>39904</v>
      </c>
      <c r="B115" s="63" t="n">
        <f aca="false">B114</f>
        <v>15000</v>
      </c>
      <c r="C115" s="75"/>
      <c r="D115" s="65" t="n">
        <f aca="false">B115+C115</f>
        <v>15000</v>
      </c>
      <c r="E115" s="52" t="n">
        <f aca="false">IF(Z115=0,0,IF(AND(Z115=1,$H$3=1),D115*U115,IF($H$3=2,D115,"N/A")))</f>
        <v>450000</v>
      </c>
      <c r="F115" s="52" t="n">
        <f aca="false">E115*Y115</f>
        <v>3783819400207271</v>
      </c>
      <c r="G115" s="66" t="n">
        <f aca="false">VLOOKUP($A115,Table,MATCH(G$4,Curves,0))</f>
        <v>3</v>
      </c>
      <c r="H115" s="67" t="n">
        <f aca="false">G115</f>
        <v>3</v>
      </c>
      <c r="I115" s="68" t="n">
        <f aca="false">H115</f>
        <v>3</v>
      </c>
      <c r="J115" s="66" t="e">
        <f aca="false">VLOOKUP($A115,Table,MATCH(J$4,Curves,0))</f>
        <v>#N/A</v>
      </c>
      <c r="K115" s="67" t="e">
        <f aca="false">J115</f>
        <v>#N/A</v>
      </c>
      <c r="L115" s="68" t="e">
        <f aca="false">K115</f>
        <v>#N/A</v>
      </c>
      <c r="M115" s="66" t="e">
        <f aca="false">VLOOKUP($A115,Table,MATCH(M$4,Curves,0))</f>
        <v>#N/A</v>
      </c>
      <c r="N115" s="67" t="e">
        <f aca="false">M115</f>
        <v>#N/A</v>
      </c>
      <c r="O115" s="68" t="e">
        <f aca="false">N115</f>
        <v>#N/A</v>
      </c>
      <c r="P115" s="69"/>
      <c r="Q115" s="68" t="e">
        <f aca="false">M115+J115+G115</f>
        <v>#N/A</v>
      </c>
      <c r="R115" s="68" t="e">
        <f aca="false">N115+K115+H115</f>
        <v>#N/A</v>
      </c>
      <c r="S115" s="68" t="e">
        <f aca="false">O115+L115+I115</f>
        <v>#N/A</v>
      </c>
      <c r="T115" s="69"/>
      <c r="U115" s="2" t="n">
        <f aca="false">A116-A115</f>
        <v>30</v>
      </c>
      <c r="V115" s="70" t="n">
        <f aca="false">CHOOSE(F$3,A116+24,A115)</f>
        <v>39904</v>
      </c>
      <c r="W115" s="2" t="n">
        <f aca="false">V115-C$3</f>
        <v>-6021</v>
      </c>
      <c r="X115" s="66" t="n">
        <f aca="false">VLOOKUP($A115,Table,MATCH(X$4,Curves,0))</f>
        <v>2</v>
      </c>
      <c r="Y115" s="71" t="n">
        <f aca="false">1/(1+CHOOSE(F$3,(X116+($K$3/10000))/2,(X115+($K$3/10000))/2))^(2*W115/365.25)</f>
        <v>8408487556.01616</v>
      </c>
      <c r="Z115" s="2" t="n">
        <f aca="false">IF(AND(mthbeg&lt;=A115,mthend&gt;=A115),1,0)</f>
        <v>1</v>
      </c>
      <c r="AA115" s="2" t="n">
        <f aca="false">U115*Z115</f>
        <v>30</v>
      </c>
      <c r="AC115" s="57" t="n">
        <f aca="false">F115*G115</f>
        <v>11351458200621800</v>
      </c>
      <c r="AD115" s="57" t="n">
        <f aca="false">$F115*H115</f>
        <v>11351458200621800</v>
      </c>
      <c r="AE115" s="57" t="n">
        <f aca="false">$F115*I115</f>
        <v>11351458200621800</v>
      </c>
      <c r="AF115" s="57" t="e">
        <f aca="false">$F115*J115</f>
        <v>#N/A</v>
      </c>
      <c r="AG115" s="57" t="e">
        <f aca="false">$F115*K115</f>
        <v>#N/A</v>
      </c>
      <c r="AH115" s="57" t="e">
        <f aca="false">$F115*L115</f>
        <v>#N/A</v>
      </c>
      <c r="AI115" s="57" t="e">
        <f aca="false">$F115*M115</f>
        <v>#N/A</v>
      </c>
      <c r="AJ115" s="57" t="e">
        <f aca="false">$F115*N115</f>
        <v>#N/A</v>
      </c>
      <c r="AK115" s="57" t="e">
        <f aca="false">F115*O115</f>
        <v>#N/A</v>
      </c>
      <c r="AL115" s="61"/>
      <c r="AM115" s="57" t="n">
        <f aca="false">CHOOSE($G$3,AD115-AE115,AE115-AD115)</f>
        <v>0</v>
      </c>
      <c r="AN115" s="57" t="e">
        <f aca="false">CHOOSE($G$3,AG115-AH115,AH115-AG115)</f>
        <v>#N/A</v>
      </c>
      <c r="AO115" s="57" t="e">
        <f aca="false">CHOOSE($G$3,AJ115-AK115,AK115-AJ115)</f>
        <v>#N/A</v>
      </c>
      <c r="AP115" s="72" t="e">
        <f aca="false">SUM(AM115:AO115)</f>
        <v>#N/A</v>
      </c>
      <c r="AR115" s="57" t="n">
        <f aca="false">CHOOSE($G$3,AC115-AD115,AD115-AC115)</f>
        <v>0</v>
      </c>
      <c r="AS115" s="57" t="e">
        <f aca="false">CHOOSE($G$3,AF115-AG115,AG115-AF115)</f>
        <v>#N/A</v>
      </c>
      <c r="AT115" s="57" t="e">
        <f aca="false">CHOOSE($G$3,AI115-AJ115,AJ115-AI115)</f>
        <v>#N/A</v>
      </c>
      <c r="AU115" s="72" t="e">
        <f aca="false">AR115+AS115+AT115</f>
        <v>#N/A</v>
      </c>
      <c r="AV115" s="72"/>
      <c r="AW115" s="58" t="e">
        <f aca="false">AU115+AP115</f>
        <v>#N/A</v>
      </c>
      <c r="AY115" s="58" t="e">
        <f aca="false">AK115+AH115+AE115</f>
        <v>#N/A</v>
      </c>
      <c r="AZ115" s="73"/>
    </row>
    <row r="116" customFormat="false" ht="12.75" hidden="false" customHeight="false" outlineLevel="0" collapsed="false">
      <c r="A116" s="62" t="n">
        <f aca="false">EDATE(A115,1)</f>
        <v>39934</v>
      </c>
      <c r="B116" s="63" t="n">
        <f aca="false">B115</f>
        <v>15000</v>
      </c>
      <c r="C116" s="75"/>
      <c r="D116" s="65" t="n">
        <f aca="false">B116+C116</f>
        <v>15000</v>
      </c>
      <c r="E116" s="52" t="n">
        <f aca="false">IF(Z116=0,0,IF(AND(Z116=1,$H$3=1),D116*U116,IF($H$3=2,D116,"N/A")))</f>
        <v>465000</v>
      </c>
      <c r="F116" s="52" t="n">
        <f aca="false">E116*Y116</f>
        <v>3489155508953970</v>
      </c>
      <c r="G116" s="66" t="n">
        <f aca="false">VLOOKUP($A116,Table,MATCH(G$4,Curves,0))</f>
        <v>3</v>
      </c>
      <c r="H116" s="67" t="n">
        <f aca="false">G116</f>
        <v>3</v>
      </c>
      <c r="I116" s="68" t="n">
        <f aca="false">H116</f>
        <v>3</v>
      </c>
      <c r="J116" s="66" t="e">
        <f aca="false">VLOOKUP($A116,Table,MATCH(J$4,Curves,0))</f>
        <v>#N/A</v>
      </c>
      <c r="K116" s="67" t="e">
        <f aca="false">J116</f>
        <v>#N/A</v>
      </c>
      <c r="L116" s="68" t="e">
        <f aca="false">K116</f>
        <v>#N/A</v>
      </c>
      <c r="M116" s="66" t="e">
        <f aca="false">VLOOKUP($A116,Table,MATCH(M$4,Curves,0))</f>
        <v>#N/A</v>
      </c>
      <c r="N116" s="67" t="e">
        <f aca="false">M116</f>
        <v>#N/A</v>
      </c>
      <c r="O116" s="68" t="e">
        <f aca="false">N116</f>
        <v>#N/A</v>
      </c>
      <c r="P116" s="69"/>
      <c r="Q116" s="68" t="e">
        <f aca="false">M116+J116+G116</f>
        <v>#N/A</v>
      </c>
      <c r="R116" s="68" t="e">
        <f aca="false">N116+K116+H116</f>
        <v>#N/A</v>
      </c>
      <c r="S116" s="68" t="e">
        <f aca="false">O116+L116+I116</f>
        <v>#N/A</v>
      </c>
      <c r="T116" s="69"/>
      <c r="U116" s="2" t="n">
        <f aca="false">A117-A116</f>
        <v>31</v>
      </c>
      <c r="V116" s="70" t="n">
        <f aca="false">CHOOSE(F$3,A117+24,A116)</f>
        <v>39934</v>
      </c>
      <c r="W116" s="2" t="n">
        <f aca="false">V116-C$3</f>
        <v>-5991</v>
      </c>
      <c r="X116" s="66" t="n">
        <f aca="false">VLOOKUP($A116,Table,MATCH(X$4,Curves,0))</f>
        <v>2</v>
      </c>
      <c r="Y116" s="71" t="n">
        <f aca="false">1/(1+CHOOSE(F$3,(X117+($K$3/10000))/2,(X116+($K$3/10000))/2))^(2*W116/365.25)</f>
        <v>7503560234.30961</v>
      </c>
      <c r="Z116" s="2" t="n">
        <f aca="false">IF(AND(mthbeg&lt;=A116,mthend&gt;=A116),1,0)</f>
        <v>1</v>
      </c>
      <c r="AA116" s="2" t="n">
        <f aca="false">U116*Z116</f>
        <v>31</v>
      </c>
      <c r="AC116" s="57" t="n">
        <f aca="false">F116*G116</f>
        <v>10467466526861900</v>
      </c>
      <c r="AD116" s="57" t="n">
        <f aca="false">$F116*H116</f>
        <v>10467466526861900</v>
      </c>
      <c r="AE116" s="57" t="n">
        <f aca="false">$F116*I116</f>
        <v>10467466526861900</v>
      </c>
      <c r="AF116" s="57" t="e">
        <f aca="false">$F116*J116</f>
        <v>#N/A</v>
      </c>
      <c r="AG116" s="57" t="e">
        <f aca="false">$F116*K116</f>
        <v>#N/A</v>
      </c>
      <c r="AH116" s="57" t="e">
        <f aca="false">$F116*L116</f>
        <v>#N/A</v>
      </c>
      <c r="AI116" s="57" t="e">
        <f aca="false">$F116*M116</f>
        <v>#N/A</v>
      </c>
      <c r="AJ116" s="57" t="e">
        <f aca="false">$F116*N116</f>
        <v>#N/A</v>
      </c>
      <c r="AK116" s="57" t="e">
        <f aca="false">F116*O116</f>
        <v>#N/A</v>
      </c>
      <c r="AL116" s="61"/>
      <c r="AM116" s="57" t="n">
        <f aca="false">CHOOSE($G$3,AD116-AE116,AE116-AD116)</f>
        <v>0</v>
      </c>
      <c r="AN116" s="57" t="e">
        <f aca="false">CHOOSE($G$3,AG116-AH116,AH116-AG116)</f>
        <v>#N/A</v>
      </c>
      <c r="AO116" s="57" t="e">
        <f aca="false">CHOOSE($G$3,AJ116-AK116,AK116-AJ116)</f>
        <v>#N/A</v>
      </c>
      <c r="AP116" s="72" t="e">
        <f aca="false">SUM(AM116:AO116)</f>
        <v>#N/A</v>
      </c>
      <c r="AR116" s="57" t="n">
        <f aca="false">CHOOSE($G$3,AC116-AD116,AD116-AC116)</f>
        <v>0</v>
      </c>
      <c r="AS116" s="57" t="e">
        <f aca="false">CHOOSE($G$3,AF116-AG116,AG116-AF116)</f>
        <v>#N/A</v>
      </c>
      <c r="AT116" s="57" t="e">
        <f aca="false">CHOOSE($G$3,AI116-AJ116,AJ116-AI116)</f>
        <v>#N/A</v>
      </c>
      <c r="AU116" s="72" t="e">
        <f aca="false">AR116+AS116+AT116</f>
        <v>#N/A</v>
      </c>
      <c r="AV116" s="72"/>
      <c r="AW116" s="58" t="e">
        <f aca="false">AU116+AP116</f>
        <v>#N/A</v>
      </c>
      <c r="AY116" s="58" t="e">
        <f aca="false">AK116+AH116+AE116</f>
        <v>#N/A</v>
      </c>
      <c r="AZ116" s="73"/>
    </row>
    <row r="117" customFormat="false" ht="12.75" hidden="false" customHeight="false" outlineLevel="0" collapsed="false">
      <c r="A117" s="62" t="n">
        <f aca="false">EDATE(A116,1)</f>
        <v>39965</v>
      </c>
      <c r="B117" s="63" t="n">
        <f aca="false">B116</f>
        <v>15000</v>
      </c>
      <c r="C117" s="75"/>
      <c r="D117" s="65" t="n">
        <f aca="false">B117+C117</f>
        <v>15000</v>
      </c>
      <c r="E117" s="52" t="n">
        <f aca="false">IF(Z117=0,0,IF(AND(Z117=1,$H$3=1),D117*U117,IF($H$3=2,D117,"N/A")))</f>
        <v>450000</v>
      </c>
      <c r="F117" s="52" t="n">
        <f aca="false">E117*Y117</f>
        <v>3001794958533665</v>
      </c>
      <c r="G117" s="66" t="n">
        <f aca="false">VLOOKUP($A117,Table,MATCH(G$4,Curves,0))</f>
        <v>3</v>
      </c>
      <c r="H117" s="67" t="n">
        <f aca="false">G117</f>
        <v>3</v>
      </c>
      <c r="I117" s="68" t="n">
        <f aca="false">H117</f>
        <v>3</v>
      </c>
      <c r="J117" s="66" t="e">
        <f aca="false">VLOOKUP($A117,Table,MATCH(J$4,Curves,0))</f>
        <v>#N/A</v>
      </c>
      <c r="K117" s="67" t="e">
        <f aca="false">J117</f>
        <v>#N/A</v>
      </c>
      <c r="L117" s="68" t="e">
        <f aca="false">K117</f>
        <v>#N/A</v>
      </c>
      <c r="M117" s="66" t="e">
        <f aca="false">VLOOKUP($A117,Table,MATCH(M$4,Curves,0))</f>
        <v>#N/A</v>
      </c>
      <c r="N117" s="67" t="e">
        <f aca="false">M117</f>
        <v>#N/A</v>
      </c>
      <c r="O117" s="68" t="e">
        <f aca="false">N117</f>
        <v>#N/A</v>
      </c>
      <c r="P117" s="69"/>
      <c r="Q117" s="68" t="e">
        <f aca="false">M117+J117+G117</f>
        <v>#N/A</v>
      </c>
      <c r="R117" s="68" t="e">
        <f aca="false">N117+K117+H117</f>
        <v>#N/A</v>
      </c>
      <c r="S117" s="68" t="e">
        <f aca="false">O117+L117+I117</f>
        <v>#N/A</v>
      </c>
      <c r="T117" s="69"/>
      <c r="U117" s="2" t="n">
        <f aca="false">A118-A117</f>
        <v>30</v>
      </c>
      <c r="V117" s="70" t="n">
        <f aca="false">CHOOSE(F$3,A118+24,A117)</f>
        <v>39965</v>
      </c>
      <c r="W117" s="2" t="n">
        <f aca="false">V117-C$3</f>
        <v>-5960</v>
      </c>
      <c r="X117" s="66" t="n">
        <f aca="false">VLOOKUP($A117,Table,MATCH(X$4,Curves,0))</f>
        <v>2</v>
      </c>
      <c r="Y117" s="71" t="n">
        <f aca="false">1/(1+CHOOSE(F$3,(X118+($K$3/10000))/2,(X117+($K$3/10000))/2))^(2*W117/365.25)</f>
        <v>6670655463.40815</v>
      </c>
      <c r="Z117" s="2" t="n">
        <f aca="false">IF(AND(mthbeg&lt;=A117,mthend&gt;=A117),1,0)</f>
        <v>1</v>
      </c>
      <c r="AA117" s="2" t="n">
        <f aca="false">U117*Z117</f>
        <v>30</v>
      </c>
      <c r="AC117" s="57" t="n">
        <f aca="false">F117*G117</f>
        <v>9005384875600995</v>
      </c>
      <c r="AD117" s="57" t="n">
        <f aca="false">$F117*H117</f>
        <v>9005384875600995</v>
      </c>
      <c r="AE117" s="57" t="n">
        <f aca="false">$F117*I117</f>
        <v>9005384875600995</v>
      </c>
      <c r="AF117" s="57" t="e">
        <f aca="false">$F117*J117</f>
        <v>#N/A</v>
      </c>
      <c r="AG117" s="57" t="e">
        <f aca="false">$F117*K117</f>
        <v>#N/A</v>
      </c>
      <c r="AH117" s="57" t="e">
        <f aca="false">$F117*L117</f>
        <v>#N/A</v>
      </c>
      <c r="AI117" s="57" t="e">
        <f aca="false">$F117*M117</f>
        <v>#N/A</v>
      </c>
      <c r="AJ117" s="57" t="e">
        <f aca="false">$F117*N117</f>
        <v>#N/A</v>
      </c>
      <c r="AK117" s="57" t="e">
        <f aca="false">F117*O117</f>
        <v>#N/A</v>
      </c>
      <c r="AL117" s="61"/>
      <c r="AM117" s="57" t="n">
        <f aca="false">CHOOSE($G$3,AD117-AE117,AE117-AD117)</f>
        <v>0</v>
      </c>
      <c r="AN117" s="57" t="e">
        <f aca="false">CHOOSE($G$3,AG117-AH117,AH117-AG117)</f>
        <v>#N/A</v>
      </c>
      <c r="AO117" s="57" t="e">
        <f aca="false">CHOOSE($G$3,AJ117-AK117,AK117-AJ117)</f>
        <v>#N/A</v>
      </c>
      <c r="AP117" s="72" t="e">
        <f aca="false">SUM(AM117:AO117)</f>
        <v>#N/A</v>
      </c>
      <c r="AR117" s="57" t="n">
        <f aca="false">CHOOSE($G$3,AC117-AD117,AD117-AC117)</f>
        <v>0</v>
      </c>
      <c r="AS117" s="57" t="e">
        <f aca="false">CHOOSE($G$3,AF117-AG117,AG117-AF117)</f>
        <v>#N/A</v>
      </c>
      <c r="AT117" s="57" t="e">
        <f aca="false">CHOOSE($G$3,AI117-AJ117,AJ117-AI117)</f>
        <v>#N/A</v>
      </c>
      <c r="AU117" s="72" t="e">
        <f aca="false">AR117+AS117+AT117</f>
        <v>#N/A</v>
      </c>
      <c r="AV117" s="72"/>
      <c r="AW117" s="58" t="e">
        <f aca="false">AU117+AP117</f>
        <v>#N/A</v>
      </c>
      <c r="AY117" s="58" t="e">
        <f aca="false">AK117+AH117+AE117</f>
        <v>#N/A</v>
      </c>
      <c r="AZ117" s="73"/>
    </row>
    <row r="118" customFormat="false" ht="12.75" hidden="false" customHeight="false" outlineLevel="0" collapsed="false">
      <c r="A118" s="62" t="n">
        <f aca="false">EDATE(A117,1)</f>
        <v>39995</v>
      </c>
      <c r="B118" s="63" t="n">
        <f aca="false">B117</f>
        <v>15000</v>
      </c>
      <c r="C118" s="75"/>
      <c r="D118" s="65" t="n">
        <f aca="false">B118+C118</f>
        <v>15000</v>
      </c>
      <c r="E118" s="52" t="n">
        <f aca="false">IF(Z118=0,0,IF(AND(Z118=1,$H$3=1),D118*U118,IF($H$3=2,D118,"N/A")))</f>
        <v>465000</v>
      </c>
      <c r="F118" s="52" t="n">
        <f aca="false">E118*Y118</f>
        <v>2768031004794853</v>
      </c>
      <c r="G118" s="66" t="n">
        <f aca="false">VLOOKUP($A118,Table,MATCH(G$4,Curves,0))</f>
        <v>3</v>
      </c>
      <c r="H118" s="67" t="n">
        <f aca="false">G118</f>
        <v>3</v>
      </c>
      <c r="I118" s="68" t="n">
        <f aca="false">H118</f>
        <v>3</v>
      </c>
      <c r="J118" s="66" t="e">
        <f aca="false">VLOOKUP($A118,Table,MATCH(J$4,Curves,0))</f>
        <v>#N/A</v>
      </c>
      <c r="K118" s="67" t="e">
        <f aca="false">J118</f>
        <v>#N/A</v>
      </c>
      <c r="L118" s="68" t="e">
        <f aca="false">K118</f>
        <v>#N/A</v>
      </c>
      <c r="M118" s="66" t="e">
        <f aca="false">VLOOKUP($A118,Table,MATCH(M$4,Curves,0))</f>
        <v>#N/A</v>
      </c>
      <c r="N118" s="67" t="e">
        <f aca="false">M118</f>
        <v>#N/A</v>
      </c>
      <c r="O118" s="68" t="e">
        <f aca="false">N118</f>
        <v>#N/A</v>
      </c>
      <c r="P118" s="69"/>
      <c r="Q118" s="68" t="e">
        <f aca="false">M118+J118+G118</f>
        <v>#N/A</v>
      </c>
      <c r="R118" s="68" t="e">
        <f aca="false">N118+K118+H118</f>
        <v>#N/A</v>
      </c>
      <c r="S118" s="68" t="e">
        <f aca="false">O118+L118+I118</f>
        <v>#N/A</v>
      </c>
      <c r="T118" s="69"/>
      <c r="U118" s="2" t="n">
        <f aca="false">A119-A118</f>
        <v>31</v>
      </c>
      <c r="V118" s="70" t="n">
        <f aca="false">CHOOSE(F$3,A119+24,A118)</f>
        <v>39995</v>
      </c>
      <c r="W118" s="2" t="n">
        <f aca="false">V118-C$3</f>
        <v>-5930</v>
      </c>
      <c r="X118" s="66" t="n">
        <f aca="false">VLOOKUP($A118,Table,MATCH(X$4,Curves,0))</f>
        <v>2</v>
      </c>
      <c r="Y118" s="71" t="n">
        <f aca="false">1/(1+CHOOSE(F$3,(X119+($K$3/10000))/2,(X118+($K$3/10000))/2))^(2*W118/365.25)</f>
        <v>5952754849.02119</v>
      </c>
      <c r="Z118" s="2" t="n">
        <f aca="false">IF(AND(mthbeg&lt;=A118,mthend&gt;=A118),1,0)</f>
        <v>1</v>
      </c>
      <c r="AA118" s="2" t="n">
        <f aca="false">U118*Z118</f>
        <v>31</v>
      </c>
      <c r="AC118" s="57" t="n">
        <f aca="false">F118*G118</f>
        <v>8304093014384559</v>
      </c>
      <c r="AD118" s="57" t="n">
        <f aca="false">$F118*H118</f>
        <v>8304093014384559</v>
      </c>
      <c r="AE118" s="57" t="n">
        <f aca="false">$F118*I118</f>
        <v>8304093014384559</v>
      </c>
      <c r="AF118" s="57" t="e">
        <f aca="false">$F118*J118</f>
        <v>#N/A</v>
      </c>
      <c r="AG118" s="57" t="e">
        <f aca="false">$F118*K118</f>
        <v>#N/A</v>
      </c>
      <c r="AH118" s="57" t="e">
        <f aca="false">$F118*L118</f>
        <v>#N/A</v>
      </c>
      <c r="AI118" s="57" t="e">
        <f aca="false">$F118*M118</f>
        <v>#N/A</v>
      </c>
      <c r="AJ118" s="57" t="e">
        <f aca="false">$F118*N118</f>
        <v>#N/A</v>
      </c>
      <c r="AK118" s="57" t="e">
        <f aca="false">F118*O118</f>
        <v>#N/A</v>
      </c>
      <c r="AL118" s="61"/>
      <c r="AM118" s="57" t="n">
        <f aca="false">CHOOSE($G$3,AD118-AE118,AE118-AD118)</f>
        <v>0</v>
      </c>
      <c r="AN118" s="57" t="e">
        <f aca="false">CHOOSE($G$3,AG118-AH118,AH118-AG118)</f>
        <v>#N/A</v>
      </c>
      <c r="AO118" s="57" t="e">
        <f aca="false">CHOOSE($G$3,AJ118-AK118,AK118-AJ118)</f>
        <v>#N/A</v>
      </c>
      <c r="AP118" s="72" t="e">
        <f aca="false">SUM(AM118:AO118)</f>
        <v>#N/A</v>
      </c>
      <c r="AR118" s="57" t="n">
        <f aca="false">CHOOSE($G$3,AC118-AD118,AD118-AC118)</f>
        <v>0</v>
      </c>
      <c r="AS118" s="57" t="e">
        <f aca="false">CHOOSE($G$3,AF118-AG118,AG118-AF118)</f>
        <v>#N/A</v>
      </c>
      <c r="AT118" s="57" t="e">
        <f aca="false">CHOOSE($G$3,AI118-AJ118,AJ118-AI118)</f>
        <v>#N/A</v>
      </c>
      <c r="AU118" s="72" t="e">
        <f aca="false">AR118+AS118+AT118</f>
        <v>#N/A</v>
      </c>
      <c r="AV118" s="72"/>
      <c r="AW118" s="58" t="e">
        <f aca="false">AU118+AP118</f>
        <v>#N/A</v>
      </c>
      <c r="AY118" s="58" t="e">
        <f aca="false">AK118+AH118+AE118</f>
        <v>#N/A</v>
      </c>
      <c r="AZ118" s="73"/>
    </row>
    <row r="119" customFormat="false" ht="12.75" hidden="false" customHeight="false" outlineLevel="0" collapsed="false">
      <c r="A119" s="62" t="n">
        <f aca="false">EDATE(A118,1)</f>
        <v>40026</v>
      </c>
      <c r="B119" s="63" t="n">
        <f aca="false">B118</f>
        <v>15000</v>
      </c>
      <c r="C119" s="75"/>
      <c r="D119" s="65" t="n">
        <f aca="false">B119+C119</f>
        <v>15000</v>
      </c>
      <c r="E119" s="52" t="n">
        <f aca="false">IF(Z119=0,0,IF(AND(Z119=1,$H$3=1),D119*U119,IF($H$3=2,D119,"N/A")))</f>
        <v>465000</v>
      </c>
      <c r="F119" s="52" t="n">
        <f aca="false">E119*Y119</f>
        <v>2460776027436903</v>
      </c>
      <c r="G119" s="66" t="n">
        <f aca="false">VLOOKUP($A119,Table,MATCH(G$4,Curves,0))</f>
        <v>3</v>
      </c>
      <c r="H119" s="67" t="n">
        <f aca="false">G119</f>
        <v>3</v>
      </c>
      <c r="I119" s="68" t="n">
        <f aca="false">H119</f>
        <v>3</v>
      </c>
      <c r="J119" s="66" t="e">
        <f aca="false">VLOOKUP($A119,Table,MATCH(J$4,Curves,0))</f>
        <v>#N/A</v>
      </c>
      <c r="K119" s="67" t="e">
        <f aca="false">J119</f>
        <v>#N/A</v>
      </c>
      <c r="L119" s="68" t="e">
        <f aca="false">K119</f>
        <v>#N/A</v>
      </c>
      <c r="M119" s="66" t="e">
        <f aca="false">VLOOKUP($A119,Table,MATCH(M$4,Curves,0))</f>
        <v>#N/A</v>
      </c>
      <c r="N119" s="67" t="e">
        <f aca="false">M119</f>
        <v>#N/A</v>
      </c>
      <c r="O119" s="68" t="e">
        <f aca="false">N119</f>
        <v>#N/A</v>
      </c>
      <c r="P119" s="69"/>
      <c r="Q119" s="68" t="e">
        <f aca="false">M119+J119+G119</f>
        <v>#N/A</v>
      </c>
      <c r="R119" s="68" t="e">
        <f aca="false">N119+K119+H119</f>
        <v>#N/A</v>
      </c>
      <c r="S119" s="68" t="e">
        <f aca="false">O119+L119+I119</f>
        <v>#N/A</v>
      </c>
      <c r="T119" s="69"/>
      <c r="U119" s="2" t="n">
        <f aca="false">A120-A119</f>
        <v>31</v>
      </c>
      <c r="V119" s="70" t="n">
        <f aca="false">CHOOSE(F$3,A120+24,A119)</f>
        <v>40026</v>
      </c>
      <c r="W119" s="2" t="n">
        <f aca="false">V119-C$3</f>
        <v>-5899</v>
      </c>
      <c r="X119" s="66" t="n">
        <f aca="false">VLOOKUP($A119,Table,MATCH(X$4,Curves,0))</f>
        <v>2</v>
      </c>
      <c r="Y119" s="71" t="n">
        <f aca="false">1/(1+CHOOSE(F$3,(X120+($K$3/10000))/2,(X119+($K$3/10000))/2))^(2*W119/365.25)</f>
        <v>5291991456.85356</v>
      </c>
      <c r="Z119" s="2" t="n">
        <f aca="false">IF(AND(mthbeg&lt;=A119,mthend&gt;=A119),1,0)</f>
        <v>1</v>
      </c>
      <c r="AA119" s="2" t="n">
        <f aca="false">U119*Z119</f>
        <v>31</v>
      </c>
      <c r="AC119" s="57" t="n">
        <f aca="false">F119*G119</f>
        <v>7382328082310709</v>
      </c>
      <c r="AD119" s="57" t="n">
        <f aca="false">$F119*H119</f>
        <v>7382328082310709</v>
      </c>
      <c r="AE119" s="57" t="n">
        <f aca="false">$F119*I119</f>
        <v>7382328082310709</v>
      </c>
      <c r="AF119" s="57" t="e">
        <f aca="false">$F119*J119</f>
        <v>#N/A</v>
      </c>
      <c r="AG119" s="57" t="e">
        <f aca="false">$F119*K119</f>
        <v>#N/A</v>
      </c>
      <c r="AH119" s="57" t="e">
        <f aca="false">$F119*L119</f>
        <v>#N/A</v>
      </c>
      <c r="AI119" s="57" t="e">
        <f aca="false">$F119*M119</f>
        <v>#N/A</v>
      </c>
      <c r="AJ119" s="57" t="e">
        <f aca="false">$F119*N119</f>
        <v>#N/A</v>
      </c>
      <c r="AK119" s="57" t="e">
        <f aca="false">F119*O119</f>
        <v>#N/A</v>
      </c>
      <c r="AL119" s="61"/>
      <c r="AM119" s="57" t="n">
        <f aca="false">CHOOSE($G$3,AD119-AE119,AE119-AD119)</f>
        <v>0</v>
      </c>
      <c r="AN119" s="57" t="e">
        <f aca="false">CHOOSE($G$3,AG119-AH119,AH119-AG119)</f>
        <v>#N/A</v>
      </c>
      <c r="AO119" s="57" t="e">
        <f aca="false">CHOOSE($G$3,AJ119-AK119,AK119-AJ119)</f>
        <v>#N/A</v>
      </c>
      <c r="AP119" s="72" t="e">
        <f aca="false">SUM(AM119:AO119)</f>
        <v>#N/A</v>
      </c>
      <c r="AR119" s="57" t="n">
        <f aca="false">CHOOSE($G$3,AC119-AD119,AD119-AC119)</f>
        <v>0</v>
      </c>
      <c r="AS119" s="57" t="e">
        <f aca="false">CHOOSE($G$3,AF119-AG119,AG119-AF119)</f>
        <v>#N/A</v>
      </c>
      <c r="AT119" s="57" t="e">
        <f aca="false">CHOOSE($G$3,AI119-AJ119,AJ119-AI119)</f>
        <v>#N/A</v>
      </c>
      <c r="AU119" s="72" t="e">
        <f aca="false">AR119+AS119+AT119</f>
        <v>#N/A</v>
      </c>
      <c r="AV119" s="72"/>
      <c r="AW119" s="58" t="e">
        <f aca="false">AU119+AP119</f>
        <v>#N/A</v>
      </c>
      <c r="AY119" s="58" t="e">
        <f aca="false">AK119+AH119+AE119</f>
        <v>#N/A</v>
      </c>
      <c r="AZ119" s="73"/>
    </row>
    <row r="120" customFormat="false" ht="12.75" hidden="false" customHeight="false" outlineLevel="0" collapsed="false">
      <c r="A120" s="62" t="n">
        <f aca="false">EDATE(A119,1)</f>
        <v>40057</v>
      </c>
      <c r="B120" s="63" t="n">
        <f aca="false">B119</f>
        <v>15000</v>
      </c>
      <c r="C120" s="75"/>
      <c r="D120" s="65" t="n">
        <f aca="false">B120+C120</f>
        <v>15000</v>
      </c>
      <c r="E120" s="52" t="n">
        <f aca="false">IF(Z120=0,0,IF(AND(Z120=1,$H$3=1),D120*U120,IF($H$3=2,D120,"N/A")))</f>
        <v>450000</v>
      </c>
      <c r="F120" s="52" t="n">
        <f aca="false">E120*Y120</f>
        <v>2117058140367930</v>
      </c>
      <c r="G120" s="66" t="n">
        <f aca="false">VLOOKUP($A120,Table,MATCH(G$4,Curves,0))</f>
        <v>3</v>
      </c>
      <c r="H120" s="67" t="n">
        <f aca="false">G120</f>
        <v>3</v>
      </c>
      <c r="I120" s="68" t="n">
        <f aca="false">H120</f>
        <v>3</v>
      </c>
      <c r="J120" s="66" t="e">
        <f aca="false">VLOOKUP($A120,Table,MATCH(J$4,Curves,0))</f>
        <v>#N/A</v>
      </c>
      <c r="K120" s="67" t="e">
        <f aca="false">J120</f>
        <v>#N/A</v>
      </c>
      <c r="L120" s="68" t="e">
        <f aca="false">K120</f>
        <v>#N/A</v>
      </c>
      <c r="M120" s="66" t="e">
        <f aca="false">VLOOKUP($A120,Table,MATCH(M$4,Curves,0))</f>
        <v>#N/A</v>
      </c>
      <c r="N120" s="67" t="e">
        <f aca="false">M120</f>
        <v>#N/A</v>
      </c>
      <c r="O120" s="68" t="e">
        <f aca="false">N120</f>
        <v>#N/A</v>
      </c>
      <c r="P120" s="69"/>
      <c r="Q120" s="68" t="e">
        <f aca="false">M120+J120+G120</f>
        <v>#N/A</v>
      </c>
      <c r="R120" s="68" t="e">
        <f aca="false">N120+K120+H120</f>
        <v>#N/A</v>
      </c>
      <c r="S120" s="68" t="e">
        <f aca="false">O120+L120+I120</f>
        <v>#N/A</v>
      </c>
      <c r="T120" s="69"/>
      <c r="U120" s="2" t="n">
        <f aca="false">A121-A120</f>
        <v>30</v>
      </c>
      <c r="V120" s="70" t="n">
        <f aca="false">CHOOSE(F$3,A121+24,A120)</f>
        <v>40057</v>
      </c>
      <c r="W120" s="2" t="n">
        <f aca="false">V120-C$3</f>
        <v>-5868</v>
      </c>
      <c r="X120" s="66" t="n">
        <f aca="false">VLOOKUP($A120,Table,MATCH(X$4,Curves,0))</f>
        <v>2</v>
      </c>
      <c r="Y120" s="71" t="n">
        <f aca="false">1/(1+CHOOSE(F$3,(X121+($K$3/10000))/2,(X120+($K$3/10000))/2))^(2*W120/365.25)</f>
        <v>4704573645.26206</v>
      </c>
      <c r="Z120" s="2" t="n">
        <f aca="false">IF(AND(mthbeg&lt;=A120,mthend&gt;=A120),1,0)</f>
        <v>1</v>
      </c>
      <c r="AA120" s="2" t="n">
        <f aca="false">U120*Z120</f>
        <v>30</v>
      </c>
      <c r="AC120" s="57" t="n">
        <f aca="false">F120*G120</f>
        <v>6351174421103779</v>
      </c>
      <c r="AD120" s="57" t="n">
        <f aca="false">$F120*H120</f>
        <v>6351174421103779</v>
      </c>
      <c r="AE120" s="57" t="n">
        <f aca="false">$F120*I120</f>
        <v>6351174421103779</v>
      </c>
      <c r="AF120" s="57" t="e">
        <f aca="false">$F120*J120</f>
        <v>#N/A</v>
      </c>
      <c r="AG120" s="57" t="e">
        <f aca="false">$F120*K120</f>
        <v>#N/A</v>
      </c>
      <c r="AH120" s="57" t="e">
        <f aca="false">$F120*L120</f>
        <v>#N/A</v>
      </c>
      <c r="AI120" s="57" t="e">
        <f aca="false">$F120*M120</f>
        <v>#N/A</v>
      </c>
      <c r="AJ120" s="57" t="e">
        <f aca="false">$F120*N120</f>
        <v>#N/A</v>
      </c>
      <c r="AK120" s="57" t="e">
        <f aca="false">F120*O120</f>
        <v>#N/A</v>
      </c>
      <c r="AL120" s="61"/>
      <c r="AM120" s="57" t="n">
        <f aca="false">CHOOSE($G$3,AD120-AE120,AE120-AD120)</f>
        <v>0</v>
      </c>
      <c r="AN120" s="57" t="e">
        <f aca="false">CHOOSE($G$3,AG120-AH120,AH120-AG120)</f>
        <v>#N/A</v>
      </c>
      <c r="AO120" s="57" t="e">
        <f aca="false">CHOOSE($G$3,AJ120-AK120,AK120-AJ120)</f>
        <v>#N/A</v>
      </c>
      <c r="AP120" s="72" t="e">
        <f aca="false">SUM(AM120:AO120)</f>
        <v>#N/A</v>
      </c>
      <c r="AR120" s="57" t="n">
        <f aca="false">CHOOSE($G$3,AC120-AD120,AD120-AC120)</f>
        <v>0</v>
      </c>
      <c r="AS120" s="57" t="e">
        <f aca="false">CHOOSE($G$3,AF120-AG120,AG120-AF120)</f>
        <v>#N/A</v>
      </c>
      <c r="AT120" s="57" t="e">
        <f aca="false">CHOOSE($G$3,AI120-AJ120,AJ120-AI120)</f>
        <v>#N/A</v>
      </c>
      <c r="AU120" s="72" t="e">
        <f aca="false">AR120+AS120+AT120</f>
        <v>#N/A</v>
      </c>
      <c r="AV120" s="72"/>
      <c r="AW120" s="58" t="e">
        <f aca="false">AU120+AP120</f>
        <v>#N/A</v>
      </c>
      <c r="AY120" s="58" t="e">
        <f aca="false">AK120+AH120+AE120</f>
        <v>#N/A</v>
      </c>
      <c r="AZ120" s="73"/>
    </row>
    <row r="121" customFormat="false" ht="12.75" hidden="false" customHeight="false" outlineLevel="0" collapsed="false">
      <c r="A121" s="62" t="n">
        <f aca="false">EDATE(A120,1)</f>
        <v>40087</v>
      </c>
      <c r="B121" s="63" t="n">
        <f aca="false">B120</f>
        <v>15000</v>
      </c>
      <c r="C121" s="75"/>
      <c r="D121" s="65" t="n">
        <f aca="false">B121+C121</f>
        <v>15000</v>
      </c>
      <c r="E121" s="52" t="n">
        <f aca="false">IF(Z121=0,0,IF(AND(Z121=1,$H$3=1),D121*U121,IF($H$3=2,D121,"N/A")))</f>
        <v>465000</v>
      </c>
      <c r="F121" s="52" t="n">
        <f aca="false">E121*Y121</f>
        <v>1952192822108790</v>
      </c>
      <c r="G121" s="66" t="n">
        <f aca="false">VLOOKUP($A121,Table,MATCH(G$4,Curves,0))</f>
        <v>3</v>
      </c>
      <c r="H121" s="67" t="n">
        <f aca="false">G121</f>
        <v>3</v>
      </c>
      <c r="I121" s="68" t="n">
        <f aca="false">H121</f>
        <v>3</v>
      </c>
      <c r="J121" s="66" t="e">
        <f aca="false">VLOOKUP($A121,Table,MATCH(J$4,Curves,0))</f>
        <v>#N/A</v>
      </c>
      <c r="K121" s="67" t="e">
        <f aca="false">J121</f>
        <v>#N/A</v>
      </c>
      <c r="L121" s="68" t="e">
        <f aca="false">K121</f>
        <v>#N/A</v>
      </c>
      <c r="M121" s="66" t="e">
        <f aca="false">VLOOKUP($A121,Table,MATCH(M$4,Curves,0))</f>
        <v>#N/A</v>
      </c>
      <c r="N121" s="67" t="e">
        <f aca="false">M121</f>
        <v>#N/A</v>
      </c>
      <c r="O121" s="68" t="e">
        <f aca="false">N121</f>
        <v>#N/A</v>
      </c>
      <c r="P121" s="69"/>
      <c r="Q121" s="68" t="e">
        <f aca="false">M121+J121+G121</f>
        <v>#N/A</v>
      </c>
      <c r="R121" s="68" t="e">
        <f aca="false">N121+K121+H121</f>
        <v>#N/A</v>
      </c>
      <c r="S121" s="68" t="e">
        <f aca="false">O121+L121+I121</f>
        <v>#N/A</v>
      </c>
      <c r="T121" s="69"/>
      <c r="U121" s="2" t="n">
        <f aca="false">A122-A121</f>
        <v>31</v>
      </c>
      <c r="V121" s="70" t="n">
        <f aca="false">CHOOSE(F$3,A122+24,A121)</f>
        <v>40087</v>
      </c>
      <c r="W121" s="2" t="n">
        <f aca="false">V121-C$3</f>
        <v>-5838</v>
      </c>
      <c r="X121" s="66" t="n">
        <f aca="false">VLOOKUP($A121,Table,MATCH(X$4,Curves,0))</f>
        <v>2</v>
      </c>
      <c r="Y121" s="71" t="n">
        <f aca="false">1/(1+CHOOSE(F$3,(X122+($K$3/10000))/2,(X121+($K$3/10000))/2))^(2*W121/365.25)</f>
        <v>4198264133.56729</v>
      </c>
      <c r="Z121" s="2" t="n">
        <f aca="false">IF(AND(mthbeg&lt;=A121,mthend&gt;=A121),1,0)</f>
        <v>1</v>
      </c>
      <c r="AA121" s="2" t="n">
        <f aca="false">U121*Z121</f>
        <v>31</v>
      </c>
      <c r="AC121" s="57" t="n">
        <f aca="false">F121*G121</f>
        <v>5856578466326365</v>
      </c>
      <c r="AD121" s="57" t="n">
        <f aca="false">$F121*H121</f>
        <v>5856578466326365</v>
      </c>
      <c r="AE121" s="57" t="n">
        <f aca="false">$F121*I121</f>
        <v>5856578466326365</v>
      </c>
      <c r="AF121" s="57" t="e">
        <f aca="false">$F121*J121</f>
        <v>#N/A</v>
      </c>
      <c r="AG121" s="57" t="e">
        <f aca="false">$F121*K121</f>
        <v>#N/A</v>
      </c>
      <c r="AH121" s="57" t="e">
        <f aca="false">$F121*L121</f>
        <v>#N/A</v>
      </c>
      <c r="AI121" s="57" t="e">
        <f aca="false">$F121*M121</f>
        <v>#N/A</v>
      </c>
      <c r="AJ121" s="57" t="e">
        <f aca="false">$F121*N121</f>
        <v>#N/A</v>
      </c>
      <c r="AK121" s="57" t="e">
        <f aca="false">F121*O121</f>
        <v>#N/A</v>
      </c>
      <c r="AL121" s="61"/>
      <c r="AM121" s="57" t="n">
        <f aca="false">CHOOSE($G$3,AD121-AE121,AE121-AD121)</f>
        <v>0</v>
      </c>
      <c r="AN121" s="57" t="e">
        <f aca="false">CHOOSE($G$3,AG121-AH121,AH121-AG121)</f>
        <v>#N/A</v>
      </c>
      <c r="AO121" s="57" t="e">
        <f aca="false">CHOOSE($G$3,AJ121-AK121,AK121-AJ121)</f>
        <v>#N/A</v>
      </c>
      <c r="AP121" s="72" t="e">
        <f aca="false">SUM(AM121:AO121)</f>
        <v>#N/A</v>
      </c>
      <c r="AR121" s="57" t="n">
        <f aca="false">CHOOSE($G$3,AC121-AD121,AD121-AC121)</f>
        <v>0</v>
      </c>
      <c r="AS121" s="57" t="e">
        <f aca="false">CHOOSE($G$3,AF121-AG121,AG121-AF121)</f>
        <v>#N/A</v>
      </c>
      <c r="AT121" s="57" t="e">
        <f aca="false">CHOOSE($G$3,AI121-AJ121,AJ121-AI121)</f>
        <v>#N/A</v>
      </c>
      <c r="AU121" s="72" t="e">
        <f aca="false">AR121+AS121+AT121</f>
        <v>#N/A</v>
      </c>
      <c r="AV121" s="72"/>
      <c r="AW121" s="58" t="e">
        <f aca="false">AU121+AP121</f>
        <v>#N/A</v>
      </c>
      <c r="AY121" s="58" t="e">
        <f aca="false">AK121+AH121+AE121</f>
        <v>#N/A</v>
      </c>
      <c r="AZ121" s="73"/>
    </row>
    <row r="122" customFormat="false" ht="12.75" hidden="false" customHeight="false" outlineLevel="0" collapsed="false">
      <c r="A122" s="62" t="n">
        <f aca="false">EDATE(A121,1)</f>
        <v>40118</v>
      </c>
      <c r="B122" s="63" t="n">
        <f aca="false">B121</f>
        <v>15000</v>
      </c>
      <c r="C122" s="75"/>
      <c r="D122" s="65" t="n">
        <f aca="false">B122+C122</f>
        <v>15000</v>
      </c>
      <c r="E122" s="52" t="n">
        <f aca="false">IF(Z122=0,0,IF(AND(Z122=1,$H$3=1),D122*U122,IF($H$3=2,D122,"N/A")))</f>
        <v>450000</v>
      </c>
      <c r="F122" s="52" t="n">
        <f aca="false">E122*Y122</f>
        <v>1679513153384380</v>
      </c>
      <c r="G122" s="66" t="n">
        <f aca="false">VLOOKUP($A122,Table,MATCH(G$4,Curves,0))</f>
        <v>3</v>
      </c>
      <c r="H122" s="67" t="n">
        <f aca="false">G122</f>
        <v>3</v>
      </c>
      <c r="I122" s="68" t="n">
        <f aca="false">H122</f>
        <v>3</v>
      </c>
      <c r="J122" s="66" t="e">
        <f aca="false">VLOOKUP($A122,Table,MATCH(J$4,Curves,0))</f>
        <v>#N/A</v>
      </c>
      <c r="K122" s="67" t="e">
        <f aca="false">J122</f>
        <v>#N/A</v>
      </c>
      <c r="L122" s="68" t="e">
        <f aca="false">K122</f>
        <v>#N/A</v>
      </c>
      <c r="M122" s="66" t="e">
        <f aca="false">VLOOKUP($A122,Table,MATCH(M$4,Curves,0))</f>
        <v>#N/A</v>
      </c>
      <c r="N122" s="67" t="e">
        <f aca="false">M122</f>
        <v>#N/A</v>
      </c>
      <c r="O122" s="68" t="e">
        <f aca="false">N122</f>
        <v>#N/A</v>
      </c>
      <c r="P122" s="69"/>
      <c r="Q122" s="68" t="e">
        <f aca="false">M122+J122+G122</f>
        <v>#N/A</v>
      </c>
      <c r="R122" s="68" t="e">
        <f aca="false">N122+K122+H122</f>
        <v>#N/A</v>
      </c>
      <c r="S122" s="68" t="e">
        <f aca="false">O122+L122+I122</f>
        <v>#N/A</v>
      </c>
      <c r="T122" s="69"/>
      <c r="U122" s="2" t="n">
        <f aca="false">A123-A122</f>
        <v>30</v>
      </c>
      <c r="V122" s="70" t="n">
        <f aca="false">CHOOSE(F$3,A123+24,A122)</f>
        <v>40118</v>
      </c>
      <c r="W122" s="2" t="n">
        <f aca="false">V122-C$3</f>
        <v>-5807</v>
      </c>
      <c r="X122" s="66" t="n">
        <f aca="false">VLOOKUP($A122,Table,MATCH(X$4,Curves,0))</f>
        <v>2</v>
      </c>
      <c r="Y122" s="71" t="n">
        <f aca="false">1/(1+CHOOSE(F$3,(X123+($K$3/10000))/2,(X122+($K$3/10000))/2))^(2*W122/365.25)</f>
        <v>3732251451.96529</v>
      </c>
      <c r="Z122" s="2" t="n">
        <f aca="false">IF(AND(mthbeg&lt;=A122,mthend&gt;=A122),1,0)</f>
        <v>1</v>
      </c>
      <c r="AA122" s="2" t="n">
        <f aca="false">U122*Z122</f>
        <v>30</v>
      </c>
      <c r="AC122" s="57" t="n">
        <f aca="false">F122*G122</f>
        <v>5038539460153145</v>
      </c>
      <c r="AD122" s="57" t="n">
        <f aca="false">$F122*H122</f>
        <v>5038539460153145</v>
      </c>
      <c r="AE122" s="57" t="n">
        <f aca="false">$F122*I122</f>
        <v>5038539460153145</v>
      </c>
      <c r="AF122" s="57" t="e">
        <f aca="false">$F122*J122</f>
        <v>#N/A</v>
      </c>
      <c r="AG122" s="57" t="e">
        <f aca="false">$F122*K122</f>
        <v>#N/A</v>
      </c>
      <c r="AH122" s="57" t="e">
        <f aca="false">$F122*L122</f>
        <v>#N/A</v>
      </c>
      <c r="AI122" s="57" t="e">
        <f aca="false">$F122*M122</f>
        <v>#N/A</v>
      </c>
      <c r="AJ122" s="57" t="e">
        <f aca="false">$F122*N122</f>
        <v>#N/A</v>
      </c>
      <c r="AK122" s="57" t="e">
        <f aca="false">F122*O122</f>
        <v>#N/A</v>
      </c>
      <c r="AL122" s="61"/>
      <c r="AM122" s="57" t="n">
        <f aca="false">CHOOSE($G$3,AD122-AE122,AE122-AD122)</f>
        <v>0</v>
      </c>
      <c r="AN122" s="57" t="e">
        <f aca="false">CHOOSE($G$3,AG122-AH122,AH122-AG122)</f>
        <v>#N/A</v>
      </c>
      <c r="AO122" s="57" t="e">
        <f aca="false">CHOOSE($G$3,AJ122-AK122,AK122-AJ122)</f>
        <v>#N/A</v>
      </c>
      <c r="AP122" s="72" t="e">
        <f aca="false">SUM(AM122:AO122)</f>
        <v>#N/A</v>
      </c>
      <c r="AR122" s="57" t="n">
        <f aca="false">CHOOSE($G$3,AC122-AD122,AD122-AC122)</f>
        <v>0</v>
      </c>
      <c r="AS122" s="57" t="e">
        <f aca="false">CHOOSE($G$3,AF122-AG122,AG122-AF122)</f>
        <v>#N/A</v>
      </c>
      <c r="AT122" s="57" t="e">
        <f aca="false">CHOOSE($G$3,AI122-AJ122,AJ122-AI122)</f>
        <v>#N/A</v>
      </c>
      <c r="AU122" s="72" t="e">
        <f aca="false">AR122+AS122+AT122</f>
        <v>#N/A</v>
      </c>
      <c r="AV122" s="72"/>
      <c r="AW122" s="58" t="e">
        <f aca="false">AU122+AP122</f>
        <v>#N/A</v>
      </c>
      <c r="AY122" s="58" t="e">
        <f aca="false">AK122+AH122+AE122</f>
        <v>#N/A</v>
      </c>
      <c r="AZ122" s="73"/>
    </row>
    <row r="123" customFormat="false" ht="12.75" hidden="false" customHeight="false" outlineLevel="0" collapsed="false">
      <c r="A123" s="62" t="n">
        <f aca="false">EDATE(A122,1)</f>
        <v>40148</v>
      </c>
      <c r="B123" s="63" t="n">
        <f aca="false">B122</f>
        <v>15000</v>
      </c>
      <c r="C123" s="75"/>
      <c r="D123" s="65" t="n">
        <f aca="false">B123+C123</f>
        <v>15000</v>
      </c>
      <c r="E123" s="52" t="n">
        <f aca="false">IF(Z123=0,0,IF(AND(Z123=1,$H$3=1),D123*U123,IF($H$3=2,D123,"N/A")))</f>
        <v>465000</v>
      </c>
      <c r="F123" s="52" t="n">
        <f aca="false">E123*Y123</f>
        <v>1548721530200610</v>
      </c>
      <c r="G123" s="66" t="n">
        <f aca="false">VLOOKUP($A123,Table,MATCH(G$4,Curves,0))</f>
        <v>3</v>
      </c>
      <c r="H123" s="67" t="n">
        <f aca="false">G123</f>
        <v>3</v>
      </c>
      <c r="I123" s="68" t="n">
        <f aca="false">H123</f>
        <v>3</v>
      </c>
      <c r="J123" s="66" t="e">
        <f aca="false">VLOOKUP($A123,Table,MATCH(J$4,Curves,0))</f>
        <v>#N/A</v>
      </c>
      <c r="K123" s="67" t="e">
        <f aca="false">J123</f>
        <v>#N/A</v>
      </c>
      <c r="L123" s="68" t="e">
        <f aca="false">K123</f>
        <v>#N/A</v>
      </c>
      <c r="M123" s="66" t="e">
        <f aca="false">VLOOKUP($A123,Table,MATCH(M$4,Curves,0))</f>
        <v>#N/A</v>
      </c>
      <c r="N123" s="67" t="e">
        <f aca="false">M123</f>
        <v>#N/A</v>
      </c>
      <c r="O123" s="68" t="e">
        <f aca="false">N123</f>
        <v>#N/A</v>
      </c>
      <c r="P123" s="69"/>
      <c r="Q123" s="68" t="e">
        <f aca="false">M123+J123+G123</f>
        <v>#N/A</v>
      </c>
      <c r="R123" s="68" t="e">
        <f aca="false">N123+K123+H123</f>
        <v>#N/A</v>
      </c>
      <c r="S123" s="68" t="e">
        <f aca="false">O123+L123+I123</f>
        <v>#N/A</v>
      </c>
      <c r="T123" s="69"/>
      <c r="U123" s="2" t="n">
        <f aca="false">A124-A123</f>
        <v>31</v>
      </c>
      <c r="V123" s="70" t="n">
        <f aca="false">CHOOSE(F$3,A124+24,A123)</f>
        <v>40148</v>
      </c>
      <c r="W123" s="2" t="n">
        <f aca="false">V123-C$3</f>
        <v>-5777</v>
      </c>
      <c r="X123" s="66" t="n">
        <f aca="false">VLOOKUP($A123,Table,MATCH(X$4,Curves,0))</f>
        <v>2</v>
      </c>
      <c r="Y123" s="71" t="n">
        <f aca="false">1/(1+CHOOSE(F$3,(X124+($K$3/10000))/2,(X123+($K$3/10000))/2))^(2*W123/365.25)</f>
        <v>3330583935.9153</v>
      </c>
      <c r="Z123" s="2" t="n">
        <f aca="false">IF(AND(mthbeg&lt;=A123,mthend&gt;=A123),1,0)</f>
        <v>1</v>
      </c>
      <c r="AA123" s="2" t="n">
        <f aca="false">U123*Z123</f>
        <v>31</v>
      </c>
      <c r="AC123" s="57" t="n">
        <f aca="false">F123*G123</f>
        <v>4646164590601838</v>
      </c>
      <c r="AD123" s="57" t="n">
        <f aca="false">$F123*H123</f>
        <v>4646164590601838</v>
      </c>
      <c r="AE123" s="57" t="n">
        <f aca="false">$F123*I123</f>
        <v>4646164590601838</v>
      </c>
      <c r="AF123" s="57" t="e">
        <f aca="false">$F123*J123</f>
        <v>#N/A</v>
      </c>
      <c r="AG123" s="57" t="e">
        <f aca="false">$F123*K123</f>
        <v>#N/A</v>
      </c>
      <c r="AH123" s="57" t="e">
        <f aca="false">$F123*L123</f>
        <v>#N/A</v>
      </c>
      <c r="AI123" s="57" t="e">
        <f aca="false">$F123*M123</f>
        <v>#N/A</v>
      </c>
      <c r="AJ123" s="57" t="e">
        <f aca="false">$F123*N123</f>
        <v>#N/A</v>
      </c>
      <c r="AK123" s="57" t="e">
        <f aca="false">F123*O123</f>
        <v>#N/A</v>
      </c>
      <c r="AL123" s="61"/>
      <c r="AM123" s="57" t="n">
        <f aca="false">CHOOSE($G$3,AD123-AE123,AE123-AD123)</f>
        <v>0</v>
      </c>
      <c r="AN123" s="57" t="e">
        <f aca="false">CHOOSE($G$3,AG123-AH123,AH123-AG123)</f>
        <v>#N/A</v>
      </c>
      <c r="AO123" s="57" t="e">
        <f aca="false">CHOOSE($G$3,AJ123-AK123,AK123-AJ123)</f>
        <v>#N/A</v>
      </c>
      <c r="AP123" s="72" t="e">
        <f aca="false">SUM(AM123:AO123)</f>
        <v>#N/A</v>
      </c>
      <c r="AR123" s="57" t="n">
        <f aca="false">CHOOSE($G$3,AC123-AD123,AD123-AC123)</f>
        <v>0</v>
      </c>
      <c r="AS123" s="57" t="e">
        <f aca="false">CHOOSE($G$3,AF123-AG123,AG123-AF123)</f>
        <v>#N/A</v>
      </c>
      <c r="AT123" s="57" t="e">
        <f aca="false">CHOOSE($G$3,AI123-AJ123,AJ123-AI123)</f>
        <v>#N/A</v>
      </c>
      <c r="AU123" s="72" t="e">
        <f aca="false">AR123+AS123+AT123</f>
        <v>#N/A</v>
      </c>
      <c r="AV123" s="72"/>
      <c r="AW123" s="58" t="e">
        <f aca="false">AU123+AP123</f>
        <v>#N/A</v>
      </c>
      <c r="AY123" s="58" t="e">
        <f aca="false">AK123+AH123+AE123</f>
        <v>#N/A</v>
      </c>
      <c r="AZ123" s="73"/>
    </row>
    <row r="124" customFormat="false" ht="12.75" hidden="false" customHeight="false" outlineLevel="0" collapsed="false">
      <c r="A124" s="62" t="n">
        <f aca="false">EDATE(A123,1)</f>
        <v>40179</v>
      </c>
      <c r="B124" s="63" t="n">
        <f aca="false">B123</f>
        <v>15000</v>
      </c>
      <c r="C124" s="75"/>
      <c r="D124" s="65" t="n">
        <f aca="false">B124+C124</f>
        <v>15000</v>
      </c>
      <c r="E124" s="52" t="n">
        <f aca="false">IF(Z124=0,0,IF(AND(Z124=1,$H$3=1),D124*U124,IF($H$3=2,D124,"N/A")))</f>
        <v>465000</v>
      </c>
      <c r="F124" s="52" t="n">
        <f aca="false">E124*Y124</f>
        <v>1376811462043400</v>
      </c>
      <c r="G124" s="66" t="n">
        <f aca="false">VLOOKUP($A124,Table,MATCH(G$4,Curves,0))</f>
        <v>3</v>
      </c>
      <c r="H124" s="67" t="n">
        <f aca="false">G124</f>
        <v>3</v>
      </c>
      <c r="I124" s="68" t="n">
        <f aca="false">H124</f>
        <v>3</v>
      </c>
      <c r="J124" s="66" t="e">
        <f aca="false">VLOOKUP($A124,Table,MATCH(J$4,Curves,0))</f>
        <v>#N/A</v>
      </c>
      <c r="K124" s="67" t="e">
        <f aca="false">J124</f>
        <v>#N/A</v>
      </c>
      <c r="L124" s="68" t="e">
        <f aca="false">K124</f>
        <v>#N/A</v>
      </c>
      <c r="M124" s="66" t="e">
        <f aca="false">VLOOKUP($A124,Table,MATCH(M$4,Curves,0))</f>
        <v>#N/A</v>
      </c>
      <c r="N124" s="67" t="e">
        <f aca="false">M124</f>
        <v>#N/A</v>
      </c>
      <c r="O124" s="68" t="e">
        <f aca="false">N124</f>
        <v>#N/A</v>
      </c>
      <c r="P124" s="69"/>
      <c r="Q124" s="68" t="e">
        <f aca="false">M124+J124+G124</f>
        <v>#N/A</v>
      </c>
      <c r="R124" s="68" t="e">
        <f aca="false">N124+K124+H124</f>
        <v>#N/A</v>
      </c>
      <c r="S124" s="68" t="e">
        <f aca="false">O124+L124+I124</f>
        <v>#N/A</v>
      </c>
      <c r="T124" s="69"/>
      <c r="U124" s="2" t="n">
        <f aca="false">A125-A124</f>
        <v>31</v>
      </c>
      <c r="V124" s="70" t="n">
        <f aca="false">CHOOSE(F$3,A125+24,A124)</f>
        <v>40179</v>
      </c>
      <c r="W124" s="2" t="n">
        <f aca="false">V124-C$3</f>
        <v>-5746</v>
      </c>
      <c r="X124" s="66" t="n">
        <f aca="false">VLOOKUP($A124,Table,MATCH(X$4,Curves,0))</f>
        <v>2</v>
      </c>
      <c r="Y124" s="71" t="n">
        <f aca="false">1/(1+CHOOSE(F$3,(X125+($K$3/10000))/2,(X124+($K$3/10000))/2))^(2*W124/365.25)</f>
        <v>2960884864.60946</v>
      </c>
      <c r="Z124" s="2" t="n">
        <f aca="false">IF(AND(mthbeg&lt;=A124,mthend&gt;=A124),1,0)</f>
        <v>1</v>
      </c>
      <c r="AA124" s="2" t="n">
        <f aca="false">U124*Z124</f>
        <v>31</v>
      </c>
      <c r="AC124" s="57" t="n">
        <f aca="false">F124*G124</f>
        <v>4130434386130200</v>
      </c>
      <c r="AD124" s="57" t="n">
        <f aca="false">$F124*H124</f>
        <v>4130434386130200</v>
      </c>
      <c r="AE124" s="57" t="n">
        <f aca="false">$F124*I124</f>
        <v>4130434386130200</v>
      </c>
      <c r="AF124" s="57" t="e">
        <f aca="false">$F124*J124</f>
        <v>#N/A</v>
      </c>
      <c r="AG124" s="57" t="e">
        <f aca="false">$F124*K124</f>
        <v>#N/A</v>
      </c>
      <c r="AH124" s="57" t="e">
        <f aca="false">$F124*L124</f>
        <v>#N/A</v>
      </c>
      <c r="AI124" s="57" t="e">
        <f aca="false">$F124*M124</f>
        <v>#N/A</v>
      </c>
      <c r="AJ124" s="57" t="e">
        <f aca="false">$F124*N124</f>
        <v>#N/A</v>
      </c>
      <c r="AK124" s="57" t="e">
        <f aca="false">F124*O124</f>
        <v>#N/A</v>
      </c>
      <c r="AL124" s="61"/>
      <c r="AM124" s="57" t="n">
        <f aca="false">CHOOSE($G$3,AD124-AE124,AE124-AD124)</f>
        <v>0</v>
      </c>
      <c r="AN124" s="57" t="e">
        <f aca="false">CHOOSE($G$3,AG124-AH124,AH124-AG124)</f>
        <v>#N/A</v>
      </c>
      <c r="AO124" s="57" t="e">
        <f aca="false">CHOOSE($G$3,AJ124-AK124,AK124-AJ124)</f>
        <v>#N/A</v>
      </c>
      <c r="AP124" s="72" t="e">
        <f aca="false">SUM(AM124:AO124)</f>
        <v>#N/A</v>
      </c>
      <c r="AR124" s="57" t="n">
        <f aca="false">CHOOSE($G$3,AC124-AD124,AD124-AC124)</f>
        <v>0</v>
      </c>
      <c r="AS124" s="57" t="e">
        <f aca="false">CHOOSE($G$3,AF124-AG124,AG124-AF124)</f>
        <v>#N/A</v>
      </c>
      <c r="AT124" s="57" t="e">
        <f aca="false">CHOOSE($G$3,AI124-AJ124,AJ124-AI124)</f>
        <v>#N/A</v>
      </c>
      <c r="AU124" s="72" t="e">
        <f aca="false">AR124+AS124+AT124</f>
        <v>#N/A</v>
      </c>
      <c r="AV124" s="72"/>
      <c r="AW124" s="58" t="e">
        <f aca="false">AU124+AP124</f>
        <v>#N/A</v>
      </c>
      <c r="AY124" s="58" t="e">
        <f aca="false">AK124+AH124+AE124</f>
        <v>#N/A</v>
      </c>
      <c r="AZ124" s="73"/>
    </row>
    <row r="125" customFormat="false" ht="12.75" hidden="false" customHeight="false" outlineLevel="0" collapsed="false">
      <c r="A125" s="62" t="n">
        <f aca="false">EDATE(A124,1)</f>
        <v>40210</v>
      </c>
      <c r="B125" s="63" t="n">
        <f aca="false">B124</f>
        <v>15000</v>
      </c>
      <c r="C125" s="75"/>
      <c r="D125" s="65" t="n">
        <f aca="false">B125+C125</f>
        <v>15000</v>
      </c>
      <c r="E125" s="52" t="n">
        <f aca="false">IF(Z125=0,0,IF(AND(Z125=1,$H$3=1),D125*U125,IF($H$3=2,D125,"N/A")))</f>
        <v>420000</v>
      </c>
      <c r="F125" s="52" t="n">
        <f aca="false">E125*Y125</f>
        <v>1105533602235110</v>
      </c>
      <c r="G125" s="66" t="n">
        <f aca="false">VLOOKUP($A125,Table,MATCH(G$4,Curves,0))</f>
        <v>3</v>
      </c>
      <c r="H125" s="67" t="n">
        <f aca="false">G125</f>
        <v>3</v>
      </c>
      <c r="I125" s="68" t="n">
        <f aca="false">H125</f>
        <v>3</v>
      </c>
      <c r="J125" s="66" t="e">
        <f aca="false">VLOOKUP($A125,Table,MATCH(J$4,Curves,0))</f>
        <v>#N/A</v>
      </c>
      <c r="K125" s="67" t="e">
        <f aca="false">J125</f>
        <v>#N/A</v>
      </c>
      <c r="L125" s="68" t="e">
        <f aca="false">K125</f>
        <v>#N/A</v>
      </c>
      <c r="M125" s="66" t="e">
        <f aca="false">VLOOKUP($A125,Table,MATCH(M$4,Curves,0))</f>
        <v>#N/A</v>
      </c>
      <c r="N125" s="67" t="e">
        <f aca="false">M125</f>
        <v>#N/A</v>
      </c>
      <c r="O125" s="68" t="e">
        <f aca="false">N125</f>
        <v>#N/A</v>
      </c>
      <c r="P125" s="69"/>
      <c r="Q125" s="68" t="e">
        <f aca="false">M125+J125+G125</f>
        <v>#N/A</v>
      </c>
      <c r="R125" s="68" t="e">
        <f aca="false">N125+K125+H125</f>
        <v>#N/A</v>
      </c>
      <c r="S125" s="68" t="e">
        <f aca="false">O125+L125+I125</f>
        <v>#N/A</v>
      </c>
      <c r="T125" s="69"/>
      <c r="U125" s="2" t="n">
        <f aca="false">A126-A125</f>
        <v>28</v>
      </c>
      <c r="V125" s="70" t="n">
        <f aca="false">CHOOSE(F$3,A126+24,A125)</f>
        <v>40210</v>
      </c>
      <c r="W125" s="2" t="n">
        <f aca="false">V125-C$3</f>
        <v>-5715</v>
      </c>
      <c r="X125" s="66" t="n">
        <f aca="false">VLOOKUP($A125,Table,MATCH(X$4,Curves,0))</f>
        <v>2</v>
      </c>
      <c r="Y125" s="71" t="n">
        <f aca="false">1/(1+CHOOSE(F$3,(X126+($K$3/10000))/2,(X125+($K$3/10000))/2))^(2*W125/365.25)</f>
        <v>2632222862.46455</v>
      </c>
      <c r="Z125" s="2" t="n">
        <f aca="false">IF(AND(mthbeg&lt;=A125,mthend&gt;=A125),1,0)</f>
        <v>1</v>
      </c>
      <c r="AA125" s="2" t="n">
        <f aca="false">U125*Z125</f>
        <v>28</v>
      </c>
      <c r="AC125" s="57" t="n">
        <f aca="false">F125*G125</f>
        <v>3316600806705331</v>
      </c>
      <c r="AD125" s="57" t="n">
        <f aca="false">$F125*H125</f>
        <v>3316600806705331</v>
      </c>
      <c r="AE125" s="57" t="n">
        <f aca="false">$F125*I125</f>
        <v>3316600806705331</v>
      </c>
      <c r="AF125" s="57" t="e">
        <f aca="false">$F125*J125</f>
        <v>#N/A</v>
      </c>
      <c r="AG125" s="57" t="e">
        <f aca="false">$F125*K125</f>
        <v>#N/A</v>
      </c>
      <c r="AH125" s="57" t="e">
        <f aca="false">$F125*L125</f>
        <v>#N/A</v>
      </c>
      <c r="AI125" s="57" t="e">
        <f aca="false">$F125*M125</f>
        <v>#N/A</v>
      </c>
      <c r="AJ125" s="57" t="e">
        <f aca="false">$F125*N125</f>
        <v>#N/A</v>
      </c>
      <c r="AK125" s="57" t="e">
        <f aca="false">F125*O125</f>
        <v>#N/A</v>
      </c>
      <c r="AL125" s="61"/>
      <c r="AM125" s="57" t="n">
        <f aca="false">CHOOSE($G$3,AD125-AE125,AE125-AD125)</f>
        <v>0</v>
      </c>
      <c r="AN125" s="57" t="e">
        <f aca="false">CHOOSE($G$3,AG125-AH125,AH125-AG125)</f>
        <v>#N/A</v>
      </c>
      <c r="AO125" s="57" t="e">
        <f aca="false">CHOOSE($G$3,AJ125-AK125,AK125-AJ125)</f>
        <v>#N/A</v>
      </c>
      <c r="AP125" s="72" t="e">
        <f aca="false">SUM(AM125:AO125)</f>
        <v>#N/A</v>
      </c>
      <c r="AR125" s="57" t="n">
        <f aca="false">CHOOSE($G$3,AC125-AD125,AD125-AC125)</f>
        <v>0</v>
      </c>
      <c r="AS125" s="57" t="e">
        <f aca="false">CHOOSE($G$3,AF125-AG125,AG125-AF125)</f>
        <v>#N/A</v>
      </c>
      <c r="AT125" s="57" t="e">
        <f aca="false">CHOOSE($G$3,AI125-AJ125,AJ125-AI125)</f>
        <v>#N/A</v>
      </c>
      <c r="AU125" s="72" t="e">
        <f aca="false">AR125+AS125+AT125</f>
        <v>#N/A</v>
      </c>
      <c r="AV125" s="72"/>
      <c r="AW125" s="58" t="e">
        <f aca="false">AU125+AP125</f>
        <v>#N/A</v>
      </c>
      <c r="AY125" s="58" t="e">
        <f aca="false">AK125+AH125+AE125</f>
        <v>#N/A</v>
      </c>
      <c r="AZ125" s="73"/>
    </row>
    <row r="126" customFormat="false" ht="12.75" hidden="false" customHeight="false" outlineLevel="0" collapsed="false">
      <c r="A126" s="62" t="n">
        <f aca="false">EDATE(A125,1)</f>
        <v>40238</v>
      </c>
      <c r="B126" s="63" t="n">
        <f aca="false">B125</f>
        <v>15000</v>
      </c>
      <c r="C126" s="75"/>
      <c r="D126" s="65" t="n">
        <f aca="false">B126+C126</f>
        <v>15000</v>
      </c>
      <c r="E126" s="52" t="n">
        <f aca="false">IF(Z126=0,0,IF(AND(Z126=1,$H$3=1),D126*U126,IF($H$3=2,D126,"N/A")))</f>
        <v>465000</v>
      </c>
      <c r="F126" s="52" t="n">
        <f aca="false">E126*Y126</f>
        <v>1100580460132810</v>
      </c>
      <c r="G126" s="66" t="n">
        <f aca="false">VLOOKUP($A126,Table,MATCH(G$4,Curves,0))</f>
        <v>3</v>
      </c>
      <c r="H126" s="67" t="n">
        <f aca="false">G126</f>
        <v>3</v>
      </c>
      <c r="I126" s="68" t="n">
        <f aca="false">H126</f>
        <v>3</v>
      </c>
      <c r="J126" s="66" t="e">
        <f aca="false">VLOOKUP($A126,Table,MATCH(J$4,Curves,0))</f>
        <v>#N/A</v>
      </c>
      <c r="K126" s="67" t="e">
        <f aca="false">J126</f>
        <v>#N/A</v>
      </c>
      <c r="L126" s="68" t="e">
        <f aca="false">K126</f>
        <v>#N/A</v>
      </c>
      <c r="M126" s="66" t="e">
        <f aca="false">VLOOKUP($A126,Table,MATCH(M$4,Curves,0))</f>
        <v>#N/A</v>
      </c>
      <c r="N126" s="67" t="e">
        <f aca="false">M126</f>
        <v>#N/A</v>
      </c>
      <c r="O126" s="68" t="e">
        <f aca="false">N126</f>
        <v>#N/A</v>
      </c>
      <c r="P126" s="69"/>
      <c r="Q126" s="68" t="e">
        <f aca="false">M126+J126+G126</f>
        <v>#N/A</v>
      </c>
      <c r="R126" s="68" t="e">
        <f aca="false">N126+K126+H126</f>
        <v>#N/A</v>
      </c>
      <c r="S126" s="68" t="e">
        <f aca="false">O126+L126+I126</f>
        <v>#N/A</v>
      </c>
      <c r="T126" s="69"/>
      <c r="U126" s="2" t="n">
        <f aca="false">A127-A126</f>
        <v>31</v>
      </c>
      <c r="V126" s="70" t="n">
        <f aca="false">CHOOSE(F$3,A127+24,A126)</f>
        <v>40238</v>
      </c>
      <c r="W126" s="2" t="n">
        <f aca="false">V126-C$3</f>
        <v>-5687</v>
      </c>
      <c r="X126" s="66" t="n">
        <f aca="false">VLOOKUP($A126,Table,MATCH(X$4,Curves,0))</f>
        <v>2</v>
      </c>
      <c r="Y126" s="71" t="n">
        <f aca="false">1/(1+CHOOSE(F$3,(X127+($K$3/10000))/2,(X126+($K$3/10000))/2))^(2*W126/365.25)</f>
        <v>2366839699.21035</v>
      </c>
      <c r="Z126" s="2" t="n">
        <f aca="false">IF(AND(mthbeg&lt;=A126,mthend&gt;=A126),1,0)</f>
        <v>1</v>
      </c>
      <c r="AA126" s="2" t="n">
        <f aca="false">U126*Z126</f>
        <v>31</v>
      </c>
      <c r="AC126" s="57" t="n">
        <f aca="false">F126*G126</f>
        <v>3301741380398440</v>
      </c>
      <c r="AD126" s="57" t="n">
        <f aca="false">$F126*H126</f>
        <v>3301741380398440</v>
      </c>
      <c r="AE126" s="57" t="n">
        <f aca="false">$F126*I126</f>
        <v>3301741380398440</v>
      </c>
      <c r="AF126" s="57" t="e">
        <f aca="false">$F126*J126</f>
        <v>#N/A</v>
      </c>
      <c r="AG126" s="57" t="e">
        <f aca="false">$F126*K126</f>
        <v>#N/A</v>
      </c>
      <c r="AH126" s="57" t="e">
        <f aca="false">$F126*L126</f>
        <v>#N/A</v>
      </c>
      <c r="AI126" s="57" t="e">
        <f aca="false">$F126*M126</f>
        <v>#N/A</v>
      </c>
      <c r="AJ126" s="57" t="e">
        <f aca="false">$F126*N126</f>
        <v>#N/A</v>
      </c>
      <c r="AK126" s="57" t="e">
        <f aca="false">F126*O126</f>
        <v>#N/A</v>
      </c>
      <c r="AL126" s="61"/>
      <c r="AM126" s="57" t="n">
        <f aca="false">CHOOSE($G$3,AD126-AE126,AE126-AD126)</f>
        <v>0</v>
      </c>
      <c r="AN126" s="57" t="e">
        <f aca="false">CHOOSE($G$3,AG126-AH126,AH126-AG126)</f>
        <v>#N/A</v>
      </c>
      <c r="AO126" s="57" t="e">
        <f aca="false">CHOOSE($G$3,AJ126-AK126,AK126-AJ126)</f>
        <v>#N/A</v>
      </c>
      <c r="AP126" s="72" t="e">
        <f aca="false">SUM(AM126:AO126)</f>
        <v>#N/A</v>
      </c>
      <c r="AR126" s="57" t="n">
        <f aca="false">CHOOSE($G$3,AC126-AD126,AD126-AC126)</f>
        <v>0</v>
      </c>
      <c r="AS126" s="57" t="e">
        <f aca="false">CHOOSE($G$3,AF126-AG126,AG126-AF126)</f>
        <v>#N/A</v>
      </c>
      <c r="AT126" s="57" t="e">
        <f aca="false">CHOOSE($G$3,AI126-AJ126,AJ126-AI126)</f>
        <v>#N/A</v>
      </c>
      <c r="AU126" s="72" t="e">
        <f aca="false">AR126+AS126+AT126</f>
        <v>#N/A</v>
      </c>
      <c r="AV126" s="72"/>
      <c r="AW126" s="58" t="e">
        <f aca="false">AU126+AP126</f>
        <v>#N/A</v>
      </c>
      <c r="AY126" s="58" t="e">
        <f aca="false">AK126+AH126+AE126</f>
        <v>#N/A</v>
      </c>
      <c r="AZ126" s="73"/>
    </row>
    <row r="127" customFormat="false" ht="12.75" hidden="false" customHeight="false" outlineLevel="0" collapsed="false">
      <c r="A127" s="62" t="n">
        <f aca="false">EDATE(A126,1)</f>
        <v>40269</v>
      </c>
      <c r="B127" s="63" t="n">
        <f aca="false">B126</f>
        <v>15000</v>
      </c>
      <c r="C127" s="75"/>
      <c r="D127" s="65" t="n">
        <f aca="false">B127+C127</f>
        <v>15000</v>
      </c>
      <c r="E127" s="52" t="n">
        <f aca="false">IF(Z127=0,0,IF(AND(Z127=1,$H$3=1),D127*U127,IF($H$3=2,D127,"N/A")))</f>
        <v>450000</v>
      </c>
      <c r="F127" s="52" t="n">
        <f aca="false">E127*Y127</f>
        <v>946852861160599</v>
      </c>
      <c r="G127" s="66" t="n">
        <f aca="false">VLOOKUP($A127,Table,MATCH(G$4,Curves,0))</f>
        <v>3</v>
      </c>
      <c r="H127" s="67" t="n">
        <f aca="false">G127</f>
        <v>3</v>
      </c>
      <c r="I127" s="68" t="n">
        <f aca="false">H127</f>
        <v>3</v>
      </c>
      <c r="J127" s="66" t="e">
        <f aca="false">VLOOKUP($A127,Table,MATCH(J$4,Curves,0))</f>
        <v>#N/A</v>
      </c>
      <c r="K127" s="67" t="e">
        <f aca="false">J127</f>
        <v>#N/A</v>
      </c>
      <c r="L127" s="68" t="e">
        <f aca="false">K127</f>
        <v>#N/A</v>
      </c>
      <c r="M127" s="66" t="e">
        <f aca="false">VLOOKUP($A127,Table,MATCH(M$4,Curves,0))</f>
        <v>#N/A</v>
      </c>
      <c r="N127" s="67" t="e">
        <f aca="false">M127</f>
        <v>#N/A</v>
      </c>
      <c r="O127" s="68" t="e">
        <f aca="false">N127</f>
        <v>#N/A</v>
      </c>
      <c r="P127" s="69"/>
      <c r="Q127" s="68" t="e">
        <f aca="false">M127+J127+G127</f>
        <v>#N/A</v>
      </c>
      <c r="R127" s="68" t="e">
        <f aca="false">N127+K127+H127</f>
        <v>#N/A</v>
      </c>
      <c r="S127" s="68" t="e">
        <f aca="false">O127+L127+I127</f>
        <v>#N/A</v>
      </c>
      <c r="T127" s="69"/>
      <c r="U127" s="2" t="n">
        <f aca="false">A128-A127</f>
        <v>30</v>
      </c>
      <c r="V127" s="70" t="n">
        <f aca="false">CHOOSE(F$3,A128+24,A127)</f>
        <v>40269</v>
      </c>
      <c r="W127" s="2" t="n">
        <f aca="false">V127-C$3</f>
        <v>-5656</v>
      </c>
      <c r="X127" s="66" t="n">
        <f aca="false">VLOOKUP($A127,Table,MATCH(X$4,Curves,0))</f>
        <v>2</v>
      </c>
      <c r="Y127" s="71" t="n">
        <f aca="false">1/(1+CHOOSE(F$3,(X128+($K$3/10000))/2,(X127+($K$3/10000))/2))^(2*W127/365.25)</f>
        <v>2104117469.24578</v>
      </c>
      <c r="Z127" s="2" t="n">
        <f aca="false">IF(AND(mthbeg&lt;=A127,mthend&gt;=A127),1,0)</f>
        <v>1</v>
      </c>
      <c r="AA127" s="2" t="n">
        <f aca="false">U127*Z127</f>
        <v>30</v>
      </c>
      <c r="AC127" s="57" t="n">
        <f aca="false">F127*G127</f>
        <v>2840558583481800</v>
      </c>
      <c r="AD127" s="57" t="n">
        <f aca="false">$F127*H127</f>
        <v>2840558583481800</v>
      </c>
      <c r="AE127" s="57" t="n">
        <f aca="false">$F127*I127</f>
        <v>2840558583481800</v>
      </c>
      <c r="AF127" s="57" t="e">
        <f aca="false">$F127*J127</f>
        <v>#N/A</v>
      </c>
      <c r="AG127" s="57" t="e">
        <f aca="false">$F127*K127</f>
        <v>#N/A</v>
      </c>
      <c r="AH127" s="57" t="e">
        <f aca="false">$F127*L127</f>
        <v>#N/A</v>
      </c>
      <c r="AI127" s="57" t="e">
        <f aca="false">$F127*M127</f>
        <v>#N/A</v>
      </c>
      <c r="AJ127" s="57" t="e">
        <f aca="false">$F127*N127</f>
        <v>#N/A</v>
      </c>
      <c r="AK127" s="57" t="e">
        <f aca="false">F127*O127</f>
        <v>#N/A</v>
      </c>
      <c r="AL127" s="61"/>
      <c r="AM127" s="57" t="n">
        <f aca="false">CHOOSE($G$3,AD127-AE127,AE127-AD127)</f>
        <v>0</v>
      </c>
      <c r="AN127" s="57" t="e">
        <f aca="false">CHOOSE($G$3,AG127-AH127,AH127-AG127)</f>
        <v>#N/A</v>
      </c>
      <c r="AO127" s="57" t="e">
        <f aca="false">CHOOSE($G$3,AJ127-AK127,AK127-AJ127)</f>
        <v>#N/A</v>
      </c>
      <c r="AP127" s="72" t="e">
        <f aca="false">SUM(AM127:AO127)</f>
        <v>#N/A</v>
      </c>
      <c r="AR127" s="57" t="n">
        <f aca="false">CHOOSE($G$3,AC127-AD127,AD127-AC127)</f>
        <v>0</v>
      </c>
      <c r="AS127" s="57" t="e">
        <f aca="false">CHOOSE($G$3,AF127-AG127,AG127-AF127)</f>
        <v>#N/A</v>
      </c>
      <c r="AT127" s="57" t="e">
        <f aca="false">CHOOSE($G$3,AI127-AJ127,AJ127-AI127)</f>
        <v>#N/A</v>
      </c>
      <c r="AU127" s="72" t="e">
        <f aca="false">AR127+AS127+AT127</f>
        <v>#N/A</v>
      </c>
      <c r="AV127" s="72"/>
      <c r="AW127" s="58" t="e">
        <f aca="false">AU127+AP127</f>
        <v>#N/A</v>
      </c>
      <c r="AY127" s="58" t="e">
        <f aca="false">AK127+AH127+AE127</f>
        <v>#N/A</v>
      </c>
      <c r="AZ127" s="73"/>
    </row>
    <row r="128" customFormat="false" ht="12.75" hidden="false" customHeight="false" outlineLevel="0" collapsed="false">
      <c r="A128" s="62" t="n">
        <f aca="false">EDATE(A127,1)</f>
        <v>40299</v>
      </c>
      <c r="B128" s="63" t="n">
        <f aca="false">B127</f>
        <v>15000</v>
      </c>
      <c r="C128" s="75"/>
      <c r="D128" s="65" t="n">
        <f aca="false">B128+C128</f>
        <v>15000</v>
      </c>
      <c r="E128" s="52" t="n">
        <f aca="false">IF(Z128=0,0,IF(AND(Z128=1,$H$3=1),D128*U128,IF($H$3=2,D128,"N/A")))</f>
        <v>465000</v>
      </c>
      <c r="F128" s="52" t="n">
        <f aca="false">E128*Y128</f>
        <v>873116955980079</v>
      </c>
      <c r="G128" s="66" t="n">
        <f aca="false">VLOOKUP($A128,Table,MATCH(G$4,Curves,0))</f>
        <v>3</v>
      </c>
      <c r="H128" s="67" t="n">
        <f aca="false">G128</f>
        <v>3</v>
      </c>
      <c r="I128" s="68" t="n">
        <f aca="false">H128</f>
        <v>3</v>
      </c>
      <c r="J128" s="66" t="e">
        <f aca="false">VLOOKUP($A128,Table,MATCH(J$4,Curves,0))</f>
        <v>#N/A</v>
      </c>
      <c r="K128" s="67" t="e">
        <f aca="false">J128</f>
        <v>#N/A</v>
      </c>
      <c r="L128" s="68" t="e">
        <f aca="false">K128</f>
        <v>#N/A</v>
      </c>
      <c r="M128" s="66" t="e">
        <f aca="false">VLOOKUP($A128,Table,MATCH(M$4,Curves,0))</f>
        <v>#N/A</v>
      </c>
      <c r="N128" s="67" t="e">
        <f aca="false">M128</f>
        <v>#N/A</v>
      </c>
      <c r="O128" s="68" t="e">
        <f aca="false">N128</f>
        <v>#N/A</v>
      </c>
      <c r="P128" s="69"/>
      <c r="Q128" s="68" t="e">
        <f aca="false">M128+J128+G128</f>
        <v>#N/A</v>
      </c>
      <c r="R128" s="68" t="e">
        <f aca="false">N128+K128+H128</f>
        <v>#N/A</v>
      </c>
      <c r="S128" s="68" t="e">
        <f aca="false">O128+L128+I128</f>
        <v>#N/A</v>
      </c>
      <c r="T128" s="69"/>
      <c r="U128" s="2" t="n">
        <f aca="false">A129-A128</f>
        <v>31</v>
      </c>
      <c r="V128" s="70" t="n">
        <f aca="false">CHOOSE(F$3,A129+24,A128)</f>
        <v>40299</v>
      </c>
      <c r="W128" s="2" t="n">
        <f aca="false">V128-C$3</f>
        <v>-5626</v>
      </c>
      <c r="X128" s="66" t="n">
        <f aca="false">VLOOKUP($A128,Table,MATCH(X$4,Curves,0))</f>
        <v>2</v>
      </c>
      <c r="Y128" s="71" t="n">
        <f aca="false">1/(1+CHOOSE(F$3,(X129+($K$3/10000))/2,(X128+($K$3/10000))/2))^(2*W128/365.25)</f>
        <v>1877670873.07544</v>
      </c>
      <c r="Z128" s="2" t="n">
        <f aca="false">IF(AND(mthbeg&lt;=A128,mthend&gt;=A128),1,0)</f>
        <v>1</v>
      </c>
      <c r="AA128" s="2" t="n">
        <f aca="false">U128*Z128</f>
        <v>31</v>
      </c>
      <c r="AC128" s="57" t="n">
        <f aca="false">F128*G128</f>
        <v>2619350867940236</v>
      </c>
      <c r="AD128" s="57" t="n">
        <f aca="false">$F128*H128</f>
        <v>2619350867940236</v>
      </c>
      <c r="AE128" s="57" t="n">
        <f aca="false">$F128*I128</f>
        <v>2619350867940236</v>
      </c>
      <c r="AF128" s="57" t="e">
        <f aca="false">$F128*J128</f>
        <v>#N/A</v>
      </c>
      <c r="AG128" s="57" t="e">
        <f aca="false">$F128*K128</f>
        <v>#N/A</v>
      </c>
      <c r="AH128" s="57" t="e">
        <f aca="false">$F128*L128</f>
        <v>#N/A</v>
      </c>
      <c r="AI128" s="57" t="e">
        <f aca="false">$F128*M128</f>
        <v>#N/A</v>
      </c>
      <c r="AJ128" s="57" t="e">
        <f aca="false">$F128*N128</f>
        <v>#N/A</v>
      </c>
      <c r="AK128" s="57" t="e">
        <f aca="false">F128*O128</f>
        <v>#N/A</v>
      </c>
      <c r="AL128" s="61"/>
      <c r="AM128" s="57" t="n">
        <f aca="false">CHOOSE($G$3,AD128-AE128,AE128-AD128)</f>
        <v>0</v>
      </c>
      <c r="AN128" s="57" t="e">
        <f aca="false">CHOOSE($G$3,AG128-AH128,AH128-AG128)</f>
        <v>#N/A</v>
      </c>
      <c r="AO128" s="57" t="e">
        <f aca="false">CHOOSE($G$3,AJ128-AK128,AK128-AJ128)</f>
        <v>#N/A</v>
      </c>
      <c r="AP128" s="72" t="e">
        <f aca="false">SUM(AM128:AO128)</f>
        <v>#N/A</v>
      </c>
      <c r="AR128" s="57" t="n">
        <f aca="false">CHOOSE($G$3,AC128-AD128,AD128-AC128)</f>
        <v>0</v>
      </c>
      <c r="AS128" s="57" t="e">
        <f aca="false">CHOOSE($G$3,AF128-AG128,AG128-AF128)</f>
        <v>#N/A</v>
      </c>
      <c r="AT128" s="57" t="e">
        <f aca="false">CHOOSE($G$3,AI128-AJ128,AJ128-AI128)</f>
        <v>#N/A</v>
      </c>
      <c r="AU128" s="72" t="e">
        <f aca="false">AR128+AS128+AT128</f>
        <v>#N/A</v>
      </c>
      <c r="AV128" s="72"/>
      <c r="AW128" s="58" t="e">
        <f aca="false">AU128+AP128</f>
        <v>#N/A</v>
      </c>
      <c r="AY128" s="58" t="e">
        <f aca="false">AK128+AH128+AE128</f>
        <v>#N/A</v>
      </c>
      <c r="AZ128" s="73"/>
    </row>
    <row r="129" customFormat="false" ht="12.75" hidden="false" customHeight="false" outlineLevel="0" collapsed="false">
      <c r="A129" s="62" t="n">
        <f aca="false">EDATE(A128,1)</f>
        <v>40330</v>
      </c>
      <c r="B129" s="63" t="n">
        <f aca="false">B128</f>
        <v>15000</v>
      </c>
      <c r="C129" s="75"/>
      <c r="D129" s="65" t="n">
        <f aca="false">B129+C129</f>
        <v>15000</v>
      </c>
      <c r="E129" s="52" t="n">
        <f aca="false">IF(Z129=0,0,IF(AND(Z129=1,$H$3=1),D129*U129,IF($H$3=2,D129,"N/A")))</f>
        <v>450000</v>
      </c>
      <c r="F129" s="52" t="n">
        <f aca="false">E129*Y129</f>
        <v>751161153449706</v>
      </c>
      <c r="G129" s="66" t="n">
        <f aca="false">VLOOKUP($A129,Table,MATCH(G$4,Curves,0))</f>
        <v>3</v>
      </c>
      <c r="H129" s="67" t="n">
        <f aca="false">G129</f>
        <v>3</v>
      </c>
      <c r="I129" s="68" t="n">
        <f aca="false">H129</f>
        <v>3</v>
      </c>
      <c r="J129" s="66" t="e">
        <f aca="false">VLOOKUP($A129,Table,MATCH(J$4,Curves,0))</f>
        <v>#N/A</v>
      </c>
      <c r="K129" s="67" t="e">
        <f aca="false">J129</f>
        <v>#N/A</v>
      </c>
      <c r="L129" s="68" t="e">
        <f aca="false">K129</f>
        <v>#N/A</v>
      </c>
      <c r="M129" s="66" t="e">
        <f aca="false">VLOOKUP($A129,Table,MATCH(M$4,Curves,0))</f>
        <v>#N/A</v>
      </c>
      <c r="N129" s="67" t="e">
        <f aca="false">M129</f>
        <v>#N/A</v>
      </c>
      <c r="O129" s="68" t="e">
        <f aca="false">N129</f>
        <v>#N/A</v>
      </c>
      <c r="P129" s="69"/>
      <c r="Q129" s="68" t="e">
        <f aca="false">M129+J129+G129</f>
        <v>#N/A</v>
      </c>
      <c r="R129" s="68" t="e">
        <f aca="false">N129+K129+H129</f>
        <v>#N/A</v>
      </c>
      <c r="S129" s="68" t="e">
        <f aca="false">O129+L129+I129</f>
        <v>#N/A</v>
      </c>
      <c r="T129" s="69"/>
      <c r="U129" s="2" t="n">
        <f aca="false">A130-A129</f>
        <v>30</v>
      </c>
      <c r="V129" s="70" t="n">
        <f aca="false">CHOOSE(F$3,A130+24,A129)</f>
        <v>40330</v>
      </c>
      <c r="W129" s="2" t="n">
        <f aca="false">V129-C$3</f>
        <v>-5595</v>
      </c>
      <c r="X129" s="66" t="n">
        <f aca="false">VLOOKUP($A129,Table,MATCH(X$4,Curves,0))</f>
        <v>2</v>
      </c>
      <c r="Y129" s="71" t="n">
        <f aca="false">1/(1+CHOOSE(F$3,(X130+($K$3/10000))/2,(X129+($K$3/10000))/2))^(2*W129/365.25)</f>
        <v>1669247007.66601</v>
      </c>
      <c r="Z129" s="2" t="n">
        <f aca="false">IF(AND(mthbeg&lt;=A129,mthend&gt;=A129),1,0)</f>
        <v>1</v>
      </c>
      <c r="AA129" s="2" t="n">
        <f aca="false">U129*Z129</f>
        <v>30</v>
      </c>
      <c r="AC129" s="57" t="n">
        <f aca="false">F129*G129</f>
        <v>2253483460349120</v>
      </c>
      <c r="AD129" s="57" t="n">
        <f aca="false">$F129*H129</f>
        <v>2253483460349120</v>
      </c>
      <c r="AE129" s="57" t="n">
        <f aca="false">$F129*I129</f>
        <v>2253483460349120</v>
      </c>
      <c r="AF129" s="57" t="e">
        <f aca="false">$F129*J129</f>
        <v>#N/A</v>
      </c>
      <c r="AG129" s="57" t="e">
        <f aca="false">$F129*K129</f>
        <v>#N/A</v>
      </c>
      <c r="AH129" s="57" t="e">
        <f aca="false">$F129*L129</f>
        <v>#N/A</v>
      </c>
      <c r="AI129" s="57" t="e">
        <f aca="false">$F129*M129</f>
        <v>#N/A</v>
      </c>
      <c r="AJ129" s="57" t="e">
        <f aca="false">$F129*N129</f>
        <v>#N/A</v>
      </c>
      <c r="AK129" s="57" t="e">
        <f aca="false">F129*O129</f>
        <v>#N/A</v>
      </c>
      <c r="AL129" s="61"/>
      <c r="AM129" s="57" t="n">
        <f aca="false">CHOOSE($G$3,AD129-AE129,AE129-AD129)</f>
        <v>0</v>
      </c>
      <c r="AN129" s="57" t="e">
        <f aca="false">CHOOSE($G$3,AG129-AH129,AH129-AG129)</f>
        <v>#N/A</v>
      </c>
      <c r="AO129" s="57" t="e">
        <f aca="false">CHOOSE($G$3,AJ129-AK129,AK129-AJ129)</f>
        <v>#N/A</v>
      </c>
      <c r="AP129" s="72" t="e">
        <f aca="false">SUM(AM129:AO129)</f>
        <v>#N/A</v>
      </c>
      <c r="AR129" s="57" t="n">
        <f aca="false">CHOOSE($G$3,AC129-AD129,AD129-AC129)</f>
        <v>0</v>
      </c>
      <c r="AS129" s="57" t="e">
        <f aca="false">CHOOSE($G$3,AF129-AG129,AG129-AF129)</f>
        <v>#N/A</v>
      </c>
      <c r="AT129" s="57" t="e">
        <f aca="false">CHOOSE($G$3,AI129-AJ129,AJ129-AI129)</f>
        <v>#N/A</v>
      </c>
      <c r="AU129" s="72" t="e">
        <f aca="false">AR129+AS129+AT129</f>
        <v>#N/A</v>
      </c>
      <c r="AV129" s="72"/>
      <c r="AW129" s="58" t="e">
        <f aca="false">AU129+AP129</f>
        <v>#N/A</v>
      </c>
      <c r="AY129" s="58" t="e">
        <f aca="false">AK129+AH129+AE129</f>
        <v>#N/A</v>
      </c>
      <c r="AZ129" s="73"/>
    </row>
    <row r="130" customFormat="false" ht="12.75" hidden="false" customHeight="false" outlineLevel="0" collapsed="false">
      <c r="A130" s="62" t="n">
        <f aca="false">EDATE(A129,1)</f>
        <v>40360</v>
      </c>
      <c r="B130" s="63" t="n">
        <f aca="false">B129</f>
        <v>15000</v>
      </c>
      <c r="C130" s="75"/>
      <c r="D130" s="65" t="n">
        <f aca="false">B130+C130</f>
        <v>15000</v>
      </c>
      <c r="E130" s="52" t="n">
        <f aca="false">IF(Z130=0,0,IF(AND(Z130=1,$H$3=1),D130*U130,IF($H$3=2,D130,"N/A")))</f>
        <v>465000</v>
      </c>
      <c r="F130" s="52" t="n">
        <f aca="false">E130*Y130</f>
        <v>692664685985724</v>
      </c>
      <c r="G130" s="66" t="n">
        <f aca="false">VLOOKUP($A130,Table,MATCH(G$4,Curves,0))</f>
        <v>3</v>
      </c>
      <c r="H130" s="67" t="n">
        <f aca="false">G130</f>
        <v>3</v>
      </c>
      <c r="I130" s="68" t="n">
        <f aca="false">H130</f>
        <v>3</v>
      </c>
      <c r="J130" s="66" t="e">
        <f aca="false">VLOOKUP($A130,Table,MATCH(J$4,Curves,0))</f>
        <v>#N/A</v>
      </c>
      <c r="K130" s="67" t="e">
        <f aca="false">J130</f>
        <v>#N/A</v>
      </c>
      <c r="L130" s="68" t="e">
        <f aca="false">K130</f>
        <v>#N/A</v>
      </c>
      <c r="M130" s="66" t="e">
        <f aca="false">VLOOKUP($A130,Table,MATCH(M$4,Curves,0))</f>
        <v>#N/A</v>
      </c>
      <c r="N130" s="67" t="e">
        <f aca="false">M130</f>
        <v>#N/A</v>
      </c>
      <c r="O130" s="68" t="e">
        <f aca="false">N130</f>
        <v>#N/A</v>
      </c>
      <c r="P130" s="69"/>
      <c r="Q130" s="68" t="e">
        <f aca="false">M130+J130+G130</f>
        <v>#N/A</v>
      </c>
      <c r="R130" s="68" t="e">
        <f aca="false">N130+K130+H130</f>
        <v>#N/A</v>
      </c>
      <c r="S130" s="68" t="e">
        <f aca="false">O130+L130+I130</f>
        <v>#N/A</v>
      </c>
      <c r="T130" s="69"/>
      <c r="U130" s="2" t="n">
        <f aca="false">A131-A130</f>
        <v>31</v>
      </c>
      <c r="V130" s="70" t="n">
        <f aca="false">CHOOSE(F$3,A131+24,A130)</f>
        <v>40360</v>
      </c>
      <c r="W130" s="2" t="n">
        <f aca="false">V130-C$3</f>
        <v>-5565</v>
      </c>
      <c r="X130" s="66" t="n">
        <f aca="false">VLOOKUP($A130,Table,MATCH(X$4,Curves,0))</f>
        <v>2</v>
      </c>
      <c r="Y130" s="71" t="n">
        <f aca="false">1/(1+CHOOSE(F$3,(X131+($K$3/10000))/2,(X130+($K$3/10000))/2))^(2*W130/365.25)</f>
        <v>1489601475.23812</v>
      </c>
      <c r="Z130" s="2" t="n">
        <f aca="false">IF(AND(mthbeg&lt;=A130,mthend&gt;=A130),1,0)</f>
        <v>1</v>
      </c>
      <c r="AA130" s="2" t="n">
        <f aca="false">U130*Z130</f>
        <v>31</v>
      </c>
      <c r="AC130" s="57" t="n">
        <f aca="false">F130*G130</f>
        <v>2077994057957170</v>
      </c>
      <c r="AD130" s="57" t="n">
        <f aca="false">$F130*H130</f>
        <v>2077994057957170</v>
      </c>
      <c r="AE130" s="57" t="n">
        <f aca="false">$F130*I130</f>
        <v>2077994057957170</v>
      </c>
      <c r="AF130" s="57" t="e">
        <f aca="false">$F130*J130</f>
        <v>#N/A</v>
      </c>
      <c r="AG130" s="57" t="e">
        <f aca="false">$F130*K130</f>
        <v>#N/A</v>
      </c>
      <c r="AH130" s="57" t="e">
        <f aca="false">$F130*L130</f>
        <v>#N/A</v>
      </c>
      <c r="AI130" s="57" t="e">
        <f aca="false">$F130*M130</f>
        <v>#N/A</v>
      </c>
      <c r="AJ130" s="57" t="e">
        <f aca="false">$F130*N130</f>
        <v>#N/A</v>
      </c>
      <c r="AK130" s="57" t="e">
        <f aca="false">F130*O130</f>
        <v>#N/A</v>
      </c>
      <c r="AL130" s="61"/>
      <c r="AM130" s="57" t="n">
        <f aca="false">CHOOSE($G$3,AD130-AE130,AE130-AD130)</f>
        <v>0</v>
      </c>
      <c r="AN130" s="57" t="e">
        <f aca="false">CHOOSE($G$3,AG130-AH130,AH130-AG130)</f>
        <v>#N/A</v>
      </c>
      <c r="AO130" s="57" t="e">
        <f aca="false">CHOOSE($G$3,AJ130-AK130,AK130-AJ130)</f>
        <v>#N/A</v>
      </c>
      <c r="AP130" s="72" t="e">
        <f aca="false">SUM(AM130:AO130)</f>
        <v>#N/A</v>
      </c>
      <c r="AR130" s="57" t="n">
        <f aca="false">CHOOSE($G$3,AC130-AD130,AD130-AC130)</f>
        <v>0</v>
      </c>
      <c r="AS130" s="57" t="e">
        <f aca="false">CHOOSE($G$3,AF130-AG130,AG130-AF130)</f>
        <v>#N/A</v>
      </c>
      <c r="AT130" s="57" t="e">
        <f aca="false">CHOOSE($G$3,AI130-AJ130,AJ130-AI130)</f>
        <v>#N/A</v>
      </c>
      <c r="AU130" s="72" t="e">
        <f aca="false">AR130+AS130+AT130</f>
        <v>#N/A</v>
      </c>
      <c r="AV130" s="72"/>
      <c r="AW130" s="58" t="e">
        <f aca="false">AU130+AP130</f>
        <v>#N/A</v>
      </c>
      <c r="AY130" s="58" t="e">
        <f aca="false">AK130+AH130+AE130</f>
        <v>#N/A</v>
      </c>
      <c r="AZ130" s="73"/>
    </row>
    <row r="131" customFormat="false" ht="12.75" hidden="false" customHeight="false" outlineLevel="0" collapsed="false">
      <c r="A131" s="62" t="n">
        <f aca="false">EDATE(A130,1)</f>
        <v>40391</v>
      </c>
      <c r="B131" s="63" t="n">
        <f aca="false">B130</f>
        <v>15000</v>
      </c>
      <c r="C131" s="75"/>
      <c r="D131" s="65" t="n">
        <f aca="false">B131+C131</f>
        <v>15000</v>
      </c>
      <c r="E131" s="52" t="n">
        <f aca="false">IF(Z131=0,0,IF(AND(Z131=1,$H$3=1),D131*U131,IF($H$3=2,D131,"N/A")))</f>
        <v>465000</v>
      </c>
      <c r="F131" s="52" t="n">
        <f aca="false">E131*Y131</f>
        <v>615778021045724</v>
      </c>
      <c r="G131" s="66" t="n">
        <f aca="false">VLOOKUP($A131,Table,MATCH(G$4,Curves,0))</f>
        <v>3</v>
      </c>
      <c r="H131" s="67" t="n">
        <f aca="false">G131</f>
        <v>3</v>
      </c>
      <c r="I131" s="68" t="n">
        <f aca="false">H131</f>
        <v>3</v>
      </c>
      <c r="J131" s="66" t="e">
        <f aca="false">VLOOKUP($A131,Table,MATCH(J$4,Curves,0))</f>
        <v>#N/A</v>
      </c>
      <c r="K131" s="67" t="e">
        <f aca="false">J131</f>
        <v>#N/A</v>
      </c>
      <c r="L131" s="68" t="e">
        <f aca="false">K131</f>
        <v>#N/A</v>
      </c>
      <c r="M131" s="66" t="e">
        <f aca="false">VLOOKUP($A131,Table,MATCH(M$4,Curves,0))</f>
        <v>#N/A</v>
      </c>
      <c r="N131" s="67" t="e">
        <f aca="false">M131</f>
        <v>#N/A</v>
      </c>
      <c r="O131" s="68" t="e">
        <f aca="false">N131</f>
        <v>#N/A</v>
      </c>
      <c r="P131" s="69"/>
      <c r="Q131" s="68" t="e">
        <f aca="false">M131+J131+G131</f>
        <v>#N/A</v>
      </c>
      <c r="R131" s="68" t="e">
        <f aca="false">N131+K131+H131</f>
        <v>#N/A</v>
      </c>
      <c r="S131" s="68" t="e">
        <f aca="false">O131+L131+I131</f>
        <v>#N/A</v>
      </c>
      <c r="T131" s="69"/>
      <c r="U131" s="2" t="n">
        <f aca="false">A132-A131</f>
        <v>31</v>
      </c>
      <c r="V131" s="70" t="n">
        <f aca="false">CHOOSE(F$3,A132+24,A131)</f>
        <v>40391</v>
      </c>
      <c r="W131" s="2" t="n">
        <f aca="false">V131-C$3</f>
        <v>-5534</v>
      </c>
      <c r="X131" s="66" t="n">
        <f aca="false">VLOOKUP($A131,Table,MATCH(X$4,Curves,0))</f>
        <v>2</v>
      </c>
      <c r="Y131" s="71" t="n">
        <f aca="false">1/(1+CHOOSE(F$3,(X132+($K$3/10000))/2,(X131+($K$3/10000))/2))^(2*W131/365.25)</f>
        <v>1324253808.70048</v>
      </c>
      <c r="Z131" s="2" t="n">
        <f aca="false">IF(AND(mthbeg&lt;=A131,mthend&gt;=A131),1,0)</f>
        <v>1</v>
      </c>
      <c r="AA131" s="2" t="n">
        <f aca="false">U131*Z131</f>
        <v>31</v>
      </c>
      <c r="AC131" s="57" t="n">
        <f aca="false">F131*G131</f>
        <v>1847334063137170</v>
      </c>
      <c r="AD131" s="57" t="n">
        <f aca="false">$F131*H131</f>
        <v>1847334063137170</v>
      </c>
      <c r="AE131" s="57" t="n">
        <f aca="false">$F131*I131</f>
        <v>1847334063137170</v>
      </c>
      <c r="AF131" s="57" t="e">
        <f aca="false">$F131*J131</f>
        <v>#N/A</v>
      </c>
      <c r="AG131" s="57" t="e">
        <f aca="false">$F131*K131</f>
        <v>#N/A</v>
      </c>
      <c r="AH131" s="57" t="e">
        <f aca="false">$F131*L131</f>
        <v>#N/A</v>
      </c>
      <c r="AI131" s="57" t="e">
        <f aca="false">$F131*M131</f>
        <v>#N/A</v>
      </c>
      <c r="AJ131" s="57" t="e">
        <f aca="false">$F131*N131</f>
        <v>#N/A</v>
      </c>
      <c r="AK131" s="57" t="e">
        <f aca="false">F131*O131</f>
        <v>#N/A</v>
      </c>
      <c r="AL131" s="61"/>
      <c r="AM131" s="57" t="n">
        <f aca="false">CHOOSE($G$3,AD131-AE131,AE131-AD131)</f>
        <v>0</v>
      </c>
      <c r="AN131" s="57" t="e">
        <f aca="false">CHOOSE($G$3,AG131-AH131,AH131-AG131)</f>
        <v>#N/A</v>
      </c>
      <c r="AO131" s="57" t="e">
        <f aca="false">CHOOSE($G$3,AJ131-AK131,AK131-AJ131)</f>
        <v>#N/A</v>
      </c>
      <c r="AP131" s="72" t="e">
        <f aca="false">SUM(AM131:AO131)</f>
        <v>#N/A</v>
      </c>
      <c r="AR131" s="57" t="n">
        <f aca="false">CHOOSE($G$3,AC131-AD131,AD131-AC131)</f>
        <v>0</v>
      </c>
      <c r="AS131" s="57" t="e">
        <f aca="false">CHOOSE($G$3,AF131-AG131,AG131-AF131)</f>
        <v>#N/A</v>
      </c>
      <c r="AT131" s="57" t="e">
        <f aca="false">CHOOSE($G$3,AI131-AJ131,AJ131-AI131)</f>
        <v>#N/A</v>
      </c>
      <c r="AU131" s="72" t="e">
        <f aca="false">AR131+AS131+AT131</f>
        <v>#N/A</v>
      </c>
      <c r="AV131" s="72"/>
      <c r="AW131" s="58" t="e">
        <f aca="false">AU131+AP131</f>
        <v>#N/A</v>
      </c>
      <c r="AY131" s="58" t="e">
        <f aca="false">AK131+AH131+AE131</f>
        <v>#N/A</v>
      </c>
      <c r="AZ131" s="73"/>
    </row>
    <row r="132" customFormat="false" ht="12.75" hidden="false" customHeight="false" outlineLevel="0" collapsed="false">
      <c r="A132" s="62" t="n">
        <f aca="false">EDATE(A131,1)</f>
        <v>40422</v>
      </c>
      <c r="B132" s="63" t="n">
        <f aca="false">B131</f>
        <v>15000</v>
      </c>
      <c r="C132" s="75"/>
      <c r="D132" s="65" t="n">
        <f aca="false">B132+C132</f>
        <v>15000</v>
      </c>
      <c r="E132" s="52" t="n">
        <f aca="false">IF(Z132=0,0,IF(AND(Z132=1,$H$3=1),D132*U132,IF($H$3=2,D132,"N/A")))</f>
        <v>450000</v>
      </c>
      <c r="F132" s="52" t="n">
        <f aca="false">E132*Y132</f>
        <v>529766974962100</v>
      </c>
      <c r="G132" s="66" t="n">
        <f aca="false">VLOOKUP($A132,Table,MATCH(G$4,Curves,0))</f>
        <v>3</v>
      </c>
      <c r="H132" s="67" t="n">
        <f aca="false">G132</f>
        <v>3</v>
      </c>
      <c r="I132" s="68" t="n">
        <f aca="false">H132</f>
        <v>3</v>
      </c>
      <c r="J132" s="66" t="e">
        <f aca="false">VLOOKUP($A132,Table,MATCH(J$4,Curves,0))</f>
        <v>#N/A</v>
      </c>
      <c r="K132" s="67" t="e">
        <f aca="false">J132</f>
        <v>#N/A</v>
      </c>
      <c r="L132" s="68" t="e">
        <f aca="false">K132</f>
        <v>#N/A</v>
      </c>
      <c r="M132" s="66" t="e">
        <f aca="false">VLOOKUP($A132,Table,MATCH(M$4,Curves,0))</f>
        <v>#N/A</v>
      </c>
      <c r="N132" s="67" t="e">
        <f aca="false">M132</f>
        <v>#N/A</v>
      </c>
      <c r="O132" s="68" t="e">
        <f aca="false">N132</f>
        <v>#N/A</v>
      </c>
      <c r="P132" s="69"/>
      <c r="Q132" s="68" t="e">
        <f aca="false">M132+J132+G132</f>
        <v>#N/A</v>
      </c>
      <c r="R132" s="68" t="e">
        <f aca="false">N132+K132+H132</f>
        <v>#N/A</v>
      </c>
      <c r="S132" s="68" t="e">
        <f aca="false">O132+L132+I132</f>
        <v>#N/A</v>
      </c>
      <c r="T132" s="69"/>
      <c r="U132" s="2" t="n">
        <f aca="false">A133-A132</f>
        <v>30</v>
      </c>
      <c r="V132" s="70" t="n">
        <f aca="false">CHOOSE(F$3,A133+24,A132)</f>
        <v>40422</v>
      </c>
      <c r="W132" s="2" t="n">
        <f aca="false">V132-C$3</f>
        <v>-5503</v>
      </c>
      <c r="X132" s="66" t="n">
        <f aca="false">VLOOKUP($A132,Table,MATCH(X$4,Curves,0))</f>
        <v>2</v>
      </c>
      <c r="Y132" s="71" t="n">
        <f aca="false">1/(1+CHOOSE(F$3,(X133+($K$3/10000))/2,(X132+($K$3/10000))/2))^(2*W132/365.25)</f>
        <v>1177259944.36022</v>
      </c>
      <c r="Z132" s="2" t="n">
        <f aca="false">IF(AND(mthbeg&lt;=A132,mthend&gt;=A132),1,0)</f>
        <v>1</v>
      </c>
      <c r="AA132" s="2" t="n">
        <f aca="false">U132*Z132</f>
        <v>30</v>
      </c>
      <c r="AC132" s="57" t="n">
        <f aca="false">F132*G132</f>
        <v>1589300924886300</v>
      </c>
      <c r="AD132" s="57" t="n">
        <f aca="false">$F132*H132</f>
        <v>1589300924886300</v>
      </c>
      <c r="AE132" s="57" t="n">
        <f aca="false">$F132*I132</f>
        <v>1589300924886300</v>
      </c>
      <c r="AF132" s="57" t="e">
        <f aca="false">$F132*J132</f>
        <v>#N/A</v>
      </c>
      <c r="AG132" s="57" t="e">
        <f aca="false">$F132*K132</f>
        <v>#N/A</v>
      </c>
      <c r="AH132" s="57" t="e">
        <f aca="false">$F132*L132</f>
        <v>#N/A</v>
      </c>
      <c r="AI132" s="57" t="e">
        <f aca="false">$F132*M132</f>
        <v>#N/A</v>
      </c>
      <c r="AJ132" s="57" t="e">
        <f aca="false">$F132*N132</f>
        <v>#N/A</v>
      </c>
      <c r="AK132" s="57" t="e">
        <f aca="false">F132*O132</f>
        <v>#N/A</v>
      </c>
      <c r="AL132" s="61"/>
      <c r="AM132" s="57" t="n">
        <f aca="false">CHOOSE($G$3,AD132-AE132,AE132-AD132)</f>
        <v>0</v>
      </c>
      <c r="AN132" s="57" t="e">
        <f aca="false">CHOOSE($G$3,AG132-AH132,AH132-AG132)</f>
        <v>#N/A</v>
      </c>
      <c r="AO132" s="57" t="e">
        <f aca="false">CHOOSE($G$3,AJ132-AK132,AK132-AJ132)</f>
        <v>#N/A</v>
      </c>
      <c r="AP132" s="72" t="e">
        <f aca="false">SUM(AM132:AO132)</f>
        <v>#N/A</v>
      </c>
      <c r="AR132" s="57" t="n">
        <f aca="false">CHOOSE($G$3,AC132-AD132,AD132-AC132)</f>
        <v>0</v>
      </c>
      <c r="AS132" s="57" t="e">
        <f aca="false">CHOOSE($G$3,AF132-AG132,AG132-AF132)</f>
        <v>#N/A</v>
      </c>
      <c r="AT132" s="57" t="e">
        <f aca="false">CHOOSE($G$3,AI132-AJ132,AJ132-AI132)</f>
        <v>#N/A</v>
      </c>
      <c r="AU132" s="72" t="e">
        <f aca="false">AR132+AS132+AT132</f>
        <v>#N/A</v>
      </c>
      <c r="AV132" s="72"/>
      <c r="AW132" s="58" t="e">
        <f aca="false">AU132+AP132</f>
        <v>#N/A</v>
      </c>
      <c r="AY132" s="58" t="e">
        <f aca="false">AK132+AH132+AE132</f>
        <v>#N/A</v>
      </c>
      <c r="AZ132" s="73"/>
    </row>
    <row r="133" customFormat="false" ht="12.75" hidden="false" customHeight="false" outlineLevel="0" collapsed="false">
      <c r="A133" s="62" t="n">
        <f aca="false">EDATE(A132,1)</f>
        <v>40452</v>
      </c>
      <c r="B133" s="63" t="n">
        <f aca="false">B132</f>
        <v>15000</v>
      </c>
      <c r="C133" s="75"/>
      <c r="D133" s="65" t="n">
        <f aca="false">B133+C133</f>
        <v>15000</v>
      </c>
      <c r="E133" s="52" t="n">
        <f aca="false">IF(Z133=0,0,IF(AND(Z133=1,$H$3=1),D133*U133,IF($H$3=2,D133,"N/A")))</f>
        <v>465000</v>
      </c>
      <c r="F133" s="52" t="n">
        <f aca="false">E133*Y133</f>
        <v>488511518031130</v>
      </c>
      <c r="G133" s="66" t="n">
        <f aca="false">VLOOKUP($A133,Table,MATCH(G$4,Curves,0))</f>
        <v>3</v>
      </c>
      <c r="H133" s="67" t="n">
        <f aca="false">G133</f>
        <v>3</v>
      </c>
      <c r="I133" s="68" t="n">
        <f aca="false">H133</f>
        <v>3</v>
      </c>
      <c r="J133" s="66" t="e">
        <f aca="false">VLOOKUP($A133,Table,MATCH(J$4,Curves,0))</f>
        <v>#N/A</v>
      </c>
      <c r="K133" s="67" t="e">
        <f aca="false">J133</f>
        <v>#N/A</v>
      </c>
      <c r="L133" s="68" t="e">
        <f aca="false">K133</f>
        <v>#N/A</v>
      </c>
      <c r="M133" s="66" t="e">
        <f aca="false">VLOOKUP($A133,Table,MATCH(M$4,Curves,0))</f>
        <v>#N/A</v>
      </c>
      <c r="N133" s="67" t="e">
        <f aca="false">M133</f>
        <v>#N/A</v>
      </c>
      <c r="O133" s="68" t="e">
        <f aca="false">N133</f>
        <v>#N/A</v>
      </c>
      <c r="P133" s="69"/>
      <c r="Q133" s="68" t="e">
        <f aca="false">M133+J133+G133</f>
        <v>#N/A</v>
      </c>
      <c r="R133" s="68" t="e">
        <f aca="false">N133+K133+H133</f>
        <v>#N/A</v>
      </c>
      <c r="S133" s="68" t="e">
        <f aca="false">O133+L133+I133</f>
        <v>#N/A</v>
      </c>
      <c r="T133" s="69"/>
      <c r="U133" s="2" t="n">
        <f aca="false">A134-A133</f>
        <v>31</v>
      </c>
      <c r="V133" s="70" t="n">
        <f aca="false">CHOOSE(F$3,A134+24,A133)</f>
        <v>40452</v>
      </c>
      <c r="W133" s="2" t="n">
        <f aca="false">V133-C$3</f>
        <v>-5473</v>
      </c>
      <c r="X133" s="66" t="n">
        <f aca="false">VLOOKUP($A133,Table,MATCH(X$4,Curves,0))</f>
        <v>2</v>
      </c>
      <c r="Y133" s="71" t="n">
        <f aca="false">1/(1+CHOOSE(F$3,(X134+($K$3/10000))/2,(X133+($K$3/10000))/2))^(2*W133/365.25)</f>
        <v>1050562404.36802</v>
      </c>
      <c r="Z133" s="2" t="n">
        <f aca="false">IF(AND(mthbeg&lt;=A133,mthend&gt;=A133),1,0)</f>
        <v>1</v>
      </c>
      <c r="AA133" s="2" t="n">
        <f aca="false">U133*Z133</f>
        <v>31</v>
      </c>
      <c r="AC133" s="57" t="n">
        <f aca="false">F133*G133</f>
        <v>1465534554093390</v>
      </c>
      <c r="AD133" s="57" t="n">
        <f aca="false">$F133*H133</f>
        <v>1465534554093390</v>
      </c>
      <c r="AE133" s="57" t="n">
        <f aca="false">$F133*I133</f>
        <v>1465534554093390</v>
      </c>
      <c r="AF133" s="57" t="e">
        <f aca="false">$F133*J133</f>
        <v>#N/A</v>
      </c>
      <c r="AG133" s="57" t="e">
        <f aca="false">$F133*K133</f>
        <v>#N/A</v>
      </c>
      <c r="AH133" s="57" t="e">
        <f aca="false">$F133*L133</f>
        <v>#N/A</v>
      </c>
      <c r="AI133" s="57" t="e">
        <f aca="false">$F133*M133</f>
        <v>#N/A</v>
      </c>
      <c r="AJ133" s="57" t="e">
        <f aca="false">$F133*N133</f>
        <v>#N/A</v>
      </c>
      <c r="AK133" s="57" t="e">
        <f aca="false">F133*O133</f>
        <v>#N/A</v>
      </c>
      <c r="AL133" s="61"/>
      <c r="AM133" s="57" t="n">
        <f aca="false">CHOOSE($G$3,AD133-AE133,AE133-AD133)</f>
        <v>0</v>
      </c>
      <c r="AN133" s="57" t="e">
        <f aca="false">CHOOSE($G$3,AG133-AH133,AH133-AG133)</f>
        <v>#N/A</v>
      </c>
      <c r="AO133" s="57" t="e">
        <f aca="false">CHOOSE($G$3,AJ133-AK133,AK133-AJ133)</f>
        <v>#N/A</v>
      </c>
      <c r="AP133" s="72" t="e">
        <f aca="false">SUM(AM133:AO133)</f>
        <v>#N/A</v>
      </c>
      <c r="AR133" s="57" t="n">
        <f aca="false">CHOOSE($G$3,AC133-AD133,AD133-AC133)</f>
        <v>0</v>
      </c>
      <c r="AS133" s="57" t="e">
        <f aca="false">CHOOSE($G$3,AF133-AG133,AG133-AF133)</f>
        <v>#N/A</v>
      </c>
      <c r="AT133" s="57" t="e">
        <f aca="false">CHOOSE($G$3,AI133-AJ133,AJ133-AI133)</f>
        <v>#N/A</v>
      </c>
      <c r="AU133" s="72" t="e">
        <f aca="false">AR133+AS133+AT133</f>
        <v>#N/A</v>
      </c>
      <c r="AV133" s="72"/>
      <c r="AW133" s="58" t="e">
        <f aca="false">AU133+AP133</f>
        <v>#N/A</v>
      </c>
      <c r="AY133" s="58" t="e">
        <f aca="false">AK133+AH133+AE133</f>
        <v>#N/A</v>
      </c>
      <c r="AZ133" s="73"/>
    </row>
    <row r="134" customFormat="false" ht="12.75" hidden="false" customHeight="false" outlineLevel="0" collapsed="false">
      <c r="A134" s="62" t="n">
        <f aca="false">EDATE(A133,1)</f>
        <v>40483</v>
      </c>
      <c r="B134" s="63" t="n">
        <f aca="false">B133</f>
        <v>15000</v>
      </c>
      <c r="C134" s="75"/>
      <c r="D134" s="65" t="n">
        <f aca="false">B134+C134</f>
        <v>15000</v>
      </c>
      <c r="E134" s="52" t="n">
        <f aca="false">IF(Z134=0,0,IF(AND(Z134=1,$H$3=1),D134*U134,IF($H$3=2,D134,"N/A")))</f>
        <v>450000</v>
      </c>
      <c r="F134" s="52" t="n">
        <f aca="false">E134*Y134</f>
        <v>420276885982389</v>
      </c>
      <c r="G134" s="66" t="n">
        <f aca="false">VLOOKUP($A134,Table,MATCH(G$4,Curves,0))</f>
        <v>3</v>
      </c>
      <c r="H134" s="67" t="n">
        <f aca="false">G134</f>
        <v>3</v>
      </c>
      <c r="I134" s="68" t="n">
        <f aca="false">H134</f>
        <v>3</v>
      </c>
      <c r="J134" s="66" t="e">
        <f aca="false">VLOOKUP($A134,Table,MATCH(J$4,Curves,0))</f>
        <v>#N/A</v>
      </c>
      <c r="K134" s="67" t="e">
        <f aca="false">J134</f>
        <v>#N/A</v>
      </c>
      <c r="L134" s="68" t="e">
        <f aca="false">K134</f>
        <v>#N/A</v>
      </c>
      <c r="M134" s="66" t="e">
        <f aca="false">VLOOKUP($A134,Table,MATCH(M$4,Curves,0))</f>
        <v>#N/A</v>
      </c>
      <c r="N134" s="67" t="e">
        <f aca="false">M134</f>
        <v>#N/A</v>
      </c>
      <c r="O134" s="68" t="e">
        <f aca="false">N134</f>
        <v>#N/A</v>
      </c>
      <c r="P134" s="69"/>
      <c r="Q134" s="68" t="e">
        <f aca="false">M134+J134+G134</f>
        <v>#N/A</v>
      </c>
      <c r="R134" s="68" t="e">
        <f aca="false">N134+K134+H134</f>
        <v>#N/A</v>
      </c>
      <c r="S134" s="68" t="e">
        <f aca="false">O134+L134+I134</f>
        <v>#N/A</v>
      </c>
      <c r="T134" s="69"/>
      <c r="U134" s="2" t="n">
        <f aca="false">A135-A134</f>
        <v>30</v>
      </c>
      <c r="V134" s="70" t="n">
        <f aca="false">CHOOSE(F$3,A135+24,A134)</f>
        <v>40483</v>
      </c>
      <c r="W134" s="2" t="n">
        <f aca="false">V134-C$3</f>
        <v>-5442</v>
      </c>
      <c r="X134" s="66" t="n">
        <f aca="false">VLOOKUP($A134,Table,MATCH(X$4,Curves,0))</f>
        <v>2</v>
      </c>
      <c r="Y134" s="71" t="n">
        <f aca="false">1/(1+CHOOSE(F$3,(X135+($K$3/10000))/2,(X134+($K$3/10000))/2))^(2*W134/365.25)</f>
        <v>933948635.516419</v>
      </c>
      <c r="Z134" s="2" t="n">
        <f aca="false">IF(AND(mthbeg&lt;=A134,mthend&gt;=A134),1,0)</f>
        <v>1</v>
      </c>
      <c r="AA134" s="2" t="n">
        <f aca="false">U134*Z134</f>
        <v>30</v>
      </c>
      <c r="AC134" s="57" t="n">
        <f aca="false">F134*G134</f>
        <v>1260830657947166</v>
      </c>
      <c r="AD134" s="57" t="n">
        <f aca="false">$F134*H134</f>
        <v>1260830657947166</v>
      </c>
      <c r="AE134" s="57" t="n">
        <f aca="false">$F134*I134</f>
        <v>1260830657947166</v>
      </c>
      <c r="AF134" s="57" t="e">
        <f aca="false">$F134*J134</f>
        <v>#N/A</v>
      </c>
      <c r="AG134" s="57" t="e">
        <f aca="false">$F134*K134</f>
        <v>#N/A</v>
      </c>
      <c r="AH134" s="57" t="e">
        <f aca="false">$F134*L134</f>
        <v>#N/A</v>
      </c>
      <c r="AI134" s="57" t="e">
        <f aca="false">$F134*M134</f>
        <v>#N/A</v>
      </c>
      <c r="AJ134" s="57" t="e">
        <f aca="false">$F134*N134</f>
        <v>#N/A</v>
      </c>
      <c r="AK134" s="57" t="e">
        <f aca="false">F134*O134</f>
        <v>#N/A</v>
      </c>
      <c r="AL134" s="61"/>
      <c r="AM134" s="57" t="n">
        <f aca="false">CHOOSE($G$3,AD134-AE134,AE134-AD134)</f>
        <v>0</v>
      </c>
      <c r="AN134" s="57" t="e">
        <f aca="false">CHOOSE($G$3,AG134-AH134,AH134-AG134)</f>
        <v>#N/A</v>
      </c>
      <c r="AO134" s="57" t="e">
        <f aca="false">CHOOSE($G$3,AJ134-AK134,AK134-AJ134)</f>
        <v>#N/A</v>
      </c>
      <c r="AP134" s="72" t="e">
        <f aca="false">SUM(AM134:AO134)</f>
        <v>#N/A</v>
      </c>
      <c r="AR134" s="57" t="n">
        <f aca="false">CHOOSE($G$3,AC134-AD134,AD134-AC134)</f>
        <v>0</v>
      </c>
      <c r="AS134" s="57" t="e">
        <f aca="false">CHOOSE($G$3,AF134-AG134,AG134-AF134)</f>
        <v>#N/A</v>
      </c>
      <c r="AT134" s="57" t="e">
        <f aca="false">CHOOSE($G$3,AI134-AJ134,AJ134-AI134)</f>
        <v>#N/A</v>
      </c>
      <c r="AU134" s="72" t="e">
        <f aca="false">AR134+AS134+AT134</f>
        <v>#N/A</v>
      </c>
      <c r="AV134" s="72"/>
      <c r="AW134" s="58" t="e">
        <f aca="false">AU134+AP134</f>
        <v>#N/A</v>
      </c>
      <c r="AY134" s="58" t="e">
        <f aca="false">AK134+AH134+AE134</f>
        <v>#N/A</v>
      </c>
      <c r="AZ134" s="73"/>
    </row>
    <row r="135" customFormat="false" ht="12.75" hidden="false" customHeight="false" outlineLevel="0" collapsed="false">
      <c r="A135" s="62" t="n">
        <f aca="false">EDATE(A134,1)</f>
        <v>40513</v>
      </c>
      <c r="B135" s="63" t="n">
        <f aca="false">B134</f>
        <v>15000</v>
      </c>
      <c r="C135" s="75"/>
      <c r="D135" s="65" t="n">
        <f aca="false">B135+C135</f>
        <v>15000</v>
      </c>
      <c r="E135" s="52" t="n">
        <f aca="false">IF(Z135=0,0,IF(AND(Z135=1,$H$3=1),D135*U135,IF($H$3=2,D135,"N/A")))</f>
        <v>465000</v>
      </c>
      <c r="F135" s="52" t="n">
        <f aca="false">E135*Y135</f>
        <v>387547939505555</v>
      </c>
      <c r="G135" s="66" t="n">
        <f aca="false">VLOOKUP($A135,Table,MATCH(G$4,Curves,0))</f>
        <v>3</v>
      </c>
      <c r="H135" s="67" t="n">
        <f aca="false">G135</f>
        <v>3</v>
      </c>
      <c r="I135" s="68" t="n">
        <f aca="false">H135</f>
        <v>3</v>
      </c>
      <c r="J135" s="66" t="e">
        <f aca="false">VLOOKUP($A135,Table,MATCH(J$4,Curves,0))</f>
        <v>#N/A</v>
      </c>
      <c r="K135" s="67" t="e">
        <f aca="false">J135</f>
        <v>#N/A</v>
      </c>
      <c r="L135" s="68" t="e">
        <f aca="false">K135</f>
        <v>#N/A</v>
      </c>
      <c r="M135" s="66" t="e">
        <f aca="false">VLOOKUP($A135,Table,MATCH(M$4,Curves,0))</f>
        <v>#N/A</v>
      </c>
      <c r="N135" s="67" t="e">
        <f aca="false">M135</f>
        <v>#N/A</v>
      </c>
      <c r="O135" s="68" t="e">
        <f aca="false">N135</f>
        <v>#N/A</v>
      </c>
      <c r="P135" s="69"/>
      <c r="Q135" s="68" t="e">
        <f aca="false">M135+J135+G135</f>
        <v>#N/A</v>
      </c>
      <c r="R135" s="68" t="e">
        <f aca="false">N135+K135+H135</f>
        <v>#N/A</v>
      </c>
      <c r="S135" s="68" t="e">
        <f aca="false">O135+L135+I135</f>
        <v>#N/A</v>
      </c>
      <c r="T135" s="69"/>
      <c r="U135" s="2" t="n">
        <f aca="false">A136-A135</f>
        <v>31</v>
      </c>
      <c r="V135" s="70" t="n">
        <f aca="false">CHOOSE(F$3,A136+24,A135)</f>
        <v>40513</v>
      </c>
      <c r="W135" s="2" t="n">
        <f aca="false">V135-C$3</f>
        <v>-5412</v>
      </c>
      <c r="X135" s="66" t="n">
        <f aca="false">VLOOKUP($A135,Table,MATCH(X$4,Curves,0))</f>
        <v>2</v>
      </c>
      <c r="Y135" s="71" t="n">
        <f aca="false">1/(1+CHOOSE(F$3,(X136+($K$3/10000))/2,(X135+($K$3/10000))/2))^(2*W135/365.25)</f>
        <v>833436429.044205</v>
      </c>
      <c r="Z135" s="2" t="n">
        <f aca="false">IF(AND(mthbeg&lt;=A135,mthend&gt;=A135),1,0)</f>
        <v>1</v>
      </c>
      <c r="AA135" s="2" t="n">
        <f aca="false">U135*Z135</f>
        <v>31</v>
      </c>
      <c r="AC135" s="57" t="n">
        <f aca="false">F135*G135</f>
        <v>1162643818516670</v>
      </c>
      <c r="AD135" s="57" t="n">
        <f aca="false">$F135*H135</f>
        <v>1162643818516670</v>
      </c>
      <c r="AE135" s="57" t="n">
        <f aca="false">$F135*I135</f>
        <v>1162643818516670</v>
      </c>
      <c r="AF135" s="57" t="e">
        <f aca="false">$F135*J135</f>
        <v>#N/A</v>
      </c>
      <c r="AG135" s="57" t="e">
        <f aca="false">$F135*K135</f>
        <v>#N/A</v>
      </c>
      <c r="AH135" s="57" t="e">
        <f aca="false">$F135*L135</f>
        <v>#N/A</v>
      </c>
      <c r="AI135" s="57" t="e">
        <f aca="false">$F135*M135</f>
        <v>#N/A</v>
      </c>
      <c r="AJ135" s="57" t="e">
        <f aca="false">$F135*N135</f>
        <v>#N/A</v>
      </c>
      <c r="AK135" s="57" t="e">
        <f aca="false">F135*O135</f>
        <v>#N/A</v>
      </c>
      <c r="AL135" s="61"/>
      <c r="AM135" s="57" t="n">
        <f aca="false">CHOOSE($G$3,AD135-AE135,AE135-AD135)</f>
        <v>0</v>
      </c>
      <c r="AN135" s="57" t="e">
        <f aca="false">CHOOSE($G$3,AG135-AH135,AH135-AG135)</f>
        <v>#N/A</v>
      </c>
      <c r="AO135" s="57" t="e">
        <f aca="false">CHOOSE($G$3,AJ135-AK135,AK135-AJ135)</f>
        <v>#N/A</v>
      </c>
      <c r="AP135" s="72" t="e">
        <f aca="false">SUM(AM135:AO135)</f>
        <v>#N/A</v>
      </c>
      <c r="AR135" s="57" t="n">
        <f aca="false">CHOOSE($G$3,AC135-AD135,AD135-AC135)</f>
        <v>0</v>
      </c>
      <c r="AS135" s="57" t="e">
        <f aca="false">CHOOSE($G$3,AF135-AG135,AG135-AF135)</f>
        <v>#N/A</v>
      </c>
      <c r="AT135" s="57" t="e">
        <f aca="false">CHOOSE($G$3,AI135-AJ135,AJ135-AI135)</f>
        <v>#N/A</v>
      </c>
      <c r="AU135" s="72" t="e">
        <f aca="false">AR135+AS135+AT135</f>
        <v>#N/A</v>
      </c>
      <c r="AV135" s="72"/>
      <c r="AW135" s="58" t="e">
        <f aca="false">AU135+AP135</f>
        <v>#N/A</v>
      </c>
      <c r="AY135" s="58" t="e">
        <f aca="false">AK135+AH135+AE135</f>
        <v>#N/A</v>
      </c>
      <c r="AZ135" s="73"/>
    </row>
    <row r="136" customFormat="false" ht="12.75" hidden="false" customHeight="false" outlineLevel="0" collapsed="false">
      <c r="A136" s="62" t="n">
        <f aca="false">EDATE(A135,1)</f>
        <v>40544</v>
      </c>
      <c r="B136" s="63" t="n">
        <f aca="false">B135</f>
        <v>15000</v>
      </c>
      <c r="C136" s="75"/>
      <c r="D136" s="65" t="n">
        <f aca="false">B136+C136</f>
        <v>15000</v>
      </c>
      <c r="E136" s="52" t="n">
        <f aca="false">IF(Z136=0,0,IF(AND(Z136=1,$H$3=1),D136*U136,IF($H$3=2,D136,"N/A")))</f>
        <v>465000</v>
      </c>
      <c r="F136" s="52" t="n">
        <f aca="false">E136*Y136</f>
        <v>344529623174693</v>
      </c>
      <c r="G136" s="66" t="n">
        <f aca="false">VLOOKUP($A136,Table,MATCH(G$4,Curves,0))</f>
        <v>3</v>
      </c>
      <c r="H136" s="67" t="n">
        <f aca="false">G136</f>
        <v>3</v>
      </c>
      <c r="I136" s="68" t="n">
        <f aca="false">H136</f>
        <v>3</v>
      </c>
      <c r="J136" s="66" t="e">
        <f aca="false">VLOOKUP($A136,Table,MATCH(J$4,Curves,0))</f>
        <v>#N/A</v>
      </c>
      <c r="K136" s="67" t="e">
        <f aca="false">J136</f>
        <v>#N/A</v>
      </c>
      <c r="L136" s="68" t="e">
        <f aca="false">K136</f>
        <v>#N/A</v>
      </c>
      <c r="M136" s="66" t="e">
        <f aca="false">VLOOKUP($A136,Table,MATCH(M$4,Curves,0))</f>
        <v>#N/A</v>
      </c>
      <c r="N136" s="67" t="e">
        <f aca="false">M136</f>
        <v>#N/A</v>
      </c>
      <c r="O136" s="68" t="e">
        <f aca="false">N136</f>
        <v>#N/A</v>
      </c>
      <c r="P136" s="69"/>
      <c r="Q136" s="68" t="e">
        <f aca="false">M136+J136+G136</f>
        <v>#N/A</v>
      </c>
      <c r="R136" s="68" t="e">
        <f aca="false">N136+K136+H136</f>
        <v>#N/A</v>
      </c>
      <c r="S136" s="68" t="e">
        <f aca="false">O136+L136+I136</f>
        <v>#N/A</v>
      </c>
      <c r="T136" s="69"/>
      <c r="U136" s="2" t="n">
        <f aca="false">A137-A136</f>
        <v>31</v>
      </c>
      <c r="V136" s="70" t="n">
        <f aca="false">CHOOSE(F$3,A137+24,A136)</f>
        <v>40544</v>
      </c>
      <c r="W136" s="2" t="n">
        <f aca="false">V136-C$3</f>
        <v>-5381</v>
      </c>
      <c r="X136" s="66" t="n">
        <f aca="false">VLOOKUP($A136,Table,MATCH(X$4,Curves,0))</f>
        <v>2</v>
      </c>
      <c r="Y136" s="71" t="n">
        <f aca="false">1/(1+CHOOSE(F$3,(X137+($K$3/10000))/2,(X136+($K$3/10000))/2))^(2*W136/365.25)</f>
        <v>740923920.805792</v>
      </c>
      <c r="Z136" s="2" t="n">
        <f aca="false">IF(AND(mthbeg&lt;=A136,mthend&gt;=A136),1,0)</f>
        <v>1</v>
      </c>
      <c r="AA136" s="2" t="n">
        <f aca="false">U136*Z136</f>
        <v>31</v>
      </c>
      <c r="AC136" s="57" t="n">
        <f aca="false">F136*G136</f>
        <v>1033588869524080</v>
      </c>
      <c r="AD136" s="57" t="n">
        <f aca="false">$F136*H136</f>
        <v>1033588869524080</v>
      </c>
      <c r="AE136" s="57" t="n">
        <f aca="false">$F136*I136</f>
        <v>1033588869524080</v>
      </c>
      <c r="AF136" s="57" t="e">
        <f aca="false">$F136*J136</f>
        <v>#N/A</v>
      </c>
      <c r="AG136" s="57" t="e">
        <f aca="false">$F136*K136</f>
        <v>#N/A</v>
      </c>
      <c r="AH136" s="57" t="e">
        <f aca="false">$F136*L136</f>
        <v>#N/A</v>
      </c>
      <c r="AI136" s="57" t="e">
        <f aca="false">$F136*M136</f>
        <v>#N/A</v>
      </c>
      <c r="AJ136" s="57" t="e">
        <f aca="false">$F136*N136</f>
        <v>#N/A</v>
      </c>
      <c r="AK136" s="57" t="e">
        <f aca="false">F136*O136</f>
        <v>#N/A</v>
      </c>
      <c r="AL136" s="61"/>
      <c r="AM136" s="57" t="n">
        <f aca="false">CHOOSE($G$3,AD136-AE136,AE136-AD136)</f>
        <v>0</v>
      </c>
      <c r="AN136" s="57" t="e">
        <f aca="false">CHOOSE($G$3,AG136-AH136,AH136-AG136)</f>
        <v>#N/A</v>
      </c>
      <c r="AO136" s="57" t="e">
        <f aca="false">CHOOSE($G$3,AJ136-AK136,AK136-AJ136)</f>
        <v>#N/A</v>
      </c>
      <c r="AP136" s="72" t="e">
        <f aca="false">SUM(AM136:AO136)</f>
        <v>#N/A</v>
      </c>
      <c r="AR136" s="57" t="n">
        <f aca="false">CHOOSE($G$3,AC136-AD136,AD136-AC136)</f>
        <v>0</v>
      </c>
      <c r="AS136" s="57" t="e">
        <f aca="false">CHOOSE($G$3,AF136-AG136,AG136-AF136)</f>
        <v>#N/A</v>
      </c>
      <c r="AT136" s="57" t="e">
        <f aca="false">CHOOSE($G$3,AI136-AJ136,AJ136-AI136)</f>
        <v>#N/A</v>
      </c>
      <c r="AU136" s="72" t="e">
        <f aca="false">AR136+AS136+AT136</f>
        <v>#N/A</v>
      </c>
      <c r="AV136" s="72"/>
      <c r="AW136" s="58" t="e">
        <f aca="false">AU136+AP136</f>
        <v>#N/A</v>
      </c>
      <c r="AY136" s="58" t="e">
        <f aca="false">AK136+AH136+AE136</f>
        <v>#N/A</v>
      </c>
      <c r="AZ136" s="73"/>
    </row>
    <row r="137" customFormat="false" ht="12.75" hidden="false" customHeight="false" outlineLevel="0" collapsed="false">
      <c r="A137" s="62" t="n">
        <f aca="false">EDATE(A136,1)</f>
        <v>40575</v>
      </c>
      <c r="B137" s="63" t="n">
        <f aca="false">B136</f>
        <v>15000</v>
      </c>
      <c r="C137" s="75"/>
      <c r="D137" s="65" t="n">
        <f aca="false">B137+C137</f>
        <v>15000</v>
      </c>
      <c r="E137" s="52" t="n">
        <f aca="false">IF(Z137=0,0,IF(AND(Z137=1,$H$3=1),D137*U137,IF($H$3=2,D137,"N/A")))</f>
        <v>420000</v>
      </c>
      <c r="F137" s="52" t="n">
        <f aca="false">E137*Y137</f>
        <v>276645776045273</v>
      </c>
      <c r="G137" s="66" t="n">
        <f aca="false">VLOOKUP($A137,Table,MATCH(G$4,Curves,0))</f>
        <v>3</v>
      </c>
      <c r="H137" s="67" t="n">
        <f aca="false">G137</f>
        <v>3</v>
      </c>
      <c r="I137" s="68" t="n">
        <f aca="false">H137</f>
        <v>3</v>
      </c>
      <c r="J137" s="66" t="e">
        <f aca="false">VLOOKUP($A137,Table,MATCH(J$4,Curves,0))</f>
        <v>#N/A</v>
      </c>
      <c r="K137" s="67" t="e">
        <f aca="false">J137</f>
        <v>#N/A</v>
      </c>
      <c r="L137" s="68" t="e">
        <f aca="false">K137</f>
        <v>#N/A</v>
      </c>
      <c r="M137" s="66" t="e">
        <f aca="false">VLOOKUP($A137,Table,MATCH(M$4,Curves,0))</f>
        <v>#N/A</v>
      </c>
      <c r="N137" s="67" t="e">
        <f aca="false">M137</f>
        <v>#N/A</v>
      </c>
      <c r="O137" s="68" t="e">
        <f aca="false">N137</f>
        <v>#N/A</v>
      </c>
      <c r="P137" s="69"/>
      <c r="Q137" s="68" t="e">
        <f aca="false">M137+J137+G137</f>
        <v>#N/A</v>
      </c>
      <c r="R137" s="68" t="e">
        <f aca="false">N137+K137+H137</f>
        <v>#N/A</v>
      </c>
      <c r="S137" s="68" t="e">
        <f aca="false">O137+L137+I137</f>
        <v>#N/A</v>
      </c>
      <c r="T137" s="69"/>
      <c r="U137" s="2" t="n">
        <f aca="false">A138-A137</f>
        <v>28</v>
      </c>
      <c r="V137" s="70" t="n">
        <f aca="false">CHOOSE(F$3,A138+24,A137)</f>
        <v>40575</v>
      </c>
      <c r="W137" s="2" t="n">
        <f aca="false">V137-C$3</f>
        <v>-5350</v>
      </c>
      <c r="X137" s="66" t="n">
        <f aca="false">VLOOKUP($A137,Table,MATCH(X$4,Curves,0))</f>
        <v>2</v>
      </c>
      <c r="Y137" s="71" t="n">
        <f aca="false">1/(1+CHOOSE(F$3,(X138+($K$3/10000))/2,(X137+($K$3/10000))/2))^(2*W137/365.25)</f>
        <v>658680419.155412</v>
      </c>
      <c r="Z137" s="2" t="n">
        <f aca="false">IF(AND(mthbeg&lt;=A137,mthend&gt;=A137),1,0)</f>
        <v>1</v>
      </c>
      <c r="AA137" s="2" t="n">
        <f aca="false">U137*Z137</f>
        <v>28</v>
      </c>
      <c r="AC137" s="57" t="n">
        <f aca="false">F137*G137</f>
        <v>829937328135819</v>
      </c>
      <c r="AD137" s="57" t="n">
        <f aca="false">$F137*H137</f>
        <v>829937328135819</v>
      </c>
      <c r="AE137" s="57" t="n">
        <f aca="false">$F137*I137</f>
        <v>829937328135819</v>
      </c>
      <c r="AF137" s="57" t="e">
        <f aca="false">$F137*J137</f>
        <v>#N/A</v>
      </c>
      <c r="AG137" s="57" t="e">
        <f aca="false">$F137*K137</f>
        <v>#N/A</v>
      </c>
      <c r="AH137" s="57" t="e">
        <f aca="false">$F137*L137</f>
        <v>#N/A</v>
      </c>
      <c r="AI137" s="57" t="e">
        <f aca="false">$F137*M137</f>
        <v>#N/A</v>
      </c>
      <c r="AJ137" s="57" t="e">
        <f aca="false">$F137*N137</f>
        <v>#N/A</v>
      </c>
      <c r="AK137" s="57" t="e">
        <f aca="false">F137*O137</f>
        <v>#N/A</v>
      </c>
      <c r="AL137" s="61"/>
      <c r="AM137" s="57" t="n">
        <f aca="false">CHOOSE($G$3,AD137-AE137,AE137-AD137)</f>
        <v>0</v>
      </c>
      <c r="AN137" s="57" t="e">
        <f aca="false">CHOOSE($G$3,AG137-AH137,AH137-AG137)</f>
        <v>#N/A</v>
      </c>
      <c r="AO137" s="57" t="e">
        <f aca="false">CHOOSE($G$3,AJ137-AK137,AK137-AJ137)</f>
        <v>#N/A</v>
      </c>
      <c r="AP137" s="72" t="e">
        <f aca="false">SUM(AM137:AO137)</f>
        <v>#N/A</v>
      </c>
      <c r="AR137" s="57" t="n">
        <f aca="false">CHOOSE($G$3,AC137-AD137,AD137-AC137)</f>
        <v>0</v>
      </c>
      <c r="AS137" s="57" t="e">
        <f aca="false">CHOOSE($G$3,AF137-AG137,AG137-AF137)</f>
        <v>#N/A</v>
      </c>
      <c r="AT137" s="57" t="e">
        <f aca="false">CHOOSE($G$3,AI137-AJ137,AJ137-AI137)</f>
        <v>#N/A</v>
      </c>
      <c r="AU137" s="72" t="e">
        <f aca="false">AR137+AS137+AT137</f>
        <v>#N/A</v>
      </c>
      <c r="AV137" s="72"/>
      <c r="AW137" s="58" t="e">
        <f aca="false">AU137+AP137</f>
        <v>#N/A</v>
      </c>
      <c r="AY137" s="58" t="e">
        <f aca="false">AK137+AH137+AE137</f>
        <v>#N/A</v>
      </c>
      <c r="AZ137" s="73"/>
    </row>
    <row r="138" customFormat="false" ht="12.75" hidden="false" customHeight="false" outlineLevel="0" collapsed="false">
      <c r="A138" s="62" t="n">
        <f aca="false">EDATE(A137,1)</f>
        <v>40603</v>
      </c>
      <c r="B138" s="63" t="n">
        <f aca="false">B137</f>
        <v>15000</v>
      </c>
      <c r="C138" s="75"/>
      <c r="D138" s="65" t="n">
        <f aca="false">B138+C138</f>
        <v>15000</v>
      </c>
      <c r="E138" s="52" t="n">
        <f aca="false">IF(Z138=0,0,IF(AND(Z138=1,$H$3=1),D138*U138,IF($H$3=2,D138,"N/A")))</f>
        <v>465000</v>
      </c>
      <c r="F138" s="52" t="n">
        <f aca="false">E138*Y138</f>
        <v>275406314994082</v>
      </c>
      <c r="G138" s="66" t="n">
        <f aca="false">VLOOKUP($A138,Table,MATCH(G$4,Curves,0))</f>
        <v>3</v>
      </c>
      <c r="H138" s="67" t="n">
        <f aca="false">G138</f>
        <v>3</v>
      </c>
      <c r="I138" s="68" t="n">
        <f aca="false">H138</f>
        <v>3</v>
      </c>
      <c r="J138" s="66" t="e">
        <f aca="false">VLOOKUP($A138,Table,MATCH(J$4,Curves,0))</f>
        <v>#N/A</v>
      </c>
      <c r="K138" s="67" t="e">
        <f aca="false">J138</f>
        <v>#N/A</v>
      </c>
      <c r="L138" s="68" t="e">
        <f aca="false">K138</f>
        <v>#N/A</v>
      </c>
      <c r="M138" s="66" t="e">
        <f aca="false">VLOOKUP($A138,Table,MATCH(M$4,Curves,0))</f>
        <v>#N/A</v>
      </c>
      <c r="N138" s="67" t="e">
        <f aca="false">M138</f>
        <v>#N/A</v>
      </c>
      <c r="O138" s="68" t="e">
        <f aca="false">N138</f>
        <v>#N/A</v>
      </c>
      <c r="P138" s="69"/>
      <c r="Q138" s="68" t="e">
        <f aca="false">M138+J138+G138</f>
        <v>#N/A</v>
      </c>
      <c r="R138" s="68" t="e">
        <f aca="false">N138+K138+H138</f>
        <v>#N/A</v>
      </c>
      <c r="S138" s="68" t="e">
        <f aca="false">O138+L138+I138</f>
        <v>#N/A</v>
      </c>
      <c r="T138" s="69"/>
      <c r="U138" s="2" t="n">
        <f aca="false">A139-A138</f>
        <v>31</v>
      </c>
      <c r="V138" s="70" t="n">
        <f aca="false">CHOOSE(F$3,A139+24,A138)</f>
        <v>40603</v>
      </c>
      <c r="W138" s="2" t="n">
        <f aca="false">V138-C$3</f>
        <v>-5322</v>
      </c>
      <c r="X138" s="66" t="n">
        <f aca="false">VLOOKUP($A138,Table,MATCH(X$4,Curves,0))</f>
        <v>2</v>
      </c>
      <c r="Y138" s="71" t="n">
        <f aca="false">1/(1+CHOOSE(F$3,(X139+($K$3/10000))/2,(X138+($K$3/10000))/2))^(2*W138/365.25)</f>
        <v>592271645.148564</v>
      </c>
      <c r="Z138" s="2" t="n">
        <f aca="false">IF(AND(mthbeg&lt;=A138,mthend&gt;=A138),1,0)</f>
        <v>1</v>
      </c>
      <c r="AA138" s="2" t="n">
        <f aca="false">U138*Z138</f>
        <v>31</v>
      </c>
      <c r="AC138" s="57" t="n">
        <f aca="false">F138*G138</f>
        <v>826218944982246</v>
      </c>
      <c r="AD138" s="57" t="n">
        <f aca="false">$F138*H138</f>
        <v>826218944982246</v>
      </c>
      <c r="AE138" s="57" t="n">
        <f aca="false">$F138*I138</f>
        <v>826218944982246</v>
      </c>
      <c r="AF138" s="57" t="e">
        <f aca="false">$F138*J138</f>
        <v>#N/A</v>
      </c>
      <c r="AG138" s="57" t="e">
        <f aca="false">$F138*K138</f>
        <v>#N/A</v>
      </c>
      <c r="AH138" s="57" t="e">
        <f aca="false">$F138*L138</f>
        <v>#N/A</v>
      </c>
      <c r="AI138" s="57" t="e">
        <f aca="false">$F138*M138</f>
        <v>#N/A</v>
      </c>
      <c r="AJ138" s="57" t="e">
        <f aca="false">$F138*N138</f>
        <v>#N/A</v>
      </c>
      <c r="AK138" s="57" t="e">
        <f aca="false">F138*O138</f>
        <v>#N/A</v>
      </c>
      <c r="AL138" s="61"/>
      <c r="AM138" s="57" t="n">
        <f aca="false">CHOOSE($G$3,AD138-AE138,AE138-AD138)</f>
        <v>0</v>
      </c>
      <c r="AN138" s="57" t="e">
        <f aca="false">CHOOSE($G$3,AG138-AH138,AH138-AG138)</f>
        <v>#N/A</v>
      </c>
      <c r="AO138" s="57" t="e">
        <f aca="false">CHOOSE($G$3,AJ138-AK138,AK138-AJ138)</f>
        <v>#N/A</v>
      </c>
      <c r="AP138" s="72" t="e">
        <f aca="false">SUM(AM138:AO138)</f>
        <v>#N/A</v>
      </c>
      <c r="AR138" s="57" t="n">
        <f aca="false">CHOOSE($G$3,AC138-AD138,AD138-AC138)</f>
        <v>0</v>
      </c>
      <c r="AS138" s="57" t="e">
        <f aca="false">CHOOSE($G$3,AF138-AG138,AG138-AF138)</f>
        <v>#N/A</v>
      </c>
      <c r="AT138" s="57" t="e">
        <f aca="false">CHOOSE($G$3,AI138-AJ138,AJ138-AI138)</f>
        <v>#N/A</v>
      </c>
      <c r="AU138" s="72" t="e">
        <f aca="false">AR138+AS138+AT138</f>
        <v>#N/A</v>
      </c>
      <c r="AV138" s="72"/>
      <c r="AW138" s="58" t="e">
        <f aca="false">AU138+AP138</f>
        <v>#N/A</v>
      </c>
      <c r="AY138" s="58" t="e">
        <f aca="false">AK138+AH138+AE138</f>
        <v>#N/A</v>
      </c>
      <c r="AZ138" s="73"/>
    </row>
    <row r="139" customFormat="false" ht="12.75" hidden="false" customHeight="false" outlineLevel="0" collapsed="false">
      <c r="A139" s="62" t="n">
        <f aca="false">EDATE(A138,1)</f>
        <v>40634</v>
      </c>
      <c r="B139" s="63" t="n">
        <f aca="false">B138</f>
        <v>15000</v>
      </c>
      <c r="C139" s="75"/>
      <c r="D139" s="65" t="n">
        <f aca="false">B139+C139</f>
        <v>15000</v>
      </c>
      <c r="E139" s="52" t="n">
        <f aca="false">IF(Z139=0,0,IF(AND(Z139=1,$H$3=1),D139*U139,IF($H$3=2,D139,"N/A")))</f>
        <v>450000</v>
      </c>
      <c r="F139" s="52" t="n">
        <f aca="false">E139*Y139</f>
        <v>236937931191670</v>
      </c>
      <c r="G139" s="66" t="n">
        <f aca="false">VLOOKUP($A139,Table,MATCH(G$4,Curves,0))</f>
        <v>3</v>
      </c>
      <c r="H139" s="67" t="n">
        <f aca="false">G139</f>
        <v>3</v>
      </c>
      <c r="I139" s="68" t="n">
        <f aca="false">H139</f>
        <v>3</v>
      </c>
      <c r="J139" s="66" t="e">
        <f aca="false">VLOOKUP($A139,Table,MATCH(J$4,Curves,0))</f>
        <v>#N/A</v>
      </c>
      <c r="K139" s="67" t="e">
        <f aca="false">J139</f>
        <v>#N/A</v>
      </c>
      <c r="L139" s="68" t="e">
        <f aca="false">K139</f>
        <v>#N/A</v>
      </c>
      <c r="M139" s="66" t="e">
        <f aca="false">VLOOKUP($A139,Table,MATCH(M$4,Curves,0))</f>
        <v>#N/A</v>
      </c>
      <c r="N139" s="67" t="e">
        <f aca="false">M139</f>
        <v>#N/A</v>
      </c>
      <c r="O139" s="68" t="e">
        <f aca="false">N139</f>
        <v>#N/A</v>
      </c>
      <c r="P139" s="69"/>
      <c r="Q139" s="68" t="e">
        <f aca="false">M139+J139+G139</f>
        <v>#N/A</v>
      </c>
      <c r="R139" s="68" t="e">
        <f aca="false">N139+K139+H139</f>
        <v>#N/A</v>
      </c>
      <c r="S139" s="68" t="e">
        <f aca="false">O139+L139+I139</f>
        <v>#N/A</v>
      </c>
      <c r="T139" s="69"/>
      <c r="U139" s="2" t="n">
        <f aca="false">A140-A139</f>
        <v>30</v>
      </c>
      <c r="V139" s="70" t="n">
        <f aca="false">CHOOSE(F$3,A140+24,A139)</f>
        <v>40634</v>
      </c>
      <c r="W139" s="2" t="n">
        <f aca="false">V139-C$3</f>
        <v>-5291</v>
      </c>
      <c r="X139" s="66" t="n">
        <f aca="false">VLOOKUP($A139,Table,MATCH(X$4,Curves,0))</f>
        <v>2</v>
      </c>
      <c r="Y139" s="71" t="n">
        <f aca="false">1/(1+CHOOSE(F$3,(X140+($K$3/10000))/2,(X139+($K$3/10000))/2))^(2*W139/365.25)</f>
        <v>526528735.981488</v>
      </c>
      <c r="Z139" s="2" t="n">
        <f aca="false">IF(AND(mthbeg&lt;=A139,mthend&gt;=A139),1,0)</f>
        <v>1</v>
      </c>
      <c r="AA139" s="2" t="n">
        <f aca="false">U139*Z139</f>
        <v>30</v>
      </c>
      <c r="AC139" s="57" t="n">
        <f aca="false">F139*G139</f>
        <v>710813793575009</v>
      </c>
      <c r="AD139" s="57" t="n">
        <f aca="false">$F139*H139</f>
        <v>710813793575009</v>
      </c>
      <c r="AE139" s="57" t="n">
        <f aca="false">$F139*I139</f>
        <v>710813793575009</v>
      </c>
      <c r="AF139" s="57" t="e">
        <f aca="false">$F139*J139</f>
        <v>#N/A</v>
      </c>
      <c r="AG139" s="57" t="e">
        <f aca="false">$F139*K139</f>
        <v>#N/A</v>
      </c>
      <c r="AH139" s="57" t="e">
        <f aca="false">$F139*L139</f>
        <v>#N/A</v>
      </c>
      <c r="AI139" s="57" t="e">
        <f aca="false">$F139*M139</f>
        <v>#N/A</v>
      </c>
      <c r="AJ139" s="57" t="e">
        <f aca="false">$F139*N139</f>
        <v>#N/A</v>
      </c>
      <c r="AK139" s="57" t="e">
        <f aca="false">F139*O139</f>
        <v>#N/A</v>
      </c>
      <c r="AL139" s="61"/>
      <c r="AM139" s="57" t="n">
        <f aca="false">CHOOSE($G$3,AD139-AE139,AE139-AD139)</f>
        <v>0</v>
      </c>
      <c r="AN139" s="57" t="e">
        <f aca="false">CHOOSE($G$3,AG139-AH139,AH139-AG139)</f>
        <v>#N/A</v>
      </c>
      <c r="AO139" s="57" t="e">
        <f aca="false">CHOOSE($G$3,AJ139-AK139,AK139-AJ139)</f>
        <v>#N/A</v>
      </c>
      <c r="AP139" s="72" t="e">
        <f aca="false">SUM(AM139:AO139)</f>
        <v>#N/A</v>
      </c>
      <c r="AR139" s="57" t="n">
        <f aca="false">CHOOSE($G$3,AC139-AD139,AD139-AC139)</f>
        <v>0</v>
      </c>
      <c r="AS139" s="57" t="e">
        <f aca="false">CHOOSE($G$3,AF139-AG139,AG139-AF139)</f>
        <v>#N/A</v>
      </c>
      <c r="AT139" s="57" t="e">
        <f aca="false">CHOOSE($G$3,AI139-AJ139,AJ139-AI139)</f>
        <v>#N/A</v>
      </c>
      <c r="AU139" s="72" t="e">
        <f aca="false">AR139+AS139+AT139</f>
        <v>#N/A</v>
      </c>
      <c r="AV139" s="72"/>
      <c r="AW139" s="58" t="e">
        <f aca="false">AU139+AP139</f>
        <v>#N/A</v>
      </c>
      <c r="AY139" s="58" t="e">
        <f aca="false">AK139+AH139+AE139</f>
        <v>#N/A</v>
      </c>
      <c r="AZ139" s="73"/>
    </row>
    <row r="140" customFormat="false" ht="12.75" hidden="false" customHeight="false" outlineLevel="0" collapsed="false">
      <c r="A140" s="62" t="n">
        <f aca="false">EDATE(A139,1)</f>
        <v>40664</v>
      </c>
      <c r="B140" s="63" t="n">
        <f aca="false">B139</f>
        <v>15000</v>
      </c>
      <c r="C140" s="75"/>
      <c r="D140" s="65" t="n">
        <f aca="false">B140+C140</f>
        <v>15000</v>
      </c>
      <c r="E140" s="52" t="n">
        <f aca="false">IF(Z140=0,0,IF(AND(Z140=1,$H$3=1),D140*U140,IF($H$3=2,D140,"N/A")))</f>
        <v>465000</v>
      </c>
      <c r="F140" s="52" t="n">
        <f aca="false">E140*Y140</f>
        <v>218486455207742</v>
      </c>
      <c r="G140" s="66" t="n">
        <f aca="false">VLOOKUP($A140,Table,MATCH(G$4,Curves,0))</f>
        <v>3</v>
      </c>
      <c r="H140" s="67" t="n">
        <f aca="false">G140</f>
        <v>3</v>
      </c>
      <c r="I140" s="68" t="n">
        <f aca="false">H140</f>
        <v>3</v>
      </c>
      <c r="J140" s="66" t="e">
        <f aca="false">VLOOKUP($A140,Table,MATCH(J$4,Curves,0))</f>
        <v>#N/A</v>
      </c>
      <c r="K140" s="67" t="e">
        <f aca="false">J140</f>
        <v>#N/A</v>
      </c>
      <c r="L140" s="68" t="e">
        <f aca="false">K140</f>
        <v>#N/A</v>
      </c>
      <c r="M140" s="66" t="e">
        <f aca="false">VLOOKUP($A140,Table,MATCH(M$4,Curves,0))</f>
        <v>#N/A</v>
      </c>
      <c r="N140" s="67" t="e">
        <f aca="false">M140</f>
        <v>#N/A</v>
      </c>
      <c r="O140" s="68" t="e">
        <f aca="false">N140</f>
        <v>#N/A</v>
      </c>
      <c r="P140" s="69"/>
      <c r="Q140" s="68" t="e">
        <f aca="false">M140+J140+G140</f>
        <v>#N/A</v>
      </c>
      <c r="R140" s="68" t="e">
        <f aca="false">N140+K140+H140</f>
        <v>#N/A</v>
      </c>
      <c r="S140" s="68" t="e">
        <f aca="false">O140+L140+I140</f>
        <v>#N/A</v>
      </c>
      <c r="T140" s="69"/>
      <c r="U140" s="2" t="n">
        <f aca="false">A141-A140</f>
        <v>31</v>
      </c>
      <c r="V140" s="70" t="n">
        <f aca="false">CHOOSE(F$3,A141+24,A140)</f>
        <v>40664</v>
      </c>
      <c r="W140" s="2" t="n">
        <f aca="false">V140-C$3</f>
        <v>-5261</v>
      </c>
      <c r="X140" s="66" t="n">
        <f aca="false">VLOOKUP($A140,Table,MATCH(X$4,Curves,0))</f>
        <v>2</v>
      </c>
      <c r="Y140" s="71" t="n">
        <f aca="false">1/(1+CHOOSE(F$3,(X141+($K$3/10000))/2,(X140+($K$3/10000))/2))^(2*W140/365.25)</f>
        <v>469863344.532779</v>
      </c>
      <c r="Z140" s="2" t="n">
        <f aca="false">IF(AND(mthbeg&lt;=A140,mthend&gt;=A140),1,0)</f>
        <v>1</v>
      </c>
      <c r="AA140" s="2" t="n">
        <f aca="false">U140*Z140</f>
        <v>31</v>
      </c>
      <c r="AC140" s="57" t="n">
        <f aca="false">F140*G140</f>
        <v>655459365623227</v>
      </c>
      <c r="AD140" s="57" t="n">
        <f aca="false">$F140*H140</f>
        <v>655459365623227</v>
      </c>
      <c r="AE140" s="57" t="n">
        <f aca="false">$F140*I140</f>
        <v>655459365623227</v>
      </c>
      <c r="AF140" s="57" t="e">
        <f aca="false">$F140*J140</f>
        <v>#N/A</v>
      </c>
      <c r="AG140" s="57" t="e">
        <f aca="false">$F140*K140</f>
        <v>#N/A</v>
      </c>
      <c r="AH140" s="57" t="e">
        <f aca="false">$F140*L140</f>
        <v>#N/A</v>
      </c>
      <c r="AI140" s="57" t="e">
        <f aca="false">$F140*M140</f>
        <v>#N/A</v>
      </c>
      <c r="AJ140" s="57" t="e">
        <f aca="false">$F140*N140</f>
        <v>#N/A</v>
      </c>
      <c r="AK140" s="57" t="e">
        <f aca="false">F140*O140</f>
        <v>#N/A</v>
      </c>
      <c r="AL140" s="61"/>
      <c r="AM140" s="57" t="n">
        <f aca="false">CHOOSE($G$3,AD140-AE140,AE140-AD140)</f>
        <v>0</v>
      </c>
      <c r="AN140" s="57" t="e">
        <f aca="false">CHOOSE($G$3,AG140-AH140,AH140-AG140)</f>
        <v>#N/A</v>
      </c>
      <c r="AO140" s="57" t="e">
        <f aca="false">CHOOSE($G$3,AJ140-AK140,AK140-AJ140)</f>
        <v>#N/A</v>
      </c>
      <c r="AP140" s="72" t="e">
        <f aca="false">SUM(AM140:AO140)</f>
        <v>#N/A</v>
      </c>
      <c r="AR140" s="57" t="n">
        <f aca="false">CHOOSE($G$3,AC140-AD140,AD140-AC140)</f>
        <v>0</v>
      </c>
      <c r="AS140" s="57" t="e">
        <f aca="false">CHOOSE($G$3,AF140-AG140,AG140-AF140)</f>
        <v>#N/A</v>
      </c>
      <c r="AT140" s="57" t="e">
        <f aca="false">CHOOSE($G$3,AI140-AJ140,AJ140-AI140)</f>
        <v>#N/A</v>
      </c>
      <c r="AU140" s="72" t="e">
        <f aca="false">AR140+AS140+AT140</f>
        <v>#N/A</v>
      </c>
      <c r="AV140" s="72"/>
      <c r="AW140" s="58" t="e">
        <f aca="false">AU140+AP140</f>
        <v>#N/A</v>
      </c>
      <c r="AY140" s="58" t="e">
        <f aca="false">AK140+AH140+AE140</f>
        <v>#N/A</v>
      </c>
      <c r="AZ140" s="73"/>
    </row>
    <row r="141" customFormat="false" ht="12.75" hidden="false" customHeight="false" outlineLevel="0" collapsed="false">
      <c r="A141" s="62" t="n">
        <f aca="false">EDATE(A140,1)</f>
        <v>40695</v>
      </c>
      <c r="B141" s="63" t="n">
        <f aca="false">B140</f>
        <v>15000</v>
      </c>
      <c r="C141" s="75"/>
      <c r="D141" s="65" t="n">
        <f aca="false">B141+C141</f>
        <v>15000</v>
      </c>
      <c r="E141" s="52" t="n">
        <f aca="false">IF(Z141=0,0,IF(AND(Z141=1,$H$3=1),D141*U141,IF($H$3=2,D141,"N/A")))</f>
        <v>450000</v>
      </c>
      <c r="F141" s="52" t="n">
        <f aca="false">E141*Y141</f>
        <v>187968560893152</v>
      </c>
      <c r="G141" s="66" t="n">
        <f aca="false">VLOOKUP($A141,Table,MATCH(G$4,Curves,0))</f>
        <v>3</v>
      </c>
      <c r="H141" s="67" t="n">
        <f aca="false">G141</f>
        <v>3</v>
      </c>
      <c r="I141" s="68" t="n">
        <f aca="false">H141</f>
        <v>3</v>
      </c>
      <c r="J141" s="66" t="e">
        <f aca="false">VLOOKUP($A141,Table,MATCH(J$4,Curves,0))</f>
        <v>#N/A</v>
      </c>
      <c r="K141" s="67" t="e">
        <f aca="false">J141</f>
        <v>#N/A</v>
      </c>
      <c r="L141" s="68" t="e">
        <f aca="false">K141</f>
        <v>#N/A</v>
      </c>
      <c r="M141" s="66" t="e">
        <f aca="false">VLOOKUP($A141,Table,MATCH(M$4,Curves,0))</f>
        <v>#N/A</v>
      </c>
      <c r="N141" s="67" t="e">
        <f aca="false">M141</f>
        <v>#N/A</v>
      </c>
      <c r="O141" s="68" t="e">
        <f aca="false">N141</f>
        <v>#N/A</v>
      </c>
      <c r="P141" s="69"/>
      <c r="Q141" s="68" t="e">
        <f aca="false">M141+J141+G141</f>
        <v>#N/A</v>
      </c>
      <c r="R141" s="68" t="e">
        <f aca="false">N141+K141+H141</f>
        <v>#N/A</v>
      </c>
      <c r="S141" s="68" t="e">
        <f aca="false">O141+L141+I141</f>
        <v>#N/A</v>
      </c>
      <c r="T141" s="69"/>
      <c r="U141" s="2" t="n">
        <f aca="false">A142-A141</f>
        <v>30</v>
      </c>
      <c r="V141" s="70" t="n">
        <f aca="false">CHOOSE(F$3,A142+24,A141)</f>
        <v>40695</v>
      </c>
      <c r="W141" s="2" t="n">
        <f aca="false">V141-C$3</f>
        <v>-5230</v>
      </c>
      <c r="X141" s="66" t="n">
        <f aca="false">VLOOKUP($A141,Table,MATCH(X$4,Curves,0))</f>
        <v>2</v>
      </c>
      <c r="Y141" s="71" t="n">
        <f aca="false">1/(1+CHOOSE(F$3,(X142+($K$3/10000))/2,(X141+($K$3/10000))/2))^(2*W141/365.25)</f>
        <v>417707913.095893</v>
      </c>
      <c r="Z141" s="2" t="n">
        <f aca="false">IF(AND(mthbeg&lt;=A141,mthend&gt;=A141),1,0)</f>
        <v>1</v>
      </c>
      <c r="AA141" s="2" t="n">
        <f aca="false">U141*Z141</f>
        <v>30</v>
      </c>
      <c r="AC141" s="57" t="n">
        <f aca="false">F141*G141</f>
        <v>563905682679456</v>
      </c>
      <c r="AD141" s="57" t="n">
        <f aca="false">$F141*H141</f>
        <v>563905682679456</v>
      </c>
      <c r="AE141" s="57" t="n">
        <f aca="false">$F141*I141</f>
        <v>563905682679456</v>
      </c>
      <c r="AF141" s="57" t="e">
        <f aca="false">$F141*J141</f>
        <v>#N/A</v>
      </c>
      <c r="AG141" s="57" t="e">
        <f aca="false">$F141*K141</f>
        <v>#N/A</v>
      </c>
      <c r="AH141" s="57" t="e">
        <f aca="false">$F141*L141</f>
        <v>#N/A</v>
      </c>
      <c r="AI141" s="57" t="e">
        <f aca="false">$F141*M141</f>
        <v>#N/A</v>
      </c>
      <c r="AJ141" s="57" t="e">
        <f aca="false">$F141*N141</f>
        <v>#N/A</v>
      </c>
      <c r="AK141" s="57" t="e">
        <f aca="false">F141*O141</f>
        <v>#N/A</v>
      </c>
      <c r="AL141" s="61"/>
      <c r="AM141" s="57" t="n">
        <f aca="false">CHOOSE($G$3,AD141-AE141,AE141-AD141)</f>
        <v>0</v>
      </c>
      <c r="AN141" s="57" t="e">
        <f aca="false">CHOOSE($G$3,AG141-AH141,AH141-AG141)</f>
        <v>#N/A</v>
      </c>
      <c r="AO141" s="57" t="e">
        <f aca="false">CHOOSE($G$3,AJ141-AK141,AK141-AJ141)</f>
        <v>#N/A</v>
      </c>
      <c r="AP141" s="72" t="e">
        <f aca="false">SUM(AM141:AO141)</f>
        <v>#N/A</v>
      </c>
      <c r="AR141" s="57" t="n">
        <f aca="false">CHOOSE($G$3,AC141-AD141,AD141-AC141)</f>
        <v>0</v>
      </c>
      <c r="AS141" s="57" t="e">
        <f aca="false">CHOOSE($G$3,AF141-AG141,AG141-AF141)</f>
        <v>#N/A</v>
      </c>
      <c r="AT141" s="57" t="e">
        <f aca="false">CHOOSE($G$3,AI141-AJ141,AJ141-AI141)</f>
        <v>#N/A</v>
      </c>
      <c r="AU141" s="72" t="e">
        <f aca="false">AR141+AS141+AT141</f>
        <v>#N/A</v>
      </c>
      <c r="AV141" s="72"/>
      <c r="AW141" s="58" t="e">
        <f aca="false">AU141+AP141</f>
        <v>#N/A</v>
      </c>
      <c r="AY141" s="58" t="e">
        <f aca="false">AK141+AH141+AE141</f>
        <v>#N/A</v>
      </c>
      <c r="AZ141" s="73"/>
    </row>
    <row r="142" customFormat="false" ht="12.75" hidden="false" customHeight="false" outlineLevel="0" collapsed="false">
      <c r="A142" s="62" t="n">
        <f aca="false">EDATE(A141,1)</f>
        <v>40725</v>
      </c>
      <c r="B142" s="63" t="n">
        <f aca="false">B141</f>
        <v>15000</v>
      </c>
      <c r="C142" s="75"/>
      <c r="D142" s="65" t="n">
        <f aca="false">B142+C142</f>
        <v>15000</v>
      </c>
      <c r="E142" s="52" t="n">
        <f aca="false">IF(Z142=0,0,IF(AND(Z142=1,$H$3=1),D142*U142,IF($H$3=2,D142,"N/A")))</f>
        <v>465000</v>
      </c>
      <c r="F142" s="52" t="n">
        <f aca="false">E142*Y142</f>
        <v>173330561103039</v>
      </c>
      <c r="G142" s="66" t="n">
        <f aca="false">VLOOKUP($A142,Table,MATCH(G$4,Curves,0))</f>
        <v>3</v>
      </c>
      <c r="H142" s="67" t="n">
        <f aca="false">G142</f>
        <v>3</v>
      </c>
      <c r="I142" s="68" t="n">
        <f aca="false">H142</f>
        <v>3</v>
      </c>
      <c r="J142" s="66" t="e">
        <f aca="false">VLOOKUP($A142,Table,MATCH(J$4,Curves,0))</f>
        <v>#N/A</v>
      </c>
      <c r="K142" s="67" t="e">
        <f aca="false">J142</f>
        <v>#N/A</v>
      </c>
      <c r="L142" s="68" t="e">
        <f aca="false">K142</f>
        <v>#N/A</v>
      </c>
      <c r="M142" s="66" t="e">
        <f aca="false">VLOOKUP($A142,Table,MATCH(M$4,Curves,0))</f>
        <v>#N/A</v>
      </c>
      <c r="N142" s="67" t="e">
        <f aca="false">M142</f>
        <v>#N/A</v>
      </c>
      <c r="O142" s="68" t="e">
        <f aca="false">N142</f>
        <v>#N/A</v>
      </c>
      <c r="P142" s="69"/>
      <c r="Q142" s="68" t="e">
        <f aca="false">M142+J142+G142</f>
        <v>#N/A</v>
      </c>
      <c r="R142" s="68" t="e">
        <f aca="false">N142+K142+H142</f>
        <v>#N/A</v>
      </c>
      <c r="S142" s="68" t="e">
        <f aca="false">O142+L142+I142</f>
        <v>#N/A</v>
      </c>
      <c r="T142" s="69"/>
      <c r="U142" s="2" t="n">
        <f aca="false">A143-A142</f>
        <v>31</v>
      </c>
      <c r="V142" s="70" t="n">
        <f aca="false">CHOOSE(F$3,A143+24,A142)</f>
        <v>40725</v>
      </c>
      <c r="W142" s="2" t="n">
        <f aca="false">V142-C$3</f>
        <v>-5200</v>
      </c>
      <c r="X142" s="66" t="n">
        <f aca="false">VLOOKUP($A142,Table,MATCH(X$4,Curves,0))</f>
        <v>2</v>
      </c>
      <c r="Y142" s="71" t="n">
        <f aca="false">1/(1+CHOOSE(F$3,(X143+($K$3/10000))/2,(X142+($K$3/10000))/2))^(2*W142/365.25)</f>
        <v>372753894.845246</v>
      </c>
      <c r="Z142" s="2" t="n">
        <f aca="false">IF(AND(mthbeg&lt;=A142,mthend&gt;=A142),1,0)</f>
        <v>1</v>
      </c>
      <c r="AA142" s="2" t="n">
        <f aca="false">U142*Z142</f>
        <v>31</v>
      </c>
      <c r="AC142" s="57" t="n">
        <f aca="false">F142*G142</f>
        <v>519991683309118</v>
      </c>
      <c r="AD142" s="57" t="n">
        <f aca="false">$F142*H142</f>
        <v>519991683309118</v>
      </c>
      <c r="AE142" s="57" t="n">
        <f aca="false">$F142*I142</f>
        <v>519991683309118</v>
      </c>
      <c r="AF142" s="57" t="e">
        <f aca="false">$F142*J142</f>
        <v>#N/A</v>
      </c>
      <c r="AG142" s="57" t="e">
        <f aca="false">$F142*K142</f>
        <v>#N/A</v>
      </c>
      <c r="AH142" s="57" t="e">
        <f aca="false">$F142*L142</f>
        <v>#N/A</v>
      </c>
      <c r="AI142" s="57" t="e">
        <f aca="false">$F142*M142</f>
        <v>#N/A</v>
      </c>
      <c r="AJ142" s="57" t="e">
        <f aca="false">$F142*N142</f>
        <v>#N/A</v>
      </c>
      <c r="AK142" s="57" t="e">
        <f aca="false">F142*O142</f>
        <v>#N/A</v>
      </c>
      <c r="AL142" s="61"/>
      <c r="AM142" s="57" t="n">
        <f aca="false">CHOOSE($G$3,AD142-AE142,AE142-AD142)</f>
        <v>0</v>
      </c>
      <c r="AN142" s="57" t="e">
        <f aca="false">CHOOSE($G$3,AG142-AH142,AH142-AG142)</f>
        <v>#N/A</v>
      </c>
      <c r="AO142" s="57" t="e">
        <f aca="false">CHOOSE($G$3,AJ142-AK142,AK142-AJ142)</f>
        <v>#N/A</v>
      </c>
      <c r="AP142" s="72" t="e">
        <f aca="false">SUM(AM142:AO142)</f>
        <v>#N/A</v>
      </c>
      <c r="AR142" s="57" t="n">
        <f aca="false">CHOOSE($G$3,AC142-AD142,AD142-AC142)</f>
        <v>0</v>
      </c>
      <c r="AS142" s="57" t="e">
        <f aca="false">CHOOSE($G$3,AF142-AG142,AG142-AF142)</f>
        <v>#N/A</v>
      </c>
      <c r="AT142" s="57" t="e">
        <f aca="false">CHOOSE($G$3,AI142-AJ142,AJ142-AI142)</f>
        <v>#N/A</v>
      </c>
      <c r="AU142" s="72" t="e">
        <f aca="false">AR142+AS142+AT142</f>
        <v>#N/A</v>
      </c>
      <c r="AV142" s="72"/>
      <c r="AW142" s="58" t="e">
        <f aca="false">AU142+AP142</f>
        <v>#N/A</v>
      </c>
      <c r="AY142" s="58" t="e">
        <f aca="false">AK142+AH142+AE142</f>
        <v>#N/A</v>
      </c>
      <c r="AZ142" s="73"/>
    </row>
    <row r="143" customFormat="false" ht="12.75" hidden="false" customHeight="false" outlineLevel="0" collapsed="false">
      <c r="A143" s="62" t="n">
        <f aca="false">EDATE(A142,1)</f>
        <v>40756</v>
      </c>
      <c r="B143" s="63" t="n">
        <f aca="false">B142</f>
        <v>15000</v>
      </c>
      <c r="C143" s="75"/>
      <c r="D143" s="65" t="n">
        <f aca="false">B143+C143</f>
        <v>15000</v>
      </c>
      <c r="E143" s="52" t="n">
        <f aca="false">IF(Z143=0,0,IF(AND(Z143=1,$H$3=1),D143*U143,IF($H$3=2,D143,"N/A")))</f>
        <v>465000</v>
      </c>
      <c r="F143" s="52" t="n">
        <f aca="false">E143*Y143</f>
        <v>154090647411718</v>
      </c>
      <c r="G143" s="66" t="n">
        <f aca="false">VLOOKUP($A143,Table,MATCH(G$4,Curves,0))</f>
        <v>3</v>
      </c>
      <c r="H143" s="67" t="n">
        <f aca="false">G143</f>
        <v>3</v>
      </c>
      <c r="I143" s="68" t="n">
        <f aca="false">H143</f>
        <v>3</v>
      </c>
      <c r="J143" s="66" t="e">
        <f aca="false">VLOOKUP($A143,Table,MATCH(J$4,Curves,0))</f>
        <v>#N/A</v>
      </c>
      <c r="K143" s="67" t="e">
        <f aca="false">J143</f>
        <v>#N/A</v>
      </c>
      <c r="L143" s="68" t="e">
        <f aca="false">K143</f>
        <v>#N/A</v>
      </c>
      <c r="M143" s="66" t="e">
        <f aca="false">VLOOKUP($A143,Table,MATCH(M$4,Curves,0))</f>
        <v>#N/A</v>
      </c>
      <c r="N143" s="67" t="e">
        <f aca="false">M143</f>
        <v>#N/A</v>
      </c>
      <c r="O143" s="68" t="e">
        <f aca="false">N143</f>
        <v>#N/A</v>
      </c>
      <c r="P143" s="69"/>
      <c r="Q143" s="68" t="e">
        <f aca="false">M143+J143+G143</f>
        <v>#N/A</v>
      </c>
      <c r="R143" s="68" t="e">
        <f aca="false">N143+K143+H143</f>
        <v>#N/A</v>
      </c>
      <c r="S143" s="68" t="e">
        <f aca="false">O143+L143+I143</f>
        <v>#N/A</v>
      </c>
      <c r="T143" s="69"/>
      <c r="U143" s="2" t="n">
        <f aca="false">A144-A143</f>
        <v>31</v>
      </c>
      <c r="V143" s="70" t="n">
        <f aca="false">CHOOSE(F$3,A144+24,A143)</f>
        <v>40756</v>
      </c>
      <c r="W143" s="2" t="n">
        <f aca="false">V143-C$3</f>
        <v>-5169</v>
      </c>
      <c r="X143" s="66" t="n">
        <f aca="false">VLOOKUP($A143,Table,MATCH(X$4,Curves,0))</f>
        <v>2</v>
      </c>
      <c r="Y143" s="71" t="n">
        <f aca="false">1/(1+CHOOSE(F$3,(X144+($K$3/10000))/2,(X143+($K$3/10000))/2))^(2*W143/365.25)</f>
        <v>331377736.369286</v>
      </c>
      <c r="Z143" s="2" t="n">
        <f aca="false">IF(AND(mthbeg&lt;=A143,mthend&gt;=A143),1,0)</f>
        <v>1</v>
      </c>
      <c r="AA143" s="2" t="n">
        <f aca="false">U143*Z143</f>
        <v>31</v>
      </c>
      <c r="AC143" s="57" t="n">
        <f aca="false">F143*G143</f>
        <v>462271942235153</v>
      </c>
      <c r="AD143" s="57" t="n">
        <f aca="false">$F143*H143</f>
        <v>462271942235153</v>
      </c>
      <c r="AE143" s="57" t="n">
        <f aca="false">$F143*I143</f>
        <v>462271942235153</v>
      </c>
      <c r="AF143" s="57" t="e">
        <f aca="false">$F143*J143</f>
        <v>#N/A</v>
      </c>
      <c r="AG143" s="57" t="e">
        <f aca="false">$F143*K143</f>
        <v>#N/A</v>
      </c>
      <c r="AH143" s="57" t="e">
        <f aca="false">$F143*L143</f>
        <v>#N/A</v>
      </c>
      <c r="AI143" s="57" t="e">
        <f aca="false">$F143*M143</f>
        <v>#N/A</v>
      </c>
      <c r="AJ143" s="57" t="e">
        <f aca="false">$F143*N143</f>
        <v>#N/A</v>
      </c>
      <c r="AK143" s="57" t="e">
        <f aca="false">F143*O143</f>
        <v>#N/A</v>
      </c>
      <c r="AL143" s="61"/>
      <c r="AM143" s="57" t="n">
        <f aca="false">CHOOSE($G$3,AD143-AE143,AE143-AD143)</f>
        <v>0</v>
      </c>
      <c r="AN143" s="57" t="e">
        <f aca="false">CHOOSE($G$3,AG143-AH143,AH143-AG143)</f>
        <v>#N/A</v>
      </c>
      <c r="AO143" s="57" t="e">
        <f aca="false">CHOOSE($G$3,AJ143-AK143,AK143-AJ143)</f>
        <v>#N/A</v>
      </c>
      <c r="AP143" s="72" t="e">
        <f aca="false">SUM(AM143:AO143)</f>
        <v>#N/A</v>
      </c>
      <c r="AR143" s="57" t="n">
        <f aca="false">CHOOSE($G$3,AC143-AD143,AD143-AC143)</f>
        <v>0</v>
      </c>
      <c r="AS143" s="57" t="e">
        <f aca="false">CHOOSE($G$3,AF143-AG143,AG143-AF143)</f>
        <v>#N/A</v>
      </c>
      <c r="AT143" s="57" t="e">
        <f aca="false">CHOOSE($G$3,AI143-AJ143,AJ143-AI143)</f>
        <v>#N/A</v>
      </c>
      <c r="AU143" s="72" t="e">
        <f aca="false">AR143+AS143+AT143</f>
        <v>#N/A</v>
      </c>
      <c r="AV143" s="72"/>
      <c r="AW143" s="58" t="e">
        <f aca="false">AU143+AP143</f>
        <v>#N/A</v>
      </c>
      <c r="AY143" s="58" t="e">
        <f aca="false">AK143+AH143+AE143</f>
        <v>#N/A</v>
      </c>
      <c r="AZ143" s="73"/>
    </row>
    <row r="144" customFormat="false" ht="12.75" hidden="false" customHeight="false" outlineLevel="0" collapsed="false">
      <c r="A144" s="62" t="n">
        <f aca="false">EDATE(A143,1)</f>
        <v>40787</v>
      </c>
      <c r="B144" s="63" t="n">
        <f aca="false">B143</f>
        <v>15000</v>
      </c>
      <c r="C144" s="75"/>
      <c r="D144" s="65" t="n">
        <f aca="false">B144+C144</f>
        <v>15000</v>
      </c>
      <c r="E144" s="52" t="n">
        <f aca="false">IF(Z144=0,0,IF(AND(Z144=1,$H$3=1),D144*U144,IF($H$3=2,D144,"N/A")))</f>
        <v>450000</v>
      </c>
      <c r="F144" s="52" t="n">
        <f aca="false">E144*Y144</f>
        <v>132567472951744</v>
      </c>
      <c r="G144" s="66" t="n">
        <f aca="false">VLOOKUP($A144,Table,MATCH(G$4,Curves,0))</f>
        <v>3</v>
      </c>
      <c r="H144" s="67" t="n">
        <f aca="false">G144</f>
        <v>3</v>
      </c>
      <c r="I144" s="68" t="n">
        <f aca="false">H144</f>
        <v>3</v>
      </c>
      <c r="J144" s="66" t="e">
        <f aca="false">VLOOKUP($A144,Table,MATCH(J$4,Curves,0))</f>
        <v>#N/A</v>
      </c>
      <c r="K144" s="67" t="e">
        <f aca="false">J144</f>
        <v>#N/A</v>
      </c>
      <c r="L144" s="68" t="e">
        <f aca="false">K144</f>
        <v>#N/A</v>
      </c>
      <c r="M144" s="66" t="e">
        <f aca="false">VLOOKUP($A144,Table,MATCH(M$4,Curves,0))</f>
        <v>#N/A</v>
      </c>
      <c r="N144" s="67" t="e">
        <f aca="false">M144</f>
        <v>#N/A</v>
      </c>
      <c r="O144" s="68" t="e">
        <f aca="false">N144</f>
        <v>#N/A</v>
      </c>
      <c r="P144" s="69"/>
      <c r="Q144" s="68" t="e">
        <f aca="false">M144+J144+G144</f>
        <v>#N/A</v>
      </c>
      <c r="R144" s="68" t="e">
        <f aca="false">N144+K144+H144</f>
        <v>#N/A</v>
      </c>
      <c r="S144" s="68" t="e">
        <f aca="false">O144+L144+I144</f>
        <v>#N/A</v>
      </c>
      <c r="T144" s="69"/>
      <c r="U144" s="2" t="n">
        <f aca="false">A145-A144</f>
        <v>30</v>
      </c>
      <c r="V144" s="70" t="n">
        <f aca="false">CHOOSE(F$3,A145+24,A144)</f>
        <v>40787</v>
      </c>
      <c r="W144" s="2" t="n">
        <f aca="false">V144-C$3</f>
        <v>-5138</v>
      </c>
      <c r="X144" s="66" t="n">
        <f aca="false">VLOOKUP($A144,Table,MATCH(X$4,Curves,0))</f>
        <v>2</v>
      </c>
      <c r="Y144" s="71" t="n">
        <f aca="false">1/(1+CHOOSE(F$3,(X145+($K$3/10000))/2,(X144+($K$3/10000))/2))^(2*W144/365.25)</f>
        <v>294594384.337208</v>
      </c>
      <c r="Z144" s="2" t="n">
        <f aca="false">IF(AND(mthbeg&lt;=A144,mthend&gt;=A144),1,0)</f>
        <v>1</v>
      </c>
      <c r="AA144" s="2" t="n">
        <f aca="false">U144*Z144</f>
        <v>30</v>
      </c>
      <c r="AC144" s="57" t="n">
        <f aca="false">F144*G144</f>
        <v>397702418855231</v>
      </c>
      <c r="AD144" s="57" t="n">
        <f aca="false">$F144*H144</f>
        <v>397702418855231</v>
      </c>
      <c r="AE144" s="57" t="n">
        <f aca="false">$F144*I144</f>
        <v>397702418855231</v>
      </c>
      <c r="AF144" s="57" t="e">
        <f aca="false">$F144*J144</f>
        <v>#N/A</v>
      </c>
      <c r="AG144" s="57" t="e">
        <f aca="false">$F144*K144</f>
        <v>#N/A</v>
      </c>
      <c r="AH144" s="57" t="e">
        <f aca="false">$F144*L144</f>
        <v>#N/A</v>
      </c>
      <c r="AI144" s="57" t="e">
        <f aca="false">$F144*M144</f>
        <v>#N/A</v>
      </c>
      <c r="AJ144" s="57" t="e">
        <f aca="false">$F144*N144</f>
        <v>#N/A</v>
      </c>
      <c r="AK144" s="57" t="e">
        <f aca="false">F144*O144</f>
        <v>#N/A</v>
      </c>
      <c r="AL144" s="61"/>
      <c r="AM144" s="57" t="n">
        <f aca="false">CHOOSE($G$3,AD144-AE144,AE144-AD144)</f>
        <v>0</v>
      </c>
      <c r="AN144" s="57" t="e">
        <f aca="false">CHOOSE($G$3,AG144-AH144,AH144-AG144)</f>
        <v>#N/A</v>
      </c>
      <c r="AO144" s="57" t="e">
        <f aca="false">CHOOSE($G$3,AJ144-AK144,AK144-AJ144)</f>
        <v>#N/A</v>
      </c>
      <c r="AP144" s="72" t="e">
        <f aca="false">SUM(AM144:AO144)</f>
        <v>#N/A</v>
      </c>
      <c r="AR144" s="57" t="n">
        <f aca="false">CHOOSE($G$3,AC144-AD144,AD144-AC144)</f>
        <v>0</v>
      </c>
      <c r="AS144" s="57" t="e">
        <f aca="false">CHOOSE($G$3,AF144-AG144,AG144-AF144)</f>
        <v>#N/A</v>
      </c>
      <c r="AT144" s="57" t="e">
        <f aca="false">CHOOSE($G$3,AI144-AJ144,AJ144-AI144)</f>
        <v>#N/A</v>
      </c>
      <c r="AU144" s="72" t="e">
        <f aca="false">AR144+AS144+AT144</f>
        <v>#N/A</v>
      </c>
      <c r="AV144" s="72"/>
      <c r="AW144" s="58" t="e">
        <f aca="false">AU144+AP144</f>
        <v>#N/A</v>
      </c>
      <c r="AY144" s="58" t="e">
        <f aca="false">AK144+AH144+AE144</f>
        <v>#N/A</v>
      </c>
      <c r="AZ144" s="73"/>
    </row>
    <row r="145" customFormat="false" ht="12.75" hidden="false" customHeight="false" outlineLevel="0" collapsed="false">
      <c r="A145" s="62" t="n">
        <f aca="false">EDATE(A144,1)</f>
        <v>40817</v>
      </c>
      <c r="B145" s="63" t="n">
        <f aca="false">B144</f>
        <v>15000</v>
      </c>
      <c r="C145" s="75"/>
      <c r="D145" s="65" t="n">
        <f aca="false">B145+C145</f>
        <v>15000</v>
      </c>
      <c r="E145" s="52" t="n">
        <f aca="false">IF(Z145=0,0,IF(AND(Z145=1,$H$3=1),D145*U145,IF($H$3=2,D145,"N/A")))</f>
        <v>465000</v>
      </c>
      <c r="F145" s="52" t="n">
        <f aca="false">E145*Y145</f>
        <v>122243817591385</v>
      </c>
      <c r="G145" s="66" t="n">
        <f aca="false">VLOOKUP($A145,Table,MATCH(G$4,Curves,0))</f>
        <v>3</v>
      </c>
      <c r="H145" s="67" t="n">
        <f aca="false">G145</f>
        <v>3</v>
      </c>
      <c r="I145" s="68" t="n">
        <f aca="false">H145</f>
        <v>3</v>
      </c>
      <c r="J145" s="66" t="e">
        <f aca="false">VLOOKUP($A145,Table,MATCH(J$4,Curves,0))</f>
        <v>#N/A</v>
      </c>
      <c r="K145" s="67" t="e">
        <f aca="false">J145</f>
        <v>#N/A</v>
      </c>
      <c r="L145" s="68" t="e">
        <f aca="false">K145</f>
        <v>#N/A</v>
      </c>
      <c r="M145" s="66" t="e">
        <f aca="false">VLOOKUP($A145,Table,MATCH(M$4,Curves,0))</f>
        <v>#N/A</v>
      </c>
      <c r="N145" s="67" t="e">
        <f aca="false">M145</f>
        <v>#N/A</v>
      </c>
      <c r="O145" s="68" t="e">
        <f aca="false">N145</f>
        <v>#N/A</v>
      </c>
      <c r="P145" s="69"/>
      <c r="Q145" s="68" t="e">
        <f aca="false">M145+J145+G145</f>
        <v>#N/A</v>
      </c>
      <c r="R145" s="68" t="e">
        <f aca="false">N145+K145+H145</f>
        <v>#N/A</v>
      </c>
      <c r="S145" s="68" t="e">
        <f aca="false">O145+L145+I145</f>
        <v>#N/A</v>
      </c>
      <c r="T145" s="69"/>
      <c r="U145" s="2" t="n">
        <f aca="false">A146-A145</f>
        <v>31</v>
      </c>
      <c r="V145" s="70" t="n">
        <f aca="false">CHOOSE(F$3,A146+24,A145)</f>
        <v>40817</v>
      </c>
      <c r="W145" s="2" t="n">
        <f aca="false">V145-C$3</f>
        <v>-5108</v>
      </c>
      <c r="X145" s="66" t="n">
        <f aca="false">VLOOKUP($A145,Table,MATCH(X$4,Curves,0))</f>
        <v>2</v>
      </c>
      <c r="Y145" s="71" t="n">
        <f aca="false">1/(1+CHOOSE(F$3,(X146+($K$3/10000))/2,(X145+($K$3/10000))/2))^(2*W145/365.25)</f>
        <v>262889930.304055</v>
      </c>
      <c r="Z145" s="2" t="n">
        <f aca="false">IF(AND(mthbeg&lt;=A145,mthend&gt;=A145),1,0)</f>
        <v>1</v>
      </c>
      <c r="AA145" s="2" t="n">
        <f aca="false">U145*Z145</f>
        <v>31</v>
      </c>
      <c r="AC145" s="57" t="n">
        <f aca="false">F145*G145</f>
        <v>366731452774156</v>
      </c>
      <c r="AD145" s="57" t="n">
        <f aca="false">$F145*H145</f>
        <v>366731452774156</v>
      </c>
      <c r="AE145" s="57" t="n">
        <f aca="false">$F145*I145</f>
        <v>366731452774156</v>
      </c>
      <c r="AF145" s="57" t="e">
        <f aca="false">$F145*J145</f>
        <v>#N/A</v>
      </c>
      <c r="AG145" s="57" t="e">
        <f aca="false">$F145*K145</f>
        <v>#N/A</v>
      </c>
      <c r="AH145" s="57" t="e">
        <f aca="false">$F145*L145</f>
        <v>#N/A</v>
      </c>
      <c r="AI145" s="57" t="e">
        <f aca="false">$F145*M145</f>
        <v>#N/A</v>
      </c>
      <c r="AJ145" s="57" t="e">
        <f aca="false">$F145*N145</f>
        <v>#N/A</v>
      </c>
      <c r="AK145" s="57" t="e">
        <f aca="false">F145*O145</f>
        <v>#N/A</v>
      </c>
      <c r="AL145" s="61"/>
      <c r="AM145" s="57" t="n">
        <f aca="false">CHOOSE($G$3,AD145-AE145,AE145-AD145)</f>
        <v>0</v>
      </c>
      <c r="AN145" s="57" t="e">
        <f aca="false">CHOOSE($G$3,AG145-AH145,AH145-AG145)</f>
        <v>#N/A</v>
      </c>
      <c r="AO145" s="57" t="e">
        <f aca="false">CHOOSE($G$3,AJ145-AK145,AK145-AJ145)</f>
        <v>#N/A</v>
      </c>
      <c r="AP145" s="72" t="e">
        <f aca="false">SUM(AM145:AO145)</f>
        <v>#N/A</v>
      </c>
      <c r="AR145" s="57" t="n">
        <f aca="false">CHOOSE($G$3,AC145-AD145,AD145-AC145)</f>
        <v>0</v>
      </c>
      <c r="AS145" s="57" t="e">
        <f aca="false">CHOOSE($G$3,AF145-AG145,AG145-AF145)</f>
        <v>#N/A</v>
      </c>
      <c r="AT145" s="57" t="e">
        <f aca="false">CHOOSE($G$3,AI145-AJ145,AJ145-AI145)</f>
        <v>#N/A</v>
      </c>
      <c r="AU145" s="72" t="e">
        <f aca="false">AR145+AS145+AT145</f>
        <v>#N/A</v>
      </c>
      <c r="AV145" s="72"/>
      <c r="AW145" s="58" t="e">
        <f aca="false">AU145+AP145</f>
        <v>#N/A</v>
      </c>
      <c r="AY145" s="58" t="e">
        <f aca="false">AK145+AH145+AE145</f>
        <v>#N/A</v>
      </c>
      <c r="AZ145" s="73"/>
    </row>
    <row r="146" customFormat="false" ht="12.75" hidden="false" customHeight="false" outlineLevel="0" collapsed="false">
      <c r="A146" s="62" t="n">
        <f aca="false">EDATE(A145,1)</f>
        <v>40848</v>
      </c>
      <c r="B146" s="63" t="n">
        <f aca="false">B145</f>
        <v>15000</v>
      </c>
      <c r="C146" s="75"/>
      <c r="D146" s="65" t="n">
        <f aca="false">B146+C146</f>
        <v>15000</v>
      </c>
      <c r="E146" s="52" t="n">
        <f aca="false">IF(Z146=0,0,IF(AND(Z146=1,$H$3=1),D146*U146,IF($H$3=2,D146,"N/A")))</f>
        <v>450000</v>
      </c>
      <c r="F146" s="52" t="n">
        <f aca="false">E146*Y146</f>
        <v>105168965503558</v>
      </c>
      <c r="G146" s="66" t="n">
        <f aca="false">VLOOKUP($A146,Table,MATCH(G$4,Curves,0))</f>
        <v>3</v>
      </c>
      <c r="H146" s="67" t="n">
        <f aca="false">G146</f>
        <v>3</v>
      </c>
      <c r="I146" s="68" t="n">
        <f aca="false">H146</f>
        <v>3</v>
      </c>
      <c r="J146" s="66" t="e">
        <f aca="false">VLOOKUP($A146,Table,MATCH(J$4,Curves,0))</f>
        <v>#N/A</v>
      </c>
      <c r="K146" s="67" t="e">
        <f aca="false">J146</f>
        <v>#N/A</v>
      </c>
      <c r="L146" s="68" t="e">
        <f aca="false">K146</f>
        <v>#N/A</v>
      </c>
      <c r="M146" s="66" t="e">
        <f aca="false">VLOOKUP($A146,Table,MATCH(M$4,Curves,0))</f>
        <v>#N/A</v>
      </c>
      <c r="N146" s="67" t="e">
        <f aca="false">M146</f>
        <v>#N/A</v>
      </c>
      <c r="O146" s="68" t="e">
        <f aca="false">N146</f>
        <v>#N/A</v>
      </c>
      <c r="P146" s="69"/>
      <c r="Q146" s="68" t="e">
        <f aca="false">M146+J146+G146</f>
        <v>#N/A</v>
      </c>
      <c r="R146" s="68" t="e">
        <f aca="false">N146+K146+H146</f>
        <v>#N/A</v>
      </c>
      <c r="S146" s="68" t="e">
        <f aca="false">O146+L146+I146</f>
        <v>#N/A</v>
      </c>
      <c r="T146" s="69"/>
      <c r="U146" s="2" t="n">
        <f aca="false">A147-A146</f>
        <v>30</v>
      </c>
      <c r="V146" s="70" t="n">
        <f aca="false">CHOOSE(F$3,A147+24,A146)</f>
        <v>40848</v>
      </c>
      <c r="W146" s="2" t="n">
        <f aca="false">V146-C$3</f>
        <v>-5077</v>
      </c>
      <c r="X146" s="66" t="n">
        <f aca="false">VLOOKUP($A146,Table,MATCH(X$4,Curves,0))</f>
        <v>2</v>
      </c>
      <c r="Y146" s="71" t="n">
        <f aca="false">1/(1+CHOOSE(F$3,(X147+($K$3/10000))/2,(X146+($K$3/10000))/2))^(2*W146/365.25)</f>
        <v>233708812.230129</v>
      </c>
      <c r="Z146" s="2" t="n">
        <f aca="false">IF(AND(mthbeg&lt;=A146,mthend&gt;=A146),1,0)</f>
        <v>1</v>
      </c>
      <c r="AA146" s="2" t="n">
        <f aca="false">U146*Z146</f>
        <v>30</v>
      </c>
      <c r="AC146" s="57" t="n">
        <f aca="false">F146*G146</f>
        <v>315506896510674</v>
      </c>
      <c r="AD146" s="57" t="n">
        <f aca="false">$F146*H146</f>
        <v>315506896510674</v>
      </c>
      <c r="AE146" s="57" t="n">
        <f aca="false">$F146*I146</f>
        <v>315506896510674</v>
      </c>
      <c r="AF146" s="57" t="e">
        <f aca="false">$F146*J146</f>
        <v>#N/A</v>
      </c>
      <c r="AG146" s="57" t="e">
        <f aca="false">$F146*K146</f>
        <v>#N/A</v>
      </c>
      <c r="AH146" s="57" t="e">
        <f aca="false">$F146*L146</f>
        <v>#N/A</v>
      </c>
      <c r="AI146" s="57" t="e">
        <f aca="false">$F146*M146</f>
        <v>#N/A</v>
      </c>
      <c r="AJ146" s="57" t="e">
        <f aca="false">$F146*N146</f>
        <v>#N/A</v>
      </c>
      <c r="AK146" s="57" t="e">
        <f aca="false">F146*O146</f>
        <v>#N/A</v>
      </c>
      <c r="AL146" s="61"/>
      <c r="AM146" s="57" t="n">
        <f aca="false">CHOOSE($G$3,AD146-AE146,AE146-AD146)</f>
        <v>0</v>
      </c>
      <c r="AN146" s="57" t="e">
        <f aca="false">CHOOSE($G$3,AG146-AH146,AH146-AG146)</f>
        <v>#N/A</v>
      </c>
      <c r="AO146" s="57" t="e">
        <f aca="false">CHOOSE($G$3,AJ146-AK146,AK146-AJ146)</f>
        <v>#N/A</v>
      </c>
      <c r="AP146" s="72" t="e">
        <f aca="false">SUM(AM146:AO146)</f>
        <v>#N/A</v>
      </c>
      <c r="AR146" s="57" t="n">
        <f aca="false">CHOOSE($G$3,AC146-AD146,AD146-AC146)</f>
        <v>0</v>
      </c>
      <c r="AS146" s="57" t="e">
        <f aca="false">CHOOSE($G$3,AF146-AG146,AG146-AF146)</f>
        <v>#N/A</v>
      </c>
      <c r="AT146" s="57" t="e">
        <f aca="false">CHOOSE($G$3,AI146-AJ146,AJ146-AI146)</f>
        <v>#N/A</v>
      </c>
      <c r="AU146" s="72" t="e">
        <f aca="false">AR146+AS146+AT146</f>
        <v>#N/A</v>
      </c>
      <c r="AV146" s="72"/>
      <c r="AW146" s="58" t="e">
        <f aca="false">AU146+AP146</f>
        <v>#N/A</v>
      </c>
      <c r="AY146" s="58" t="e">
        <f aca="false">AK146+AH146+AE146</f>
        <v>#N/A</v>
      </c>
      <c r="AZ146" s="73"/>
    </row>
    <row r="147" customFormat="false" ht="12.75" hidden="false" customHeight="false" outlineLevel="0" collapsed="false">
      <c r="A147" s="62" t="n">
        <f aca="false">EDATE(A146,1)</f>
        <v>40878</v>
      </c>
      <c r="B147" s="63" t="n">
        <f aca="false">B146</f>
        <v>15000</v>
      </c>
      <c r="C147" s="75"/>
      <c r="D147" s="65" t="n">
        <f aca="false">B147+C147</f>
        <v>15000</v>
      </c>
      <c r="E147" s="52" t="n">
        <f aca="false">IF(Z147=0,0,IF(AND(Z147=1,$H$3=1),D147*U147,IF($H$3=2,D147,"N/A")))</f>
        <v>465000</v>
      </c>
      <c r="F147" s="52" t="n">
        <f aca="false">E147*Y147</f>
        <v>96978961347264.3</v>
      </c>
      <c r="G147" s="66" t="n">
        <f aca="false">VLOOKUP($A147,Table,MATCH(G$4,Curves,0))</f>
        <v>3</v>
      </c>
      <c r="H147" s="67" t="n">
        <f aca="false">G147</f>
        <v>3</v>
      </c>
      <c r="I147" s="68" t="n">
        <f aca="false">H147</f>
        <v>3</v>
      </c>
      <c r="J147" s="66" t="e">
        <f aca="false">VLOOKUP($A147,Table,MATCH(J$4,Curves,0))</f>
        <v>#N/A</v>
      </c>
      <c r="K147" s="67" t="e">
        <f aca="false">J147</f>
        <v>#N/A</v>
      </c>
      <c r="L147" s="68" t="e">
        <f aca="false">K147</f>
        <v>#N/A</v>
      </c>
      <c r="M147" s="66" t="e">
        <f aca="false">VLOOKUP($A147,Table,MATCH(M$4,Curves,0))</f>
        <v>#N/A</v>
      </c>
      <c r="N147" s="67" t="e">
        <f aca="false">M147</f>
        <v>#N/A</v>
      </c>
      <c r="O147" s="68" t="e">
        <f aca="false">N147</f>
        <v>#N/A</v>
      </c>
      <c r="P147" s="69"/>
      <c r="Q147" s="68" t="e">
        <f aca="false">M147+J147+G147</f>
        <v>#N/A</v>
      </c>
      <c r="R147" s="68" t="e">
        <f aca="false">N147+K147+H147</f>
        <v>#N/A</v>
      </c>
      <c r="S147" s="68" t="e">
        <f aca="false">O147+L147+I147</f>
        <v>#N/A</v>
      </c>
      <c r="T147" s="69"/>
      <c r="U147" s="2" t="n">
        <f aca="false">A148-A147</f>
        <v>31</v>
      </c>
      <c r="V147" s="70" t="n">
        <f aca="false">CHOOSE(F$3,A148+24,A147)</f>
        <v>40878</v>
      </c>
      <c r="W147" s="2" t="n">
        <f aca="false">V147-C$3</f>
        <v>-5047</v>
      </c>
      <c r="X147" s="66" t="n">
        <f aca="false">VLOOKUP($A147,Table,MATCH(X$4,Curves,0))</f>
        <v>2</v>
      </c>
      <c r="Y147" s="71" t="n">
        <f aca="false">1/(1+CHOOSE(F$3,(X148+($K$3/10000))/2,(X147+($K$3/10000))/2))^(2*W147/365.25)</f>
        <v>208556906.123149</v>
      </c>
      <c r="Z147" s="2" t="n">
        <f aca="false">IF(AND(mthbeg&lt;=A147,mthend&gt;=A147),1,0)</f>
        <v>1</v>
      </c>
      <c r="AA147" s="2" t="n">
        <f aca="false">U147*Z147</f>
        <v>31</v>
      </c>
      <c r="AC147" s="57" t="n">
        <f aca="false">F147*G147</f>
        <v>290936884041793</v>
      </c>
      <c r="AD147" s="57" t="n">
        <f aca="false">$F147*H147</f>
        <v>290936884041793</v>
      </c>
      <c r="AE147" s="57" t="n">
        <f aca="false">$F147*I147</f>
        <v>290936884041793</v>
      </c>
      <c r="AF147" s="57" t="e">
        <f aca="false">$F147*J147</f>
        <v>#N/A</v>
      </c>
      <c r="AG147" s="57" t="e">
        <f aca="false">$F147*K147</f>
        <v>#N/A</v>
      </c>
      <c r="AH147" s="57" t="e">
        <f aca="false">$F147*L147</f>
        <v>#N/A</v>
      </c>
      <c r="AI147" s="57" t="e">
        <f aca="false">$F147*M147</f>
        <v>#N/A</v>
      </c>
      <c r="AJ147" s="57" t="e">
        <f aca="false">$F147*N147</f>
        <v>#N/A</v>
      </c>
      <c r="AK147" s="57" t="e">
        <f aca="false">F147*O147</f>
        <v>#N/A</v>
      </c>
      <c r="AL147" s="61"/>
      <c r="AM147" s="57" t="n">
        <f aca="false">CHOOSE($G$3,AD147-AE147,AE147-AD147)</f>
        <v>0</v>
      </c>
      <c r="AN147" s="57" t="e">
        <f aca="false">CHOOSE($G$3,AG147-AH147,AH147-AG147)</f>
        <v>#N/A</v>
      </c>
      <c r="AO147" s="57" t="e">
        <f aca="false">CHOOSE($G$3,AJ147-AK147,AK147-AJ147)</f>
        <v>#N/A</v>
      </c>
      <c r="AP147" s="72" t="e">
        <f aca="false">SUM(AM147:AO147)</f>
        <v>#N/A</v>
      </c>
      <c r="AR147" s="57" t="n">
        <f aca="false">CHOOSE($G$3,AC147-AD147,AD147-AC147)</f>
        <v>0</v>
      </c>
      <c r="AS147" s="57" t="e">
        <f aca="false">CHOOSE($G$3,AF147-AG147,AG147-AF147)</f>
        <v>#N/A</v>
      </c>
      <c r="AT147" s="57" t="e">
        <f aca="false">CHOOSE($G$3,AI147-AJ147,AJ147-AI147)</f>
        <v>#N/A</v>
      </c>
      <c r="AU147" s="72" t="e">
        <f aca="false">AR147+AS147+AT147</f>
        <v>#N/A</v>
      </c>
      <c r="AV147" s="72"/>
      <c r="AW147" s="58" t="e">
        <f aca="false">AU147+AP147</f>
        <v>#N/A</v>
      </c>
      <c r="AY147" s="58" t="e">
        <f aca="false">AK147+AH147+AE147</f>
        <v>#N/A</v>
      </c>
      <c r="AZ147" s="73"/>
    </row>
    <row r="148" customFormat="false" ht="12.75" hidden="false" customHeight="false" outlineLevel="0" collapsed="false">
      <c r="A148" s="62" t="n">
        <f aca="false">EDATE(A147,1)</f>
        <v>40909</v>
      </c>
      <c r="B148" s="63" t="n">
        <f aca="false">B147</f>
        <v>15000</v>
      </c>
      <c r="C148" s="75"/>
      <c r="D148" s="65" t="n">
        <f aca="false">B148+C148</f>
        <v>15000</v>
      </c>
      <c r="E148" s="52" t="n">
        <f aca="false">IF(Z148=0,0,IF(AND(Z148=1,$H$3=1),D148*U148,IF($H$3=2,D148,"N/A")))</f>
        <v>465000</v>
      </c>
      <c r="F148" s="52" t="n">
        <f aca="false">E148*Y148</f>
        <v>86214172758792.7</v>
      </c>
      <c r="G148" s="66" t="n">
        <f aca="false">VLOOKUP($A148,Table,MATCH(G$4,Curves,0))</f>
        <v>3</v>
      </c>
      <c r="H148" s="67" t="n">
        <f aca="false">G148</f>
        <v>3</v>
      </c>
      <c r="I148" s="68" t="n">
        <f aca="false">H148</f>
        <v>3</v>
      </c>
      <c r="J148" s="66" t="e">
        <f aca="false">VLOOKUP($A148,Table,MATCH(J$4,Curves,0))</f>
        <v>#N/A</v>
      </c>
      <c r="K148" s="67" t="e">
        <f aca="false">J148</f>
        <v>#N/A</v>
      </c>
      <c r="L148" s="68" t="e">
        <f aca="false">K148</f>
        <v>#N/A</v>
      </c>
      <c r="M148" s="66" t="e">
        <f aca="false">VLOOKUP($A148,Table,MATCH(M$4,Curves,0))</f>
        <v>#N/A</v>
      </c>
      <c r="N148" s="67" t="e">
        <f aca="false">M148</f>
        <v>#N/A</v>
      </c>
      <c r="O148" s="68" t="e">
        <f aca="false">N148</f>
        <v>#N/A</v>
      </c>
      <c r="P148" s="69"/>
      <c r="Q148" s="68" t="e">
        <f aca="false">M148+J148+G148</f>
        <v>#N/A</v>
      </c>
      <c r="R148" s="68" t="e">
        <f aca="false">N148+K148+H148</f>
        <v>#N/A</v>
      </c>
      <c r="S148" s="68" t="e">
        <f aca="false">O148+L148+I148</f>
        <v>#N/A</v>
      </c>
      <c r="T148" s="69"/>
      <c r="U148" s="2" t="n">
        <f aca="false">A149-A148</f>
        <v>31</v>
      </c>
      <c r="V148" s="70" t="n">
        <f aca="false">CHOOSE(F$3,A149+24,A148)</f>
        <v>40909</v>
      </c>
      <c r="W148" s="2" t="n">
        <f aca="false">V148-C$3</f>
        <v>-5016</v>
      </c>
      <c r="X148" s="66" t="n">
        <f aca="false">VLOOKUP($A148,Table,MATCH(X$4,Curves,0))</f>
        <v>2</v>
      </c>
      <c r="Y148" s="71" t="n">
        <f aca="false">1/(1+CHOOSE(F$3,(X149+($K$3/10000))/2,(X148+($K$3/10000))/2))^(2*W148/365.25)</f>
        <v>185406823.137189</v>
      </c>
      <c r="Z148" s="2" t="n">
        <f aca="false">IF(AND(mthbeg&lt;=A148,mthend&gt;=A148),1,0)</f>
        <v>1</v>
      </c>
      <c r="AA148" s="2" t="n">
        <f aca="false">U148*Z148</f>
        <v>31</v>
      </c>
      <c r="AC148" s="57" t="n">
        <f aca="false">F148*G148</f>
        <v>258642518276378</v>
      </c>
      <c r="AD148" s="57" t="n">
        <f aca="false">$F148*H148</f>
        <v>258642518276378</v>
      </c>
      <c r="AE148" s="57" t="n">
        <f aca="false">$F148*I148</f>
        <v>258642518276378</v>
      </c>
      <c r="AF148" s="57" t="e">
        <f aca="false">$F148*J148</f>
        <v>#N/A</v>
      </c>
      <c r="AG148" s="57" t="e">
        <f aca="false">$F148*K148</f>
        <v>#N/A</v>
      </c>
      <c r="AH148" s="57" t="e">
        <f aca="false">$F148*L148</f>
        <v>#N/A</v>
      </c>
      <c r="AI148" s="57" t="e">
        <f aca="false">$F148*M148</f>
        <v>#N/A</v>
      </c>
      <c r="AJ148" s="57" t="e">
        <f aca="false">$F148*N148</f>
        <v>#N/A</v>
      </c>
      <c r="AK148" s="57" t="e">
        <f aca="false">F148*O148</f>
        <v>#N/A</v>
      </c>
      <c r="AL148" s="61"/>
      <c r="AM148" s="57" t="n">
        <f aca="false">CHOOSE($G$3,AD148-AE148,AE148-AD148)</f>
        <v>0</v>
      </c>
      <c r="AN148" s="57" t="e">
        <f aca="false">CHOOSE($G$3,AG148-AH148,AH148-AG148)</f>
        <v>#N/A</v>
      </c>
      <c r="AO148" s="57" t="e">
        <f aca="false">CHOOSE($G$3,AJ148-AK148,AK148-AJ148)</f>
        <v>#N/A</v>
      </c>
      <c r="AP148" s="72" t="e">
        <f aca="false">SUM(AM148:AO148)</f>
        <v>#N/A</v>
      </c>
      <c r="AR148" s="57" t="n">
        <f aca="false">CHOOSE($G$3,AC148-AD148,AD148-AC148)</f>
        <v>0</v>
      </c>
      <c r="AS148" s="57" t="e">
        <f aca="false">CHOOSE($G$3,AF148-AG148,AG148-AF148)</f>
        <v>#N/A</v>
      </c>
      <c r="AT148" s="57" t="e">
        <f aca="false">CHOOSE($G$3,AI148-AJ148,AJ148-AI148)</f>
        <v>#N/A</v>
      </c>
      <c r="AU148" s="72" t="e">
        <f aca="false">AR148+AS148+AT148</f>
        <v>#N/A</v>
      </c>
      <c r="AV148" s="72"/>
      <c r="AW148" s="58" t="e">
        <f aca="false">AU148+AP148</f>
        <v>#N/A</v>
      </c>
      <c r="AY148" s="58" t="e">
        <f aca="false">AK148+AH148+AE148</f>
        <v>#N/A</v>
      </c>
      <c r="AZ148" s="73"/>
    </row>
    <row r="149" customFormat="false" ht="12.75" hidden="false" customHeight="false" outlineLevel="0" collapsed="false">
      <c r="A149" s="62" t="n">
        <f aca="false">EDATE(A148,1)</f>
        <v>40940</v>
      </c>
      <c r="B149" s="63" t="n">
        <f aca="false">B148</f>
        <v>15000</v>
      </c>
      <c r="C149" s="75"/>
      <c r="D149" s="65" t="n">
        <f aca="false">B149+C149</f>
        <v>15000</v>
      </c>
      <c r="E149" s="52" t="n">
        <f aca="false">IF(Z149=0,0,IF(AND(Z149=1,$H$3=1),D149*U149,IF($H$3=2,D149,"N/A")))</f>
        <v>435000</v>
      </c>
      <c r="F149" s="52" t="n">
        <f aca="false">E149*Y149</f>
        <v>71699496586337.2</v>
      </c>
      <c r="G149" s="66" t="n">
        <f aca="false">VLOOKUP($A149,Table,MATCH(G$4,Curves,0))</f>
        <v>3</v>
      </c>
      <c r="H149" s="67" t="n">
        <f aca="false">G149</f>
        <v>3</v>
      </c>
      <c r="I149" s="68" t="n">
        <f aca="false">H149</f>
        <v>3</v>
      </c>
      <c r="J149" s="66" t="e">
        <f aca="false">VLOOKUP($A149,Table,MATCH(J$4,Curves,0))</f>
        <v>#N/A</v>
      </c>
      <c r="K149" s="67" t="e">
        <f aca="false">J149</f>
        <v>#N/A</v>
      </c>
      <c r="L149" s="68" t="e">
        <f aca="false">K149</f>
        <v>#N/A</v>
      </c>
      <c r="M149" s="66" t="e">
        <f aca="false">VLOOKUP($A149,Table,MATCH(M$4,Curves,0))</f>
        <v>#N/A</v>
      </c>
      <c r="N149" s="67" t="e">
        <f aca="false">M149</f>
        <v>#N/A</v>
      </c>
      <c r="O149" s="68" t="e">
        <f aca="false">N149</f>
        <v>#N/A</v>
      </c>
      <c r="P149" s="69"/>
      <c r="Q149" s="68" t="e">
        <f aca="false">M149+J149+G149</f>
        <v>#N/A</v>
      </c>
      <c r="R149" s="68" t="e">
        <f aca="false">N149+K149+H149</f>
        <v>#N/A</v>
      </c>
      <c r="S149" s="68" t="e">
        <f aca="false">O149+L149+I149</f>
        <v>#N/A</v>
      </c>
      <c r="T149" s="69"/>
      <c r="U149" s="2" t="n">
        <f aca="false">A150-A149</f>
        <v>29</v>
      </c>
      <c r="V149" s="70" t="n">
        <f aca="false">CHOOSE(F$3,A150+24,A149)</f>
        <v>40940</v>
      </c>
      <c r="W149" s="2" t="n">
        <f aca="false">V149-C$3</f>
        <v>-4985</v>
      </c>
      <c r="X149" s="66" t="n">
        <f aca="false">VLOOKUP($A149,Table,MATCH(X$4,Curves,0))</f>
        <v>2</v>
      </c>
      <c r="Y149" s="71" t="n">
        <f aca="false">1/(1+CHOOSE(F$3,(X150+($K$3/10000))/2,(X149+($K$3/10000))/2))^(2*W149/365.25)</f>
        <v>164826428.934108</v>
      </c>
      <c r="Z149" s="2" t="n">
        <f aca="false">IF(AND(mthbeg&lt;=A149,mthend&gt;=A149),1,0)</f>
        <v>1</v>
      </c>
      <c r="AA149" s="2" t="n">
        <f aca="false">U149*Z149</f>
        <v>29</v>
      </c>
      <c r="AC149" s="57" t="n">
        <f aca="false">F149*G149</f>
        <v>215098489759012</v>
      </c>
      <c r="AD149" s="57" t="n">
        <f aca="false">$F149*H149</f>
        <v>215098489759012</v>
      </c>
      <c r="AE149" s="57" t="n">
        <f aca="false">$F149*I149</f>
        <v>215098489759012</v>
      </c>
      <c r="AF149" s="57" t="e">
        <f aca="false">$F149*J149</f>
        <v>#N/A</v>
      </c>
      <c r="AG149" s="57" t="e">
        <f aca="false">$F149*K149</f>
        <v>#N/A</v>
      </c>
      <c r="AH149" s="57" t="e">
        <f aca="false">$F149*L149</f>
        <v>#N/A</v>
      </c>
      <c r="AI149" s="57" t="e">
        <f aca="false">$F149*M149</f>
        <v>#N/A</v>
      </c>
      <c r="AJ149" s="57" t="e">
        <f aca="false">$F149*N149</f>
        <v>#N/A</v>
      </c>
      <c r="AK149" s="57" t="e">
        <f aca="false">F149*O149</f>
        <v>#N/A</v>
      </c>
      <c r="AL149" s="61"/>
      <c r="AM149" s="57" t="n">
        <f aca="false">CHOOSE($G$3,AD149-AE149,AE149-AD149)</f>
        <v>0</v>
      </c>
      <c r="AN149" s="57" t="e">
        <f aca="false">CHOOSE($G$3,AG149-AH149,AH149-AG149)</f>
        <v>#N/A</v>
      </c>
      <c r="AO149" s="57" t="e">
        <f aca="false">CHOOSE($G$3,AJ149-AK149,AK149-AJ149)</f>
        <v>#N/A</v>
      </c>
      <c r="AP149" s="72" t="e">
        <f aca="false">SUM(AM149:AO149)</f>
        <v>#N/A</v>
      </c>
      <c r="AR149" s="57" t="n">
        <f aca="false">CHOOSE($G$3,AC149-AD149,AD149-AC149)</f>
        <v>0</v>
      </c>
      <c r="AS149" s="57" t="e">
        <f aca="false">CHOOSE($G$3,AF149-AG149,AG149-AF149)</f>
        <v>#N/A</v>
      </c>
      <c r="AT149" s="57" t="e">
        <f aca="false">CHOOSE($G$3,AI149-AJ149,AJ149-AI149)</f>
        <v>#N/A</v>
      </c>
      <c r="AU149" s="72" t="e">
        <f aca="false">AR149+AS149+AT149</f>
        <v>#N/A</v>
      </c>
      <c r="AV149" s="72"/>
      <c r="AW149" s="58" t="e">
        <f aca="false">AU149+AP149</f>
        <v>#N/A</v>
      </c>
      <c r="AY149" s="58" t="e">
        <f aca="false">AK149+AH149+AE149</f>
        <v>#N/A</v>
      </c>
      <c r="AZ149" s="73"/>
    </row>
    <row r="150" customFormat="false" ht="12.75" hidden="false" customHeight="false" outlineLevel="0" collapsed="false">
      <c r="A150" s="62" t="n">
        <f aca="false">EDATE(A149,1)</f>
        <v>40969</v>
      </c>
      <c r="B150" s="63" t="n">
        <f aca="false">B149</f>
        <v>15000</v>
      </c>
      <c r="C150" s="75"/>
      <c r="D150" s="65" t="n">
        <f aca="false">B150+C150</f>
        <v>15000</v>
      </c>
      <c r="E150" s="52" t="n">
        <f aca="false">IF(Z150=0,0,IF(AND(Z150=1,$H$3=1),D150*U150,IF($H$3=2,D150,"N/A")))</f>
        <v>465000</v>
      </c>
      <c r="F150" s="52" t="n">
        <f aca="false">E150*Y150</f>
        <v>68655864513936.7</v>
      </c>
      <c r="G150" s="66" t="n">
        <f aca="false">VLOOKUP($A150,Table,MATCH(G$4,Curves,0))</f>
        <v>3</v>
      </c>
      <c r="H150" s="67" t="n">
        <f aca="false">G150</f>
        <v>3</v>
      </c>
      <c r="I150" s="68" t="n">
        <f aca="false">H150</f>
        <v>3</v>
      </c>
      <c r="J150" s="66" t="e">
        <f aca="false">VLOOKUP($A150,Table,MATCH(J$4,Curves,0))</f>
        <v>#N/A</v>
      </c>
      <c r="K150" s="67" t="e">
        <f aca="false">J150</f>
        <v>#N/A</v>
      </c>
      <c r="L150" s="68" t="e">
        <f aca="false">K150</f>
        <v>#N/A</v>
      </c>
      <c r="M150" s="66" t="e">
        <f aca="false">VLOOKUP($A150,Table,MATCH(M$4,Curves,0))</f>
        <v>#N/A</v>
      </c>
      <c r="N150" s="67" t="e">
        <f aca="false">M150</f>
        <v>#N/A</v>
      </c>
      <c r="O150" s="68" t="e">
        <f aca="false">N150</f>
        <v>#N/A</v>
      </c>
      <c r="P150" s="69"/>
      <c r="Q150" s="68" t="e">
        <f aca="false">M150+J150+G150</f>
        <v>#N/A</v>
      </c>
      <c r="R150" s="68" t="e">
        <f aca="false">N150+K150+H150</f>
        <v>#N/A</v>
      </c>
      <c r="S150" s="68" t="e">
        <f aca="false">O150+L150+I150</f>
        <v>#N/A</v>
      </c>
      <c r="T150" s="69"/>
      <c r="U150" s="2" t="n">
        <f aca="false">A151-A150</f>
        <v>31</v>
      </c>
      <c r="V150" s="70" t="n">
        <f aca="false">CHOOSE(F$3,A151+24,A150)</f>
        <v>40969</v>
      </c>
      <c r="W150" s="2" t="n">
        <f aca="false">V150-C$3</f>
        <v>-4956</v>
      </c>
      <c r="X150" s="66" t="n">
        <f aca="false">VLOOKUP($A150,Table,MATCH(X$4,Curves,0))</f>
        <v>2</v>
      </c>
      <c r="Y150" s="71" t="n">
        <f aca="false">1/(1+CHOOSE(F$3,(X151+($K$3/10000))/2,(X150+($K$3/10000))/2))^(2*W150/365.25)</f>
        <v>147647020.460079</v>
      </c>
      <c r="Z150" s="2" t="n">
        <f aca="false">IF(AND(mthbeg&lt;=A150,mthend&gt;=A150),1,0)</f>
        <v>1</v>
      </c>
      <c r="AA150" s="2" t="n">
        <f aca="false">U150*Z150</f>
        <v>31</v>
      </c>
      <c r="AC150" s="57" t="n">
        <f aca="false">F150*G150</f>
        <v>205967593541810</v>
      </c>
      <c r="AD150" s="57" t="n">
        <f aca="false">$F150*H150</f>
        <v>205967593541810</v>
      </c>
      <c r="AE150" s="57" t="n">
        <f aca="false">$F150*I150</f>
        <v>205967593541810</v>
      </c>
      <c r="AF150" s="57" t="e">
        <f aca="false">$F150*J150</f>
        <v>#N/A</v>
      </c>
      <c r="AG150" s="57" t="e">
        <f aca="false">$F150*K150</f>
        <v>#N/A</v>
      </c>
      <c r="AH150" s="57" t="e">
        <f aca="false">$F150*L150</f>
        <v>#N/A</v>
      </c>
      <c r="AI150" s="57" t="e">
        <f aca="false">$F150*M150</f>
        <v>#N/A</v>
      </c>
      <c r="AJ150" s="57" t="e">
        <f aca="false">$F150*N150</f>
        <v>#N/A</v>
      </c>
      <c r="AK150" s="57" t="e">
        <f aca="false">F150*O150</f>
        <v>#N/A</v>
      </c>
      <c r="AL150" s="61"/>
      <c r="AM150" s="57" t="n">
        <f aca="false">CHOOSE($G$3,AD150-AE150,AE150-AD150)</f>
        <v>0</v>
      </c>
      <c r="AN150" s="57" t="e">
        <f aca="false">CHOOSE($G$3,AG150-AH150,AH150-AG150)</f>
        <v>#N/A</v>
      </c>
      <c r="AO150" s="57" t="e">
        <f aca="false">CHOOSE($G$3,AJ150-AK150,AK150-AJ150)</f>
        <v>#N/A</v>
      </c>
      <c r="AP150" s="72" t="e">
        <f aca="false">SUM(AM150:AO150)</f>
        <v>#N/A</v>
      </c>
      <c r="AR150" s="57" t="n">
        <f aca="false">CHOOSE($G$3,AC150-AD150,AD150-AC150)</f>
        <v>0</v>
      </c>
      <c r="AS150" s="57" t="e">
        <f aca="false">CHOOSE($G$3,AF150-AG150,AG150-AF150)</f>
        <v>#N/A</v>
      </c>
      <c r="AT150" s="57" t="e">
        <f aca="false">CHOOSE($G$3,AI150-AJ150,AJ150-AI150)</f>
        <v>#N/A</v>
      </c>
      <c r="AU150" s="72" t="e">
        <f aca="false">AR150+AS150+AT150</f>
        <v>#N/A</v>
      </c>
      <c r="AV150" s="72"/>
      <c r="AW150" s="58" t="e">
        <f aca="false">AU150+AP150</f>
        <v>#N/A</v>
      </c>
      <c r="AY150" s="58" t="e">
        <f aca="false">AK150+AH150+AE150</f>
        <v>#N/A</v>
      </c>
      <c r="AZ150" s="73"/>
    </row>
    <row r="151" customFormat="false" ht="12.75" hidden="false" customHeight="false" outlineLevel="0" collapsed="false">
      <c r="A151" s="62" t="n">
        <f aca="false">EDATE(A150,1)</f>
        <v>41000</v>
      </c>
      <c r="B151" s="63" t="n">
        <f aca="false">B150</f>
        <v>15000</v>
      </c>
      <c r="C151" s="75"/>
      <c r="D151" s="65" t="n">
        <f aca="false">B151+C151</f>
        <v>15000</v>
      </c>
      <c r="E151" s="52" t="n">
        <f aca="false">IF(Z151=0,0,IF(AND(Z151=1,$H$3=1),D151*U151,IF($H$3=2,D151,"N/A")))</f>
        <v>450000</v>
      </c>
      <c r="F151" s="52" t="n">
        <f aca="false">E151*Y151</f>
        <v>59066105664488</v>
      </c>
      <c r="G151" s="66" t="n">
        <f aca="false">VLOOKUP($A151,Table,MATCH(G$4,Curves,0))</f>
        <v>3</v>
      </c>
      <c r="H151" s="67" t="n">
        <f aca="false">G151</f>
        <v>3</v>
      </c>
      <c r="I151" s="68" t="n">
        <f aca="false">H151</f>
        <v>3</v>
      </c>
      <c r="J151" s="66" t="e">
        <f aca="false">VLOOKUP($A151,Table,MATCH(J$4,Curves,0))</f>
        <v>#N/A</v>
      </c>
      <c r="K151" s="67" t="e">
        <f aca="false">J151</f>
        <v>#N/A</v>
      </c>
      <c r="L151" s="68" t="e">
        <f aca="false">K151</f>
        <v>#N/A</v>
      </c>
      <c r="M151" s="66" t="e">
        <f aca="false">VLOOKUP($A151,Table,MATCH(M$4,Curves,0))</f>
        <v>#N/A</v>
      </c>
      <c r="N151" s="67" t="e">
        <f aca="false">M151</f>
        <v>#N/A</v>
      </c>
      <c r="O151" s="68" t="e">
        <f aca="false">N151</f>
        <v>#N/A</v>
      </c>
      <c r="P151" s="69"/>
      <c r="Q151" s="68" t="e">
        <f aca="false">M151+J151+G151</f>
        <v>#N/A</v>
      </c>
      <c r="R151" s="68" t="e">
        <f aca="false">N151+K151+H151</f>
        <v>#N/A</v>
      </c>
      <c r="S151" s="68" t="e">
        <f aca="false">O151+L151+I151</f>
        <v>#N/A</v>
      </c>
      <c r="T151" s="69"/>
      <c r="U151" s="2" t="n">
        <f aca="false">A152-A151</f>
        <v>30</v>
      </c>
      <c r="V151" s="70" t="n">
        <f aca="false">CHOOSE(F$3,A152+24,A151)</f>
        <v>41000</v>
      </c>
      <c r="W151" s="2" t="n">
        <f aca="false">V151-C$3</f>
        <v>-4925</v>
      </c>
      <c r="X151" s="66" t="n">
        <f aca="false">VLOOKUP($A151,Table,MATCH(X$4,Curves,0))</f>
        <v>2</v>
      </c>
      <c r="Y151" s="71" t="n">
        <f aca="false">1/(1+CHOOSE(F$3,(X152+($K$3/10000))/2,(X151+($K$3/10000))/2))^(2*W151/365.25)</f>
        <v>131258012.587751</v>
      </c>
      <c r="Z151" s="2" t="n">
        <f aca="false">IF(AND(mthbeg&lt;=A151,mthend&gt;=A151),1,0)</f>
        <v>1</v>
      </c>
      <c r="AA151" s="2" t="n">
        <f aca="false">U151*Z151</f>
        <v>30</v>
      </c>
      <c r="AC151" s="57" t="n">
        <f aca="false">F151*G151</f>
        <v>177198316993464</v>
      </c>
      <c r="AD151" s="57" t="n">
        <f aca="false">$F151*H151</f>
        <v>177198316993464</v>
      </c>
      <c r="AE151" s="57" t="n">
        <f aca="false">$F151*I151</f>
        <v>177198316993464</v>
      </c>
      <c r="AF151" s="57" t="e">
        <f aca="false">$F151*J151</f>
        <v>#N/A</v>
      </c>
      <c r="AG151" s="57" t="e">
        <f aca="false">$F151*K151</f>
        <v>#N/A</v>
      </c>
      <c r="AH151" s="57" t="e">
        <f aca="false">$F151*L151</f>
        <v>#N/A</v>
      </c>
      <c r="AI151" s="57" t="e">
        <f aca="false">$F151*M151</f>
        <v>#N/A</v>
      </c>
      <c r="AJ151" s="57" t="e">
        <f aca="false">$F151*N151</f>
        <v>#N/A</v>
      </c>
      <c r="AK151" s="57" t="e">
        <f aca="false">F151*O151</f>
        <v>#N/A</v>
      </c>
      <c r="AL151" s="61"/>
      <c r="AM151" s="57" t="n">
        <f aca="false">CHOOSE($G$3,AD151-AE151,AE151-AD151)</f>
        <v>0</v>
      </c>
      <c r="AN151" s="57" t="e">
        <f aca="false">CHOOSE($G$3,AG151-AH151,AH151-AG151)</f>
        <v>#N/A</v>
      </c>
      <c r="AO151" s="57" t="e">
        <f aca="false">CHOOSE($G$3,AJ151-AK151,AK151-AJ151)</f>
        <v>#N/A</v>
      </c>
      <c r="AP151" s="72" t="e">
        <f aca="false">SUM(AM151:AO151)</f>
        <v>#N/A</v>
      </c>
      <c r="AR151" s="57" t="n">
        <f aca="false">CHOOSE($G$3,AC151-AD151,AD151-AC151)</f>
        <v>0</v>
      </c>
      <c r="AS151" s="57" t="e">
        <f aca="false">CHOOSE($G$3,AF151-AG151,AG151-AF151)</f>
        <v>#N/A</v>
      </c>
      <c r="AT151" s="57" t="e">
        <f aca="false">CHOOSE($G$3,AI151-AJ151,AJ151-AI151)</f>
        <v>#N/A</v>
      </c>
      <c r="AU151" s="72" t="e">
        <f aca="false">AR151+AS151+AT151</f>
        <v>#N/A</v>
      </c>
      <c r="AV151" s="72"/>
      <c r="AW151" s="58" t="e">
        <f aca="false">AU151+AP151</f>
        <v>#N/A</v>
      </c>
      <c r="AY151" s="58" t="e">
        <f aca="false">AK151+AH151+AE151</f>
        <v>#N/A</v>
      </c>
      <c r="AZ151" s="73"/>
    </row>
    <row r="152" customFormat="false" ht="12.75" hidden="false" customHeight="false" outlineLevel="0" collapsed="false">
      <c r="A152" s="62" t="n">
        <f aca="false">EDATE(A151,1)</f>
        <v>41030</v>
      </c>
      <c r="B152" s="63" t="n">
        <f aca="false">B151</f>
        <v>15000</v>
      </c>
      <c r="C152" s="75"/>
      <c r="D152" s="65" t="n">
        <f aca="false">B152+C152</f>
        <v>15000</v>
      </c>
      <c r="E152" s="52" t="n">
        <f aca="false">IF(Z152=0,0,IF(AND(Z152=1,$H$3=1),D152*U152,IF($H$3=2,D152,"N/A")))</f>
        <v>465000</v>
      </c>
      <c r="F152" s="52" t="n">
        <f aca="false">E152*Y152</f>
        <v>54466348991290.8</v>
      </c>
      <c r="G152" s="66" t="n">
        <f aca="false">VLOOKUP($A152,Table,MATCH(G$4,Curves,0))</f>
        <v>3</v>
      </c>
      <c r="H152" s="67" t="n">
        <f aca="false">G152</f>
        <v>3</v>
      </c>
      <c r="I152" s="68" t="n">
        <f aca="false">H152</f>
        <v>3</v>
      </c>
      <c r="J152" s="66" t="e">
        <f aca="false">VLOOKUP($A152,Table,MATCH(J$4,Curves,0))</f>
        <v>#N/A</v>
      </c>
      <c r="K152" s="67" t="e">
        <f aca="false">J152</f>
        <v>#N/A</v>
      </c>
      <c r="L152" s="68" t="e">
        <f aca="false">K152</f>
        <v>#N/A</v>
      </c>
      <c r="M152" s="66" t="e">
        <f aca="false">VLOOKUP($A152,Table,MATCH(M$4,Curves,0))</f>
        <v>#N/A</v>
      </c>
      <c r="N152" s="67" t="e">
        <f aca="false">M152</f>
        <v>#N/A</v>
      </c>
      <c r="O152" s="68" t="e">
        <f aca="false">N152</f>
        <v>#N/A</v>
      </c>
      <c r="P152" s="69"/>
      <c r="Q152" s="68" t="e">
        <f aca="false">M152+J152+G152</f>
        <v>#N/A</v>
      </c>
      <c r="R152" s="68" t="e">
        <f aca="false">N152+K152+H152</f>
        <v>#N/A</v>
      </c>
      <c r="S152" s="68" t="e">
        <f aca="false">O152+L152+I152</f>
        <v>#N/A</v>
      </c>
      <c r="T152" s="69"/>
      <c r="U152" s="2" t="n">
        <f aca="false">A153-A152</f>
        <v>31</v>
      </c>
      <c r="V152" s="70" t="n">
        <f aca="false">CHOOSE(F$3,A153+24,A152)</f>
        <v>41030</v>
      </c>
      <c r="W152" s="2" t="n">
        <f aca="false">V152-C$3</f>
        <v>-4895</v>
      </c>
      <c r="X152" s="66" t="n">
        <f aca="false">VLOOKUP($A152,Table,MATCH(X$4,Curves,0))</f>
        <v>2</v>
      </c>
      <c r="Y152" s="71" t="n">
        <f aca="false">1/(1+CHOOSE(F$3,(X153+($K$3/10000))/2,(X152+($K$3/10000))/2))^(2*W152/365.25)</f>
        <v>117131933.314604</v>
      </c>
      <c r="Z152" s="2" t="n">
        <f aca="false">IF(AND(mthbeg&lt;=A152,mthend&gt;=A152),1,0)</f>
        <v>1</v>
      </c>
      <c r="AA152" s="2" t="n">
        <f aca="false">U152*Z152</f>
        <v>31</v>
      </c>
      <c r="AC152" s="57" t="n">
        <f aca="false">F152*G152</f>
        <v>163399046973872</v>
      </c>
      <c r="AD152" s="57" t="n">
        <f aca="false">$F152*H152</f>
        <v>163399046973872</v>
      </c>
      <c r="AE152" s="57" t="n">
        <f aca="false">$F152*I152</f>
        <v>163399046973872</v>
      </c>
      <c r="AF152" s="57" t="e">
        <f aca="false">$F152*J152</f>
        <v>#N/A</v>
      </c>
      <c r="AG152" s="57" t="e">
        <f aca="false">$F152*K152</f>
        <v>#N/A</v>
      </c>
      <c r="AH152" s="57" t="e">
        <f aca="false">$F152*L152</f>
        <v>#N/A</v>
      </c>
      <c r="AI152" s="57" t="e">
        <f aca="false">$F152*M152</f>
        <v>#N/A</v>
      </c>
      <c r="AJ152" s="57" t="e">
        <f aca="false">$F152*N152</f>
        <v>#N/A</v>
      </c>
      <c r="AK152" s="57" t="e">
        <f aca="false">F152*O152</f>
        <v>#N/A</v>
      </c>
      <c r="AL152" s="61"/>
      <c r="AM152" s="57" t="n">
        <f aca="false">CHOOSE($G$3,AD152-AE152,AE152-AD152)</f>
        <v>0</v>
      </c>
      <c r="AN152" s="57" t="e">
        <f aca="false">CHOOSE($G$3,AG152-AH152,AH152-AG152)</f>
        <v>#N/A</v>
      </c>
      <c r="AO152" s="57" t="e">
        <f aca="false">CHOOSE($G$3,AJ152-AK152,AK152-AJ152)</f>
        <v>#N/A</v>
      </c>
      <c r="AP152" s="72" t="e">
        <f aca="false">SUM(AM152:AO152)</f>
        <v>#N/A</v>
      </c>
      <c r="AR152" s="57" t="n">
        <f aca="false">CHOOSE($G$3,AC152-AD152,AD152-AC152)</f>
        <v>0</v>
      </c>
      <c r="AS152" s="57" t="e">
        <f aca="false">CHOOSE($G$3,AF152-AG152,AG152-AF152)</f>
        <v>#N/A</v>
      </c>
      <c r="AT152" s="57" t="e">
        <f aca="false">CHOOSE($G$3,AI152-AJ152,AJ152-AI152)</f>
        <v>#N/A</v>
      </c>
      <c r="AU152" s="72" t="e">
        <f aca="false">AR152+AS152+AT152</f>
        <v>#N/A</v>
      </c>
      <c r="AV152" s="72"/>
      <c r="AW152" s="58" t="e">
        <f aca="false">AU152+AP152</f>
        <v>#N/A</v>
      </c>
      <c r="AY152" s="58" t="e">
        <f aca="false">AK152+AH152+AE152</f>
        <v>#N/A</v>
      </c>
      <c r="AZ152" s="73"/>
    </row>
    <row r="153" customFormat="false" ht="12.75" hidden="false" customHeight="false" outlineLevel="0" collapsed="false">
      <c r="A153" s="62" t="n">
        <f aca="false">EDATE(A152,1)</f>
        <v>41061</v>
      </c>
      <c r="B153" s="63" t="n">
        <f aca="false">B152</f>
        <v>15000</v>
      </c>
      <c r="C153" s="75"/>
      <c r="D153" s="65" t="n">
        <f aca="false">B153+C153</f>
        <v>15000</v>
      </c>
      <c r="E153" s="52" t="n">
        <f aca="false">IF(Z153=0,0,IF(AND(Z153=1,$H$3=1),D153*U153,IF($H$3=2,D153,"N/A")))</f>
        <v>450000</v>
      </c>
      <c r="F153" s="52" t="n">
        <f aca="false">E153*Y153</f>
        <v>46858562592645.1</v>
      </c>
      <c r="G153" s="66" t="n">
        <f aca="false">VLOOKUP($A153,Table,MATCH(G$4,Curves,0))</f>
        <v>3</v>
      </c>
      <c r="H153" s="67" t="n">
        <f aca="false">G153</f>
        <v>3</v>
      </c>
      <c r="I153" s="68" t="n">
        <f aca="false">H153</f>
        <v>3</v>
      </c>
      <c r="J153" s="66" t="e">
        <f aca="false">VLOOKUP($A153,Table,MATCH(J$4,Curves,0))</f>
        <v>#N/A</v>
      </c>
      <c r="K153" s="67" t="e">
        <f aca="false">J153</f>
        <v>#N/A</v>
      </c>
      <c r="L153" s="68" t="e">
        <f aca="false">K153</f>
        <v>#N/A</v>
      </c>
      <c r="M153" s="66" t="e">
        <f aca="false">VLOOKUP($A153,Table,MATCH(M$4,Curves,0))</f>
        <v>#N/A</v>
      </c>
      <c r="N153" s="67" t="e">
        <f aca="false">M153</f>
        <v>#N/A</v>
      </c>
      <c r="O153" s="68" t="e">
        <f aca="false">N153</f>
        <v>#N/A</v>
      </c>
      <c r="P153" s="69"/>
      <c r="Q153" s="68" t="e">
        <f aca="false">M153+J153+G153</f>
        <v>#N/A</v>
      </c>
      <c r="R153" s="68" t="e">
        <f aca="false">N153+K153+H153</f>
        <v>#N/A</v>
      </c>
      <c r="S153" s="68" t="e">
        <f aca="false">O153+L153+I153</f>
        <v>#N/A</v>
      </c>
      <c r="T153" s="69"/>
      <c r="U153" s="2" t="n">
        <f aca="false">A154-A153</f>
        <v>30</v>
      </c>
      <c r="V153" s="70" t="n">
        <f aca="false">CHOOSE(F$3,A154+24,A153)</f>
        <v>41061</v>
      </c>
      <c r="W153" s="2" t="n">
        <f aca="false">V153-C$3</f>
        <v>-4864</v>
      </c>
      <c r="X153" s="66" t="n">
        <f aca="false">VLOOKUP($A153,Table,MATCH(X$4,Curves,0))</f>
        <v>2</v>
      </c>
      <c r="Y153" s="71" t="n">
        <f aca="false">1/(1+CHOOSE(F$3,(X154+($K$3/10000))/2,(X153+($K$3/10000))/2))^(2*W153/365.25)</f>
        <v>104130139.094767</v>
      </c>
      <c r="Z153" s="2" t="n">
        <f aca="false">IF(AND(mthbeg&lt;=A153,mthend&gt;=A153),1,0)</f>
        <v>1</v>
      </c>
      <c r="AA153" s="2" t="n">
        <f aca="false">U153*Z153</f>
        <v>30</v>
      </c>
      <c r="AC153" s="57" t="n">
        <f aca="false">F153*G153</f>
        <v>140575687777935</v>
      </c>
      <c r="AD153" s="57" t="n">
        <f aca="false">$F153*H153</f>
        <v>140575687777935</v>
      </c>
      <c r="AE153" s="57" t="n">
        <f aca="false">$F153*I153</f>
        <v>140575687777935</v>
      </c>
      <c r="AF153" s="57" t="e">
        <f aca="false">$F153*J153</f>
        <v>#N/A</v>
      </c>
      <c r="AG153" s="57" t="e">
        <f aca="false">$F153*K153</f>
        <v>#N/A</v>
      </c>
      <c r="AH153" s="57" t="e">
        <f aca="false">$F153*L153</f>
        <v>#N/A</v>
      </c>
      <c r="AI153" s="57" t="e">
        <f aca="false">$F153*M153</f>
        <v>#N/A</v>
      </c>
      <c r="AJ153" s="57" t="e">
        <f aca="false">$F153*N153</f>
        <v>#N/A</v>
      </c>
      <c r="AK153" s="57" t="e">
        <f aca="false">F153*O153</f>
        <v>#N/A</v>
      </c>
      <c r="AL153" s="61"/>
      <c r="AM153" s="57" t="n">
        <f aca="false">CHOOSE($G$3,AD153-AE153,AE153-AD153)</f>
        <v>0</v>
      </c>
      <c r="AN153" s="57" t="e">
        <f aca="false">CHOOSE($G$3,AG153-AH153,AH153-AG153)</f>
        <v>#N/A</v>
      </c>
      <c r="AO153" s="57" t="e">
        <f aca="false">CHOOSE($G$3,AJ153-AK153,AK153-AJ153)</f>
        <v>#N/A</v>
      </c>
      <c r="AP153" s="72" t="e">
        <f aca="false">SUM(AM153:AO153)</f>
        <v>#N/A</v>
      </c>
      <c r="AR153" s="57" t="n">
        <f aca="false">CHOOSE($G$3,AC153-AD153,AD153-AC153)</f>
        <v>0</v>
      </c>
      <c r="AS153" s="57" t="e">
        <f aca="false">CHOOSE($G$3,AF153-AG153,AG153-AF153)</f>
        <v>#N/A</v>
      </c>
      <c r="AT153" s="57" t="e">
        <f aca="false">CHOOSE($G$3,AI153-AJ153,AJ153-AI153)</f>
        <v>#N/A</v>
      </c>
      <c r="AU153" s="72" t="e">
        <f aca="false">AR153+AS153+AT153</f>
        <v>#N/A</v>
      </c>
      <c r="AV153" s="72"/>
      <c r="AW153" s="58" t="e">
        <f aca="false">AU153+AP153</f>
        <v>#N/A</v>
      </c>
      <c r="AY153" s="58" t="e">
        <f aca="false">AK153+AH153+AE153</f>
        <v>#N/A</v>
      </c>
      <c r="AZ153" s="73"/>
    </row>
    <row r="154" customFormat="false" ht="12.75" hidden="false" customHeight="false" outlineLevel="0" collapsed="false">
      <c r="A154" s="62" t="n">
        <f aca="false">EDATE(A153,1)</f>
        <v>41091</v>
      </c>
      <c r="B154" s="63" t="n">
        <f aca="false">B153</f>
        <v>15000</v>
      </c>
      <c r="C154" s="75"/>
      <c r="D154" s="65" t="n">
        <f aca="false">B154+C154</f>
        <v>15000</v>
      </c>
      <c r="E154" s="52" t="n">
        <f aca="false">IF(Z154=0,0,IF(AND(Z154=1,$H$3=1),D154*U154,IF($H$3=2,D154,"N/A")))</f>
        <v>465000</v>
      </c>
      <c r="F154" s="52" t="n">
        <f aca="false">E154*Y154</f>
        <v>43209464966228.5</v>
      </c>
      <c r="G154" s="66" t="n">
        <f aca="false">VLOOKUP($A154,Table,MATCH(G$4,Curves,0))</f>
        <v>3</v>
      </c>
      <c r="H154" s="67" t="n">
        <f aca="false">G154</f>
        <v>3</v>
      </c>
      <c r="I154" s="68" t="n">
        <f aca="false">H154</f>
        <v>3</v>
      </c>
      <c r="J154" s="66" t="e">
        <f aca="false">VLOOKUP($A154,Table,MATCH(J$4,Curves,0))</f>
        <v>#N/A</v>
      </c>
      <c r="K154" s="67" t="e">
        <f aca="false">J154</f>
        <v>#N/A</v>
      </c>
      <c r="L154" s="68" t="e">
        <f aca="false">K154</f>
        <v>#N/A</v>
      </c>
      <c r="M154" s="66" t="e">
        <f aca="false">VLOOKUP($A154,Table,MATCH(M$4,Curves,0))</f>
        <v>#N/A</v>
      </c>
      <c r="N154" s="67" t="e">
        <f aca="false">M154</f>
        <v>#N/A</v>
      </c>
      <c r="O154" s="68" t="e">
        <f aca="false">N154</f>
        <v>#N/A</v>
      </c>
      <c r="P154" s="69"/>
      <c r="Q154" s="68" t="e">
        <f aca="false">M154+J154+G154</f>
        <v>#N/A</v>
      </c>
      <c r="R154" s="68" t="e">
        <f aca="false">N154+K154+H154</f>
        <v>#N/A</v>
      </c>
      <c r="S154" s="68" t="e">
        <f aca="false">O154+L154+I154</f>
        <v>#N/A</v>
      </c>
      <c r="T154" s="69"/>
      <c r="U154" s="2" t="n">
        <f aca="false">A155-A154</f>
        <v>31</v>
      </c>
      <c r="V154" s="70" t="n">
        <f aca="false">CHOOSE(F$3,A155+24,A154)</f>
        <v>41091</v>
      </c>
      <c r="W154" s="2" t="n">
        <f aca="false">V154-C$3</f>
        <v>-4834</v>
      </c>
      <c r="X154" s="66" t="n">
        <f aca="false">VLOOKUP($A154,Table,MATCH(X$4,Curves,0))</f>
        <v>2</v>
      </c>
      <c r="Y154" s="71" t="n">
        <f aca="false">1/(1+CHOOSE(F$3,(X155+($K$3/10000))/2,(X154+($K$3/10000))/2))^(2*W154/365.25)</f>
        <v>92923580.5725345</v>
      </c>
      <c r="Z154" s="2" t="n">
        <f aca="false">IF(AND(mthbeg&lt;=A154,mthend&gt;=A154),1,0)</f>
        <v>1</v>
      </c>
      <c r="AA154" s="2" t="n">
        <f aca="false">U154*Z154</f>
        <v>31</v>
      </c>
      <c r="AC154" s="57" t="n">
        <f aca="false">F154*G154</f>
        <v>129628394898686</v>
      </c>
      <c r="AD154" s="57" t="n">
        <f aca="false">$F154*H154</f>
        <v>129628394898686</v>
      </c>
      <c r="AE154" s="57" t="n">
        <f aca="false">$F154*I154</f>
        <v>129628394898686</v>
      </c>
      <c r="AF154" s="57" t="e">
        <f aca="false">$F154*J154</f>
        <v>#N/A</v>
      </c>
      <c r="AG154" s="57" t="e">
        <f aca="false">$F154*K154</f>
        <v>#N/A</v>
      </c>
      <c r="AH154" s="57" t="e">
        <f aca="false">$F154*L154</f>
        <v>#N/A</v>
      </c>
      <c r="AI154" s="57" t="e">
        <f aca="false">$F154*M154</f>
        <v>#N/A</v>
      </c>
      <c r="AJ154" s="57" t="e">
        <f aca="false">$F154*N154</f>
        <v>#N/A</v>
      </c>
      <c r="AK154" s="57" t="e">
        <f aca="false">F154*O154</f>
        <v>#N/A</v>
      </c>
      <c r="AL154" s="61"/>
      <c r="AM154" s="57" t="n">
        <f aca="false">CHOOSE($G$3,AD154-AE154,AE154-AD154)</f>
        <v>0</v>
      </c>
      <c r="AN154" s="57" t="e">
        <f aca="false">CHOOSE($G$3,AG154-AH154,AH154-AG154)</f>
        <v>#N/A</v>
      </c>
      <c r="AO154" s="57" t="e">
        <f aca="false">CHOOSE($G$3,AJ154-AK154,AK154-AJ154)</f>
        <v>#N/A</v>
      </c>
      <c r="AP154" s="72" t="e">
        <f aca="false">SUM(AM154:AO154)</f>
        <v>#N/A</v>
      </c>
      <c r="AR154" s="57" t="n">
        <f aca="false">CHOOSE($G$3,AC154-AD154,AD154-AC154)</f>
        <v>0</v>
      </c>
      <c r="AS154" s="57" t="e">
        <f aca="false">CHOOSE($G$3,AF154-AG154,AG154-AF154)</f>
        <v>#N/A</v>
      </c>
      <c r="AT154" s="57" t="e">
        <f aca="false">CHOOSE($G$3,AI154-AJ154,AJ154-AI154)</f>
        <v>#N/A</v>
      </c>
      <c r="AU154" s="72" t="e">
        <f aca="false">AR154+AS154+AT154</f>
        <v>#N/A</v>
      </c>
      <c r="AV154" s="72"/>
      <c r="AW154" s="58" t="e">
        <f aca="false">AU154+AP154</f>
        <v>#N/A</v>
      </c>
      <c r="AY154" s="58" t="e">
        <f aca="false">AK154+AH154+AE154</f>
        <v>#N/A</v>
      </c>
      <c r="AZ154" s="73"/>
    </row>
    <row r="155" customFormat="false" ht="12.75" hidden="false" customHeight="false" outlineLevel="0" collapsed="false">
      <c r="A155" s="62" t="n">
        <f aca="false">EDATE(A154,1)</f>
        <v>41122</v>
      </c>
      <c r="B155" s="63" t="n">
        <f aca="false">B154</f>
        <v>15000</v>
      </c>
      <c r="C155" s="75"/>
      <c r="D155" s="65" t="n">
        <f aca="false">B155+C155</f>
        <v>15000</v>
      </c>
      <c r="E155" s="52" t="n">
        <f aca="false">IF(Z155=0,0,IF(AND(Z155=1,$H$3=1),D155*U155,IF($H$3=2,D155,"N/A")))</f>
        <v>465000</v>
      </c>
      <c r="F155" s="52" t="n">
        <f aca="false">E155*Y155</f>
        <v>38413159160097.7</v>
      </c>
      <c r="G155" s="66" t="n">
        <f aca="false">VLOOKUP($A155,Table,MATCH(G$4,Curves,0))</f>
        <v>3</v>
      </c>
      <c r="H155" s="67" t="n">
        <f aca="false">G155</f>
        <v>3</v>
      </c>
      <c r="I155" s="68" t="n">
        <f aca="false">H155</f>
        <v>3</v>
      </c>
      <c r="J155" s="66" t="e">
        <f aca="false">VLOOKUP($A155,Table,MATCH(J$4,Curves,0))</f>
        <v>#N/A</v>
      </c>
      <c r="K155" s="67" t="e">
        <f aca="false">J155</f>
        <v>#N/A</v>
      </c>
      <c r="L155" s="68" t="e">
        <f aca="false">K155</f>
        <v>#N/A</v>
      </c>
      <c r="M155" s="66" t="e">
        <f aca="false">VLOOKUP($A155,Table,MATCH(M$4,Curves,0))</f>
        <v>#N/A</v>
      </c>
      <c r="N155" s="67" t="e">
        <f aca="false">M155</f>
        <v>#N/A</v>
      </c>
      <c r="O155" s="68" t="e">
        <f aca="false">N155</f>
        <v>#N/A</v>
      </c>
      <c r="P155" s="69"/>
      <c r="Q155" s="68" t="e">
        <f aca="false">M155+J155+G155</f>
        <v>#N/A</v>
      </c>
      <c r="R155" s="68" t="e">
        <f aca="false">N155+K155+H155</f>
        <v>#N/A</v>
      </c>
      <c r="S155" s="68" t="e">
        <f aca="false">O155+L155+I155</f>
        <v>#N/A</v>
      </c>
      <c r="T155" s="69"/>
      <c r="U155" s="2" t="n">
        <f aca="false">A156-A155</f>
        <v>31</v>
      </c>
      <c r="V155" s="70" t="n">
        <f aca="false">CHOOSE(F$3,A156+24,A155)</f>
        <v>41122</v>
      </c>
      <c r="W155" s="2" t="n">
        <f aca="false">V155-C$3</f>
        <v>-4803</v>
      </c>
      <c r="X155" s="66" t="n">
        <f aca="false">VLOOKUP($A155,Table,MATCH(X$4,Curves,0))</f>
        <v>2</v>
      </c>
      <c r="Y155" s="71" t="n">
        <f aca="false">1/(1+CHOOSE(F$3,(X156+($K$3/10000))/2,(X155+($K$3/10000))/2))^(2*W155/365.25)</f>
        <v>82608944.4303177</v>
      </c>
      <c r="Z155" s="2" t="n">
        <f aca="false">IF(AND(mthbeg&lt;=A155,mthend&gt;=A155),1,0)</f>
        <v>1</v>
      </c>
      <c r="AA155" s="2" t="n">
        <f aca="false">U155*Z155</f>
        <v>31</v>
      </c>
      <c r="AC155" s="57" t="n">
        <f aca="false">F155*G155</f>
        <v>115239477480293</v>
      </c>
      <c r="AD155" s="57" t="n">
        <f aca="false">$F155*H155</f>
        <v>115239477480293</v>
      </c>
      <c r="AE155" s="57" t="n">
        <f aca="false">$F155*I155</f>
        <v>115239477480293</v>
      </c>
      <c r="AF155" s="57" t="e">
        <f aca="false">$F155*J155</f>
        <v>#N/A</v>
      </c>
      <c r="AG155" s="57" t="e">
        <f aca="false">$F155*K155</f>
        <v>#N/A</v>
      </c>
      <c r="AH155" s="57" t="e">
        <f aca="false">$F155*L155</f>
        <v>#N/A</v>
      </c>
      <c r="AI155" s="57" t="e">
        <f aca="false">$F155*M155</f>
        <v>#N/A</v>
      </c>
      <c r="AJ155" s="57" t="e">
        <f aca="false">$F155*N155</f>
        <v>#N/A</v>
      </c>
      <c r="AK155" s="57" t="e">
        <f aca="false">F155*O155</f>
        <v>#N/A</v>
      </c>
      <c r="AL155" s="61"/>
      <c r="AM155" s="57" t="n">
        <f aca="false">CHOOSE($G$3,AD155-AE155,AE155-AD155)</f>
        <v>0</v>
      </c>
      <c r="AN155" s="57" t="e">
        <f aca="false">CHOOSE($G$3,AG155-AH155,AH155-AG155)</f>
        <v>#N/A</v>
      </c>
      <c r="AO155" s="57" t="e">
        <f aca="false">CHOOSE($G$3,AJ155-AK155,AK155-AJ155)</f>
        <v>#N/A</v>
      </c>
      <c r="AP155" s="72" t="e">
        <f aca="false">SUM(AM155:AO155)</f>
        <v>#N/A</v>
      </c>
      <c r="AR155" s="57" t="n">
        <f aca="false">CHOOSE($G$3,AC155-AD155,AD155-AC155)</f>
        <v>0</v>
      </c>
      <c r="AS155" s="57" t="e">
        <f aca="false">CHOOSE($G$3,AF155-AG155,AG155-AF155)</f>
        <v>#N/A</v>
      </c>
      <c r="AT155" s="57" t="e">
        <f aca="false">CHOOSE($G$3,AI155-AJ155,AJ155-AI155)</f>
        <v>#N/A</v>
      </c>
      <c r="AU155" s="72" t="e">
        <f aca="false">AR155+AS155+AT155</f>
        <v>#N/A</v>
      </c>
      <c r="AV155" s="72"/>
      <c r="AW155" s="58" t="e">
        <f aca="false">AU155+AP155</f>
        <v>#N/A</v>
      </c>
      <c r="AY155" s="58" t="e">
        <f aca="false">AK155+AH155+AE155</f>
        <v>#N/A</v>
      </c>
      <c r="AZ155" s="73"/>
    </row>
    <row r="156" customFormat="false" ht="12.75" hidden="false" customHeight="false" outlineLevel="0" collapsed="false">
      <c r="A156" s="62" t="n">
        <f aca="false">EDATE(A155,1)</f>
        <v>41153</v>
      </c>
      <c r="B156" s="63" t="n">
        <f aca="false">B155</f>
        <v>15000</v>
      </c>
      <c r="C156" s="75"/>
      <c r="D156" s="65" t="n">
        <f aca="false">B156+C156</f>
        <v>15000</v>
      </c>
      <c r="E156" s="52" t="n">
        <f aca="false">IF(Z156=0,0,IF(AND(Z156=1,$H$3=1),D156*U156,IF($H$3=2,D156,"N/A")))</f>
        <v>450000</v>
      </c>
      <c r="F156" s="52" t="n">
        <f aca="false">E156*Y156</f>
        <v>33047660734015.7</v>
      </c>
      <c r="G156" s="66" t="n">
        <f aca="false">VLOOKUP($A156,Table,MATCH(G$4,Curves,0))</f>
        <v>3</v>
      </c>
      <c r="H156" s="67" t="n">
        <f aca="false">G156</f>
        <v>3</v>
      </c>
      <c r="I156" s="68" t="n">
        <f aca="false">H156</f>
        <v>3</v>
      </c>
      <c r="J156" s="66" t="e">
        <f aca="false">VLOOKUP($A156,Table,MATCH(J$4,Curves,0))</f>
        <v>#N/A</v>
      </c>
      <c r="K156" s="67" t="e">
        <f aca="false">J156</f>
        <v>#N/A</v>
      </c>
      <c r="L156" s="68" t="e">
        <f aca="false">K156</f>
        <v>#N/A</v>
      </c>
      <c r="M156" s="66" t="e">
        <f aca="false">VLOOKUP($A156,Table,MATCH(M$4,Curves,0))</f>
        <v>#N/A</v>
      </c>
      <c r="N156" s="67" t="e">
        <f aca="false">M156</f>
        <v>#N/A</v>
      </c>
      <c r="O156" s="68" t="e">
        <f aca="false">N156</f>
        <v>#N/A</v>
      </c>
      <c r="P156" s="69"/>
      <c r="Q156" s="68" t="e">
        <f aca="false">M156+J156+G156</f>
        <v>#N/A</v>
      </c>
      <c r="R156" s="68" t="e">
        <f aca="false">N156+K156+H156</f>
        <v>#N/A</v>
      </c>
      <c r="S156" s="68" t="e">
        <f aca="false">O156+L156+I156</f>
        <v>#N/A</v>
      </c>
      <c r="T156" s="69"/>
      <c r="U156" s="2" t="n">
        <f aca="false">A157-A156</f>
        <v>30</v>
      </c>
      <c r="V156" s="70" t="n">
        <f aca="false">CHOOSE(F$3,A157+24,A156)</f>
        <v>41153</v>
      </c>
      <c r="W156" s="2" t="n">
        <f aca="false">V156-C$3</f>
        <v>-4772</v>
      </c>
      <c r="X156" s="66" t="n">
        <f aca="false">VLOOKUP($A156,Table,MATCH(X$4,Curves,0))</f>
        <v>2</v>
      </c>
      <c r="Y156" s="71" t="n">
        <f aca="false">1/(1+CHOOSE(F$3,(X157+($K$3/10000))/2,(X156+($K$3/10000))/2))^(2*W156/365.25)</f>
        <v>73439246.0755904</v>
      </c>
      <c r="Z156" s="2" t="n">
        <f aca="false">IF(AND(mthbeg&lt;=A156,mthend&gt;=A156),1,0)</f>
        <v>1</v>
      </c>
      <c r="AA156" s="2" t="n">
        <f aca="false">U156*Z156</f>
        <v>30</v>
      </c>
      <c r="AC156" s="57" t="n">
        <f aca="false">F156*G156</f>
        <v>99142982202047.1</v>
      </c>
      <c r="AD156" s="57" t="n">
        <f aca="false">$F156*H156</f>
        <v>99142982202047.1</v>
      </c>
      <c r="AE156" s="57" t="n">
        <f aca="false">$F156*I156</f>
        <v>99142982202047.1</v>
      </c>
      <c r="AF156" s="57" t="e">
        <f aca="false">$F156*J156</f>
        <v>#N/A</v>
      </c>
      <c r="AG156" s="57" t="e">
        <f aca="false">$F156*K156</f>
        <v>#N/A</v>
      </c>
      <c r="AH156" s="57" t="e">
        <f aca="false">$F156*L156</f>
        <v>#N/A</v>
      </c>
      <c r="AI156" s="57" t="e">
        <f aca="false">$F156*M156</f>
        <v>#N/A</v>
      </c>
      <c r="AJ156" s="57" t="e">
        <f aca="false">$F156*N156</f>
        <v>#N/A</v>
      </c>
      <c r="AK156" s="57" t="e">
        <f aca="false">F156*O156</f>
        <v>#N/A</v>
      </c>
      <c r="AL156" s="61"/>
      <c r="AM156" s="57" t="n">
        <f aca="false">CHOOSE($G$3,AD156-AE156,AE156-AD156)</f>
        <v>0</v>
      </c>
      <c r="AN156" s="57" t="e">
        <f aca="false">CHOOSE($G$3,AG156-AH156,AH156-AG156)</f>
        <v>#N/A</v>
      </c>
      <c r="AO156" s="57" t="e">
        <f aca="false">CHOOSE($G$3,AJ156-AK156,AK156-AJ156)</f>
        <v>#N/A</v>
      </c>
      <c r="AP156" s="72" t="e">
        <f aca="false">SUM(AM156:AO156)</f>
        <v>#N/A</v>
      </c>
      <c r="AR156" s="57" t="n">
        <f aca="false">CHOOSE($G$3,AC156-AD156,AD156-AC156)</f>
        <v>0</v>
      </c>
      <c r="AS156" s="57" t="e">
        <f aca="false">CHOOSE($G$3,AF156-AG156,AG156-AF156)</f>
        <v>#N/A</v>
      </c>
      <c r="AT156" s="57" t="e">
        <f aca="false">CHOOSE($G$3,AI156-AJ156,AJ156-AI156)</f>
        <v>#N/A</v>
      </c>
      <c r="AU156" s="72" t="e">
        <f aca="false">AR156+AS156+AT156</f>
        <v>#N/A</v>
      </c>
      <c r="AV156" s="72"/>
      <c r="AW156" s="58" t="e">
        <f aca="false">AU156+AP156</f>
        <v>#N/A</v>
      </c>
      <c r="AY156" s="58" t="e">
        <f aca="false">AK156+AH156+AE156</f>
        <v>#N/A</v>
      </c>
      <c r="AZ156" s="73"/>
    </row>
    <row r="157" customFormat="false" ht="12.75" hidden="false" customHeight="false" outlineLevel="0" collapsed="false">
      <c r="A157" s="62" t="n">
        <f aca="false">EDATE(A156,1)</f>
        <v>41183</v>
      </c>
      <c r="B157" s="63" t="n">
        <f aca="false">B156</f>
        <v>15000</v>
      </c>
      <c r="C157" s="75"/>
      <c r="D157" s="65" t="n">
        <f aca="false">B157+C157</f>
        <v>15000</v>
      </c>
      <c r="E157" s="52" t="n">
        <f aca="false">IF(Z157=0,0,IF(AND(Z157=1,$H$3=1),D157*U157,IF($H$3=2,D157,"N/A")))</f>
        <v>465000</v>
      </c>
      <c r="F157" s="52" t="n">
        <f aca="false">E157*Y157</f>
        <v>30474083277287.6</v>
      </c>
      <c r="G157" s="66" t="n">
        <f aca="false">VLOOKUP($A157,Table,MATCH(G$4,Curves,0))</f>
        <v>3</v>
      </c>
      <c r="H157" s="67" t="n">
        <f aca="false">G157</f>
        <v>3</v>
      </c>
      <c r="I157" s="68" t="n">
        <f aca="false">H157</f>
        <v>3</v>
      </c>
      <c r="J157" s="66" t="e">
        <f aca="false">VLOOKUP($A157,Table,MATCH(J$4,Curves,0))</f>
        <v>#N/A</v>
      </c>
      <c r="K157" s="67" t="e">
        <f aca="false">J157</f>
        <v>#N/A</v>
      </c>
      <c r="L157" s="68" t="e">
        <f aca="false">K157</f>
        <v>#N/A</v>
      </c>
      <c r="M157" s="66" t="e">
        <f aca="false">VLOOKUP($A157,Table,MATCH(M$4,Curves,0))</f>
        <v>#N/A</v>
      </c>
      <c r="N157" s="67" t="e">
        <f aca="false">M157</f>
        <v>#N/A</v>
      </c>
      <c r="O157" s="68" t="e">
        <f aca="false">N157</f>
        <v>#N/A</v>
      </c>
      <c r="P157" s="69"/>
      <c r="Q157" s="68" t="e">
        <f aca="false">M157+J157+G157</f>
        <v>#N/A</v>
      </c>
      <c r="R157" s="68" t="e">
        <f aca="false">N157+K157+H157</f>
        <v>#N/A</v>
      </c>
      <c r="S157" s="68" t="e">
        <f aca="false">O157+L157+I157</f>
        <v>#N/A</v>
      </c>
      <c r="T157" s="69"/>
      <c r="U157" s="2" t="n">
        <f aca="false">A158-A157</f>
        <v>31</v>
      </c>
      <c r="V157" s="70" t="n">
        <f aca="false">CHOOSE(F$3,A158+24,A157)</f>
        <v>41183</v>
      </c>
      <c r="W157" s="2" t="n">
        <f aca="false">V157-C$3</f>
        <v>-4742</v>
      </c>
      <c r="X157" s="66" t="n">
        <f aca="false">VLOOKUP($A157,Table,MATCH(X$4,Curves,0))</f>
        <v>2</v>
      </c>
      <c r="Y157" s="71" t="n">
        <f aca="false">1/(1+CHOOSE(F$3,(X158+($K$3/10000))/2,(X157+($K$3/10000))/2))^(2*W157/365.25)</f>
        <v>65535662.9619087</v>
      </c>
      <c r="Z157" s="2" t="n">
        <f aca="false">IF(AND(mthbeg&lt;=A157,mthend&gt;=A157),1,0)</f>
        <v>1</v>
      </c>
      <c r="AA157" s="2" t="n">
        <f aca="false">U157*Z157</f>
        <v>31</v>
      </c>
      <c r="AC157" s="57" t="n">
        <f aca="false">F157*G157</f>
        <v>91422249831862.7</v>
      </c>
      <c r="AD157" s="57" t="n">
        <f aca="false">$F157*H157</f>
        <v>91422249831862.7</v>
      </c>
      <c r="AE157" s="57" t="n">
        <f aca="false">$F157*I157</f>
        <v>91422249831862.7</v>
      </c>
      <c r="AF157" s="57" t="e">
        <f aca="false">$F157*J157</f>
        <v>#N/A</v>
      </c>
      <c r="AG157" s="57" t="e">
        <f aca="false">$F157*K157</f>
        <v>#N/A</v>
      </c>
      <c r="AH157" s="57" t="e">
        <f aca="false">$F157*L157</f>
        <v>#N/A</v>
      </c>
      <c r="AI157" s="57" t="e">
        <f aca="false">$F157*M157</f>
        <v>#N/A</v>
      </c>
      <c r="AJ157" s="57" t="e">
        <f aca="false">$F157*N157</f>
        <v>#N/A</v>
      </c>
      <c r="AK157" s="57" t="e">
        <f aca="false">F157*O157</f>
        <v>#N/A</v>
      </c>
      <c r="AL157" s="61"/>
      <c r="AM157" s="57" t="n">
        <f aca="false">CHOOSE($G$3,AD157-AE157,AE157-AD157)</f>
        <v>0</v>
      </c>
      <c r="AN157" s="57" t="e">
        <f aca="false">CHOOSE($G$3,AG157-AH157,AH157-AG157)</f>
        <v>#N/A</v>
      </c>
      <c r="AO157" s="57" t="e">
        <f aca="false">CHOOSE($G$3,AJ157-AK157,AK157-AJ157)</f>
        <v>#N/A</v>
      </c>
      <c r="AP157" s="72" t="e">
        <f aca="false">SUM(AM157:AO157)</f>
        <v>#N/A</v>
      </c>
      <c r="AR157" s="57" t="n">
        <f aca="false">CHOOSE($G$3,AC157-AD157,AD157-AC157)</f>
        <v>0</v>
      </c>
      <c r="AS157" s="57" t="e">
        <f aca="false">CHOOSE($G$3,AF157-AG157,AG157-AF157)</f>
        <v>#N/A</v>
      </c>
      <c r="AT157" s="57" t="e">
        <f aca="false">CHOOSE($G$3,AI157-AJ157,AJ157-AI157)</f>
        <v>#N/A</v>
      </c>
      <c r="AU157" s="72" t="e">
        <f aca="false">AR157+AS157+AT157</f>
        <v>#N/A</v>
      </c>
      <c r="AV157" s="72"/>
      <c r="AW157" s="58" t="e">
        <f aca="false">AU157+AP157</f>
        <v>#N/A</v>
      </c>
      <c r="AY157" s="58" t="e">
        <f aca="false">AK157+AH157+AE157</f>
        <v>#N/A</v>
      </c>
      <c r="AZ157" s="73"/>
    </row>
    <row r="158" customFormat="false" ht="12.75" hidden="false" customHeight="false" outlineLevel="0" collapsed="false">
      <c r="A158" s="62" t="n">
        <f aca="false">EDATE(A157,1)</f>
        <v>41214</v>
      </c>
      <c r="B158" s="63" t="n">
        <f aca="false">B157</f>
        <v>15000</v>
      </c>
      <c r="C158" s="75"/>
      <c r="D158" s="65" t="n">
        <f aca="false">B158+C158</f>
        <v>15000</v>
      </c>
      <c r="E158" s="52" t="n">
        <f aca="false">IF(Z158=0,0,IF(AND(Z158=1,$H$3=1),D158*U158,IF($H$3=2,D158,"N/A")))</f>
        <v>450000</v>
      </c>
      <c r="F158" s="52" t="n">
        <f aca="false">E158*Y158</f>
        <v>26217504296654.6</v>
      </c>
      <c r="G158" s="66" t="n">
        <f aca="false">VLOOKUP($A158,Table,MATCH(G$4,Curves,0))</f>
        <v>3</v>
      </c>
      <c r="H158" s="67" t="n">
        <f aca="false">G158</f>
        <v>3</v>
      </c>
      <c r="I158" s="68" t="n">
        <f aca="false">H158</f>
        <v>3</v>
      </c>
      <c r="J158" s="66" t="e">
        <f aca="false">VLOOKUP($A158,Table,MATCH(J$4,Curves,0))</f>
        <v>#N/A</v>
      </c>
      <c r="K158" s="67" t="e">
        <f aca="false">J158</f>
        <v>#N/A</v>
      </c>
      <c r="L158" s="68" t="e">
        <f aca="false">K158</f>
        <v>#N/A</v>
      </c>
      <c r="M158" s="66" t="e">
        <f aca="false">VLOOKUP($A158,Table,MATCH(M$4,Curves,0))</f>
        <v>#N/A</v>
      </c>
      <c r="N158" s="67" t="e">
        <f aca="false">M158</f>
        <v>#N/A</v>
      </c>
      <c r="O158" s="68" t="e">
        <f aca="false">N158</f>
        <v>#N/A</v>
      </c>
      <c r="P158" s="69"/>
      <c r="Q158" s="68" t="e">
        <f aca="false">M158+J158+G158</f>
        <v>#N/A</v>
      </c>
      <c r="R158" s="68" t="e">
        <f aca="false">N158+K158+H158</f>
        <v>#N/A</v>
      </c>
      <c r="S158" s="68" t="e">
        <f aca="false">O158+L158+I158</f>
        <v>#N/A</v>
      </c>
      <c r="T158" s="69"/>
      <c r="U158" s="2" t="n">
        <f aca="false">A159-A158</f>
        <v>30</v>
      </c>
      <c r="V158" s="70" t="n">
        <f aca="false">CHOOSE(F$3,A159+24,A158)</f>
        <v>41214</v>
      </c>
      <c r="W158" s="2" t="n">
        <f aca="false">V158-C$3</f>
        <v>-4711</v>
      </c>
      <c r="X158" s="66" t="n">
        <f aca="false">VLOOKUP($A158,Table,MATCH(X$4,Curves,0))</f>
        <v>2</v>
      </c>
      <c r="Y158" s="71" t="n">
        <f aca="false">1/(1+CHOOSE(F$3,(X159+($K$3/10000))/2,(X158+($K$3/10000))/2))^(2*W158/365.25)</f>
        <v>58261120.6592325</v>
      </c>
      <c r="Z158" s="2" t="n">
        <f aca="false">IF(AND(mthbeg&lt;=A158,mthend&gt;=A158),1,0)</f>
        <v>1</v>
      </c>
      <c r="AA158" s="2" t="n">
        <f aca="false">U158*Z158</f>
        <v>30</v>
      </c>
      <c r="AC158" s="57" t="n">
        <f aca="false">F158*G158</f>
        <v>78652512889963.9</v>
      </c>
      <c r="AD158" s="57" t="n">
        <f aca="false">$F158*H158</f>
        <v>78652512889963.9</v>
      </c>
      <c r="AE158" s="57" t="n">
        <f aca="false">$F158*I158</f>
        <v>78652512889963.9</v>
      </c>
      <c r="AF158" s="57" t="e">
        <f aca="false">$F158*J158</f>
        <v>#N/A</v>
      </c>
      <c r="AG158" s="57" t="e">
        <f aca="false">$F158*K158</f>
        <v>#N/A</v>
      </c>
      <c r="AH158" s="57" t="e">
        <f aca="false">$F158*L158</f>
        <v>#N/A</v>
      </c>
      <c r="AI158" s="57" t="e">
        <f aca="false">$F158*M158</f>
        <v>#N/A</v>
      </c>
      <c r="AJ158" s="57" t="e">
        <f aca="false">$F158*N158</f>
        <v>#N/A</v>
      </c>
      <c r="AK158" s="57" t="e">
        <f aca="false">F158*O158</f>
        <v>#N/A</v>
      </c>
      <c r="AL158" s="61"/>
      <c r="AM158" s="57" t="n">
        <f aca="false">CHOOSE($G$3,AD158-AE158,AE158-AD158)</f>
        <v>0</v>
      </c>
      <c r="AN158" s="57" t="e">
        <f aca="false">CHOOSE($G$3,AG158-AH158,AH158-AG158)</f>
        <v>#N/A</v>
      </c>
      <c r="AO158" s="57" t="e">
        <f aca="false">CHOOSE($G$3,AJ158-AK158,AK158-AJ158)</f>
        <v>#N/A</v>
      </c>
      <c r="AP158" s="72" t="e">
        <f aca="false">SUM(AM158:AO158)</f>
        <v>#N/A</v>
      </c>
      <c r="AR158" s="57" t="n">
        <f aca="false">CHOOSE($G$3,AC158-AD158,AD158-AC158)</f>
        <v>0</v>
      </c>
      <c r="AS158" s="57" t="e">
        <f aca="false">CHOOSE($G$3,AF158-AG158,AG158-AF158)</f>
        <v>#N/A</v>
      </c>
      <c r="AT158" s="57" t="e">
        <f aca="false">CHOOSE($G$3,AI158-AJ158,AJ158-AI158)</f>
        <v>#N/A</v>
      </c>
      <c r="AU158" s="72" t="e">
        <f aca="false">AR158+AS158+AT158</f>
        <v>#N/A</v>
      </c>
      <c r="AV158" s="72"/>
      <c r="AW158" s="58" t="e">
        <f aca="false">AU158+AP158</f>
        <v>#N/A</v>
      </c>
      <c r="AY158" s="58" t="e">
        <f aca="false">AK158+AH158+AE158</f>
        <v>#N/A</v>
      </c>
      <c r="AZ158" s="73"/>
    </row>
    <row r="159" customFormat="false" ht="12.75" hidden="false" customHeight="false" outlineLevel="0" collapsed="false">
      <c r="A159" s="62" t="n">
        <f aca="false">EDATE(A158,1)</f>
        <v>41244</v>
      </c>
      <c r="B159" s="63" t="n">
        <f aca="false">B158</f>
        <v>15000</v>
      </c>
      <c r="C159" s="75"/>
      <c r="D159" s="65" t="n">
        <f aca="false">B159+C159</f>
        <v>15000</v>
      </c>
      <c r="E159" s="52" t="n">
        <f aca="false">IF(Z159=0,0,IF(AND(Z159=1,$H$3=1),D159*U159,IF($H$3=2,D159,"N/A")))</f>
        <v>465000</v>
      </c>
      <c r="F159" s="52" t="n">
        <f aca="false">E159*Y159</f>
        <v>24175823386995.2</v>
      </c>
      <c r="G159" s="66" t="n">
        <f aca="false">VLOOKUP($A159,Table,MATCH(G$4,Curves,0))</f>
        <v>3</v>
      </c>
      <c r="H159" s="67" t="n">
        <f aca="false">G159</f>
        <v>3</v>
      </c>
      <c r="I159" s="68" t="n">
        <f aca="false">H159</f>
        <v>3</v>
      </c>
      <c r="J159" s="66" t="e">
        <f aca="false">VLOOKUP($A159,Table,MATCH(J$4,Curves,0))</f>
        <v>#N/A</v>
      </c>
      <c r="K159" s="67" t="e">
        <f aca="false">J159</f>
        <v>#N/A</v>
      </c>
      <c r="L159" s="68" t="e">
        <f aca="false">K159</f>
        <v>#N/A</v>
      </c>
      <c r="M159" s="66" t="e">
        <f aca="false">VLOOKUP($A159,Table,MATCH(M$4,Curves,0))</f>
        <v>#N/A</v>
      </c>
      <c r="N159" s="67" t="e">
        <f aca="false">M159</f>
        <v>#N/A</v>
      </c>
      <c r="O159" s="68" t="e">
        <f aca="false">N159</f>
        <v>#N/A</v>
      </c>
      <c r="P159" s="69"/>
      <c r="Q159" s="68" t="e">
        <f aca="false">M159+J159+G159</f>
        <v>#N/A</v>
      </c>
      <c r="R159" s="68" t="e">
        <f aca="false">N159+K159+H159</f>
        <v>#N/A</v>
      </c>
      <c r="S159" s="68" t="e">
        <f aca="false">O159+L159+I159</f>
        <v>#N/A</v>
      </c>
      <c r="T159" s="69"/>
      <c r="U159" s="2" t="n">
        <f aca="false">A160-A159</f>
        <v>31</v>
      </c>
      <c r="V159" s="70" t="n">
        <f aca="false">CHOOSE(F$3,A160+24,A159)</f>
        <v>41244</v>
      </c>
      <c r="W159" s="2" t="n">
        <f aca="false">V159-C$3</f>
        <v>-4681</v>
      </c>
      <c r="X159" s="66" t="n">
        <f aca="false">VLOOKUP($A159,Table,MATCH(X$4,Curves,0))</f>
        <v>2</v>
      </c>
      <c r="Y159" s="71" t="n">
        <f aca="false">1/(1+CHOOSE(F$3,(X160+($K$3/10000))/2,(X159+($K$3/10000))/2))^(2*W159/365.25)</f>
        <v>51991018.0365488</v>
      </c>
      <c r="Z159" s="2" t="n">
        <f aca="false">IF(AND(mthbeg&lt;=A159,mthend&gt;=A159),1,0)</f>
        <v>1</v>
      </c>
      <c r="AA159" s="2" t="n">
        <f aca="false">U159*Z159</f>
        <v>31</v>
      </c>
      <c r="AC159" s="57" t="n">
        <f aca="false">F159*G159</f>
        <v>72527470160985.6</v>
      </c>
      <c r="AD159" s="57" t="n">
        <f aca="false">$F159*H159</f>
        <v>72527470160985.6</v>
      </c>
      <c r="AE159" s="57" t="n">
        <f aca="false">$F159*I159</f>
        <v>72527470160985.6</v>
      </c>
      <c r="AF159" s="57" t="e">
        <f aca="false">$F159*J159</f>
        <v>#N/A</v>
      </c>
      <c r="AG159" s="57" t="e">
        <f aca="false">$F159*K159</f>
        <v>#N/A</v>
      </c>
      <c r="AH159" s="57" t="e">
        <f aca="false">$F159*L159</f>
        <v>#N/A</v>
      </c>
      <c r="AI159" s="57" t="e">
        <f aca="false">$F159*M159</f>
        <v>#N/A</v>
      </c>
      <c r="AJ159" s="57" t="e">
        <f aca="false">$F159*N159</f>
        <v>#N/A</v>
      </c>
      <c r="AK159" s="57" t="e">
        <f aca="false">F159*O159</f>
        <v>#N/A</v>
      </c>
      <c r="AL159" s="61"/>
      <c r="AM159" s="57" t="n">
        <f aca="false">CHOOSE($G$3,AD159-AE159,AE159-AD159)</f>
        <v>0</v>
      </c>
      <c r="AN159" s="57" t="e">
        <f aca="false">CHOOSE($G$3,AG159-AH159,AH159-AG159)</f>
        <v>#N/A</v>
      </c>
      <c r="AO159" s="57" t="e">
        <f aca="false">CHOOSE($G$3,AJ159-AK159,AK159-AJ159)</f>
        <v>#N/A</v>
      </c>
      <c r="AP159" s="72" t="e">
        <f aca="false">SUM(AM159:AO159)</f>
        <v>#N/A</v>
      </c>
      <c r="AR159" s="57" t="n">
        <f aca="false">CHOOSE($G$3,AC159-AD159,AD159-AC159)</f>
        <v>0</v>
      </c>
      <c r="AS159" s="57" t="e">
        <f aca="false">CHOOSE($G$3,AF159-AG159,AG159-AF159)</f>
        <v>#N/A</v>
      </c>
      <c r="AT159" s="57" t="e">
        <f aca="false">CHOOSE($G$3,AI159-AJ159,AJ159-AI159)</f>
        <v>#N/A</v>
      </c>
      <c r="AU159" s="72" t="e">
        <f aca="false">AR159+AS159+AT159</f>
        <v>#N/A</v>
      </c>
      <c r="AV159" s="72"/>
      <c r="AW159" s="58" t="e">
        <f aca="false">AU159+AP159</f>
        <v>#N/A</v>
      </c>
      <c r="AY159" s="58" t="e">
        <f aca="false">AK159+AH159+AE159</f>
        <v>#N/A</v>
      </c>
      <c r="AZ159" s="73"/>
    </row>
    <row r="160" customFormat="false" ht="12.75" hidden="false" customHeight="false" outlineLevel="0" collapsed="false">
      <c r="A160" s="62" t="n">
        <f aca="false">EDATE(A159,1)</f>
        <v>41275</v>
      </c>
      <c r="B160" s="63" t="n">
        <f aca="false">B159</f>
        <v>15000</v>
      </c>
      <c r="C160" s="75"/>
      <c r="D160" s="65" t="n">
        <f aca="false">B160+C160</f>
        <v>15000</v>
      </c>
      <c r="E160" s="52" t="n">
        <f aca="false">IF(Z160=0,0,IF(AND(Z160=1,$H$3=1),D160*U160,IF($H$3=2,D160,"N/A")))</f>
        <v>465000</v>
      </c>
      <c r="F160" s="52" t="n">
        <f aca="false">E160*Y160</f>
        <v>21492276109340.5</v>
      </c>
      <c r="G160" s="66" t="n">
        <f aca="false">VLOOKUP($A160,Table,MATCH(G$4,Curves,0))</f>
        <v>3</v>
      </c>
      <c r="H160" s="67" t="n">
        <f aca="false">G160</f>
        <v>3</v>
      </c>
      <c r="I160" s="68" t="n">
        <f aca="false">H160</f>
        <v>3</v>
      </c>
      <c r="J160" s="66" t="e">
        <f aca="false">VLOOKUP($A160,Table,MATCH(J$4,Curves,0))</f>
        <v>#N/A</v>
      </c>
      <c r="K160" s="67" t="e">
        <f aca="false">J160</f>
        <v>#N/A</v>
      </c>
      <c r="L160" s="68" t="e">
        <f aca="false">K160</f>
        <v>#N/A</v>
      </c>
      <c r="M160" s="66" t="e">
        <f aca="false">VLOOKUP($A160,Table,MATCH(M$4,Curves,0))</f>
        <v>#N/A</v>
      </c>
      <c r="N160" s="67" t="e">
        <f aca="false">M160</f>
        <v>#N/A</v>
      </c>
      <c r="O160" s="68" t="e">
        <f aca="false">N160</f>
        <v>#N/A</v>
      </c>
      <c r="P160" s="69"/>
      <c r="Q160" s="68" t="e">
        <f aca="false">M160+J160+G160</f>
        <v>#N/A</v>
      </c>
      <c r="R160" s="68" t="e">
        <f aca="false">N160+K160+H160</f>
        <v>#N/A</v>
      </c>
      <c r="S160" s="68" t="e">
        <f aca="false">O160+L160+I160</f>
        <v>#N/A</v>
      </c>
      <c r="T160" s="69"/>
      <c r="U160" s="2" t="n">
        <f aca="false">A161-A160</f>
        <v>31</v>
      </c>
      <c r="V160" s="70" t="n">
        <f aca="false">CHOOSE(F$3,A161+24,A160)</f>
        <v>41275</v>
      </c>
      <c r="W160" s="2" t="n">
        <f aca="false">V160-C$3</f>
        <v>-4650</v>
      </c>
      <c r="X160" s="66" t="n">
        <f aca="false">VLOOKUP($A160,Table,MATCH(X$4,Curves,0))</f>
        <v>2</v>
      </c>
      <c r="Y160" s="71" t="n">
        <f aca="false">1/(1+CHOOSE(F$3,(X161+($K$3/10000))/2,(X160+($K$3/10000))/2))^(2*W160/365.25)</f>
        <v>46219948.6222376</v>
      </c>
      <c r="Z160" s="2" t="n">
        <f aca="false">IF(AND(mthbeg&lt;=A160,mthend&gt;=A160),1,0)</f>
        <v>1</v>
      </c>
      <c r="AA160" s="2" t="n">
        <f aca="false">U160*Z160</f>
        <v>31</v>
      </c>
      <c r="AC160" s="57" t="n">
        <f aca="false">F160*G160</f>
        <v>64476828328021.5</v>
      </c>
      <c r="AD160" s="57" t="n">
        <f aca="false">$F160*H160</f>
        <v>64476828328021.5</v>
      </c>
      <c r="AE160" s="57" t="n">
        <f aca="false">$F160*I160</f>
        <v>64476828328021.5</v>
      </c>
      <c r="AF160" s="57" t="e">
        <f aca="false">$F160*J160</f>
        <v>#N/A</v>
      </c>
      <c r="AG160" s="57" t="e">
        <f aca="false">$F160*K160</f>
        <v>#N/A</v>
      </c>
      <c r="AH160" s="57" t="e">
        <f aca="false">$F160*L160</f>
        <v>#N/A</v>
      </c>
      <c r="AI160" s="57" t="e">
        <f aca="false">$F160*M160</f>
        <v>#N/A</v>
      </c>
      <c r="AJ160" s="57" t="e">
        <f aca="false">$F160*N160</f>
        <v>#N/A</v>
      </c>
      <c r="AK160" s="57" t="e">
        <f aca="false">F160*O160</f>
        <v>#N/A</v>
      </c>
      <c r="AL160" s="61"/>
      <c r="AM160" s="57" t="n">
        <f aca="false">CHOOSE($G$3,AD160-AE160,AE160-AD160)</f>
        <v>0</v>
      </c>
      <c r="AN160" s="57" t="e">
        <f aca="false">CHOOSE($G$3,AG160-AH160,AH160-AG160)</f>
        <v>#N/A</v>
      </c>
      <c r="AO160" s="57" t="e">
        <f aca="false">CHOOSE($G$3,AJ160-AK160,AK160-AJ160)</f>
        <v>#N/A</v>
      </c>
      <c r="AP160" s="72" t="e">
        <f aca="false">SUM(AM160:AO160)</f>
        <v>#N/A</v>
      </c>
      <c r="AR160" s="57" t="n">
        <f aca="false">CHOOSE($G$3,AC160-AD160,AD160-AC160)</f>
        <v>0</v>
      </c>
      <c r="AS160" s="57" t="e">
        <f aca="false">CHOOSE($G$3,AF160-AG160,AG160-AF160)</f>
        <v>#N/A</v>
      </c>
      <c r="AT160" s="57" t="e">
        <f aca="false">CHOOSE($G$3,AI160-AJ160,AJ160-AI160)</f>
        <v>#N/A</v>
      </c>
      <c r="AU160" s="72" t="e">
        <f aca="false">AR160+AS160+AT160</f>
        <v>#N/A</v>
      </c>
      <c r="AV160" s="72"/>
      <c r="AW160" s="58" t="e">
        <f aca="false">AU160+AP160</f>
        <v>#N/A</v>
      </c>
      <c r="AY160" s="58" t="e">
        <f aca="false">AK160+AH160+AE160</f>
        <v>#N/A</v>
      </c>
      <c r="AZ160" s="73"/>
    </row>
    <row r="161" customFormat="false" ht="12.75" hidden="false" customHeight="false" outlineLevel="0" collapsed="false">
      <c r="A161" s="62" t="n">
        <f aca="false">EDATE(A160,1)</f>
        <v>41306</v>
      </c>
      <c r="B161" s="63" t="n">
        <f aca="false">B160</f>
        <v>15000</v>
      </c>
      <c r="C161" s="75"/>
      <c r="D161" s="65" t="n">
        <f aca="false">B161+C161</f>
        <v>15000</v>
      </c>
      <c r="E161" s="52" t="n">
        <f aca="false">IF(Z161=0,0,IF(AND(Z161=1,$H$3=1),D161*U161,IF($H$3=2,D161,"N/A")))</f>
        <v>420000</v>
      </c>
      <c r="F161" s="52" t="n">
        <f aca="false">E161*Y161</f>
        <v>17257579619599.2</v>
      </c>
      <c r="G161" s="66" t="n">
        <f aca="false">VLOOKUP($A161,Table,MATCH(G$4,Curves,0))</f>
        <v>3</v>
      </c>
      <c r="H161" s="67" t="n">
        <f aca="false">G161</f>
        <v>3</v>
      </c>
      <c r="I161" s="68" t="n">
        <f aca="false">H161</f>
        <v>3</v>
      </c>
      <c r="J161" s="66" t="e">
        <f aca="false">VLOOKUP($A161,Table,MATCH(J$4,Curves,0))</f>
        <v>#N/A</v>
      </c>
      <c r="K161" s="67" t="e">
        <f aca="false">J161</f>
        <v>#N/A</v>
      </c>
      <c r="L161" s="68" t="e">
        <f aca="false">K161</f>
        <v>#N/A</v>
      </c>
      <c r="M161" s="66" t="e">
        <f aca="false">VLOOKUP($A161,Table,MATCH(M$4,Curves,0))</f>
        <v>#N/A</v>
      </c>
      <c r="N161" s="67" t="e">
        <f aca="false">M161</f>
        <v>#N/A</v>
      </c>
      <c r="O161" s="68" t="e">
        <f aca="false">N161</f>
        <v>#N/A</v>
      </c>
      <c r="P161" s="69"/>
      <c r="Q161" s="68" t="e">
        <f aca="false">M161+J161+G161</f>
        <v>#N/A</v>
      </c>
      <c r="R161" s="68" t="e">
        <f aca="false">N161+K161+H161</f>
        <v>#N/A</v>
      </c>
      <c r="S161" s="68" t="e">
        <f aca="false">O161+L161+I161</f>
        <v>#N/A</v>
      </c>
      <c r="T161" s="69"/>
      <c r="U161" s="2" t="n">
        <f aca="false">A162-A161</f>
        <v>28</v>
      </c>
      <c r="V161" s="70" t="n">
        <f aca="false">CHOOSE(F$3,A162+24,A161)</f>
        <v>41306</v>
      </c>
      <c r="W161" s="2" t="n">
        <f aca="false">V161-C$3</f>
        <v>-4619</v>
      </c>
      <c r="X161" s="66" t="n">
        <f aca="false">VLOOKUP($A161,Table,MATCH(X$4,Curves,0))</f>
        <v>2</v>
      </c>
      <c r="Y161" s="71" t="n">
        <f aca="false">1/(1+CHOOSE(F$3,(X162+($K$3/10000))/2,(X161+($K$3/10000))/2))^(2*W161/365.25)</f>
        <v>41089475.28476</v>
      </c>
      <c r="Z161" s="2" t="n">
        <f aca="false">IF(AND(mthbeg&lt;=A161,mthend&gt;=A161),1,0)</f>
        <v>1</v>
      </c>
      <c r="AA161" s="2" t="n">
        <f aca="false">U161*Z161</f>
        <v>28</v>
      </c>
      <c r="AC161" s="57" t="n">
        <f aca="false">F161*G161</f>
        <v>51772738858797.6</v>
      </c>
      <c r="AD161" s="57" t="n">
        <f aca="false">$F161*H161</f>
        <v>51772738858797.6</v>
      </c>
      <c r="AE161" s="57" t="n">
        <f aca="false">$F161*I161</f>
        <v>51772738858797.6</v>
      </c>
      <c r="AF161" s="57" t="e">
        <f aca="false">$F161*J161</f>
        <v>#N/A</v>
      </c>
      <c r="AG161" s="57" t="e">
        <f aca="false">$F161*K161</f>
        <v>#N/A</v>
      </c>
      <c r="AH161" s="57" t="e">
        <f aca="false">$F161*L161</f>
        <v>#N/A</v>
      </c>
      <c r="AI161" s="57" t="e">
        <f aca="false">$F161*M161</f>
        <v>#N/A</v>
      </c>
      <c r="AJ161" s="57" t="e">
        <f aca="false">$F161*N161</f>
        <v>#N/A</v>
      </c>
      <c r="AK161" s="57" t="e">
        <f aca="false">F161*O161</f>
        <v>#N/A</v>
      </c>
      <c r="AL161" s="61"/>
      <c r="AM161" s="57" t="n">
        <f aca="false">CHOOSE($G$3,AD161-AE161,AE161-AD161)</f>
        <v>0</v>
      </c>
      <c r="AN161" s="57" t="e">
        <f aca="false">CHOOSE($G$3,AG161-AH161,AH161-AG161)</f>
        <v>#N/A</v>
      </c>
      <c r="AO161" s="57" t="e">
        <f aca="false">CHOOSE($G$3,AJ161-AK161,AK161-AJ161)</f>
        <v>#N/A</v>
      </c>
      <c r="AP161" s="72" t="e">
        <f aca="false">SUM(AM161:AO161)</f>
        <v>#N/A</v>
      </c>
      <c r="AR161" s="57" t="n">
        <f aca="false">CHOOSE($G$3,AC161-AD161,AD161-AC161)</f>
        <v>0</v>
      </c>
      <c r="AS161" s="57" t="e">
        <f aca="false">CHOOSE($G$3,AF161-AG161,AG161-AF161)</f>
        <v>#N/A</v>
      </c>
      <c r="AT161" s="57" t="e">
        <f aca="false">CHOOSE($G$3,AI161-AJ161,AJ161-AI161)</f>
        <v>#N/A</v>
      </c>
      <c r="AU161" s="72" t="e">
        <f aca="false">AR161+AS161+AT161</f>
        <v>#N/A</v>
      </c>
      <c r="AV161" s="72"/>
      <c r="AW161" s="58" t="e">
        <f aca="false">AU161+AP161</f>
        <v>#N/A</v>
      </c>
      <c r="AY161" s="58" t="e">
        <f aca="false">AK161+AH161+AE161</f>
        <v>#N/A</v>
      </c>
      <c r="AZ161" s="73"/>
    </row>
    <row r="162" customFormat="false" ht="12.75" hidden="false" customHeight="false" outlineLevel="0" collapsed="false">
      <c r="A162" s="62" t="n">
        <f aca="false">EDATE(A161,1)</f>
        <v>41334</v>
      </c>
      <c r="B162" s="63" t="n">
        <f aca="false">B161</f>
        <v>15000</v>
      </c>
      <c r="C162" s="75"/>
      <c r="D162" s="65" t="n">
        <f aca="false">B162+C162</f>
        <v>15000</v>
      </c>
      <c r="E162" s="52" t="n">
        <f aca="false">IF(Z162=0,0,IF(AND(Z162=1,$H$3=1),D162*U162,IF($H$3=2,D162,"N/A")))</f>
        <v>465000</v>
      </c>
      <c r="F162" s="52" t="n">
        <f aca="false">E162*Y162</f>
        <v>17180260174921.3</v>
      </c>
      <c r="G162" s="66" t="n">
        <f aca="false">VLOOKUP($A162,Table,MATCH(G$4,Curves,0))</f>
        <v>3</v>
      </c>
      <c r="H162" s="67" t="n">
        <f aca="false">G162</f>
        <v>3</v>
      </c>
      <c r="I162" s="68" t="n">
        <f aca="false">H162</f>
        <v>3</v>
      </c>
      <c r="J162" s="66" t="e">
        <f aca="false">VLOOKUP($A162,Table,MATCH(J$4,Curves,0))</f>
        <v>#N/A</v>
      </c>
      <c r="K162" s="67" t="e">
        <f aca="false">J162</f>
        <v>#N/A</v>
      </c>
      <c r="L162" s="68" t="e">
        <f aca="false">K162</f>
        <v>#N/A</v>
      </c>
      <c r="M162" s="66" t="e">
        <f aca="false">VLOOKUP($A162,Table,MATCH(M$4,Curves,0))</f>
        <v>#N/A</v>
      </c>
      <c r="N162" s="67" t="e">
        <f aca="false">M162</f>
        <v>#N/A</v>
      </c>
      <c r="O162" s="68" t="e">
        <f aca="false">N162</f>
        <v>#N/A</v>
      </c>
      <c r="P162" s="69"/>
      <c r="Q162" s="68" t="e">
        <f aca="false">M162+J162+G162</f>
        <v>#N/A</v>
      </c>
      <c r="R162" s="68" t="e">
        <f aca="false">N162+K162+H162</f>
        <v>#N/A</v>
      </c>
      <c r="S162" s="68" t="e">
        <f aca="false">O162+L162+I162</f>
        <v>#N/A</v>
      </c>
      <c r="T162" s="69"/>
      <c r="U162" s="2" t="n">
        <f aca="false">A163-A162</f>
        <v>31</v>
      </c>
      <c r="V162" s="70" t="n">
        <f aca="false">CHOOSE(F$3,A163+24,A162)</f>
        <v>41334</v>
      </c>
      <c r="W162" s="2" t="n">
        <f aca="false">V162-C$3</f>
        <v>-4591</v>
      </c>
      <c r="X162" s="66" t="n">
        <f aca="false">VLOOKUP($A162,Table,MATCH(X$4,Curves,0))</f>
        <v>2</v>
      </c>
      <c r="Y162" s="71" t="n">
        <f aca="false">1/(1+CHOOSE(F$3,(X163+($K$3/10000))/2,(X162+($K$3/10000))/2))^(2*W162/365.25)</f>
        <v>36946796.0750995</v>
      </c>
      <c r="Z162" s="2" t="n">
        <f aca="false">IF(AND(mthbeg&lt;=A162,mthend&gt;=A162),1,0)</f>
        <v>1</v>
      </c>
      <c r="AA162" s="2" t="n">
        <f aca="false">U162*Z162</f>
        <v>31</v>
      </c>
      <c r="AC162" s="57" t="n">
        <f aca="false">F162*G162</f>
        <v>51540780524763.9</v>
      </c>
      <c r="AD162" s="57" t="n">
        <f aca="false">$F162*H162</f>
        <v>51540780524763.9</v>
      </c>
      <c r="AE162" s="57" t="n">
        <f aca="false">$F162*I162</f>
        <v>51540780524763.9</v>
      </c>
      <c r="AF162" s="57" t="e">
        <f aca="false">$F162*J162</f>
        <v>#N/A</v>
      </c>
      <c r="AG162" s="57" t="e">
        <f aca="false">$F162*K162</f>
        <v>#N/A</v>
      </c>
      <c r="AH162" s="57" t="e">
        <f aca="false">$F162*L162</f>
        <v>#N/A</v>
      </c>
      <c r="AI162" s="57" t="e">
        <f aca="false">$F162*M162</f>
        <v>#N/A</v>
      </c>
      <c r="AJ162" s="57" t="e">
        <f aca="false">$F162*N162</f>
        <v>#N/A</v>
      </c>
      <c r="AK162" s="57" t="e">
        <f aca="false">F162*O162</f>
        <v>#N/A</v>
      </c>
      <c r="AL162" s="61"/>
      <c r="AM162" s="57" t="n">
        <f aca="false">CHOOSE($G$3,AD162-AE162,AE162-AD162)</f>
        <v>0</v>
      </c>
      <c r="AN162" s="57" t="e">
        <f aca="false">CHOOSE($G$3,AG162-AH162,AH162-AG162)</f>
        <v>#N/A</v>
      </c>
      <c r="AO162" s="57" t="e">
        <f aca="false">CHOOSE($G$3,AJ162-AK162,AK162-AJ162)</f>
        <v>#N/A</v>
      </c>
      <c r="AP162" s="72" t="e">
        <f aca="false">SUM(AM162:AO162)</f>
        <v>#N/A</v>
      </c>
      <c r="AR162" s="57" t="n">
        <f aca="false">CHOOSE($G$3,AC162-AD162,AD162-AC162)</f>
        <v>0</v>
      </c>
      <c r="AS162" s="57" t="e">
        <f aca="false">CHOOSE($G$3,AF162-AG162,AG162-AF162)</f>
        <v>#N/A</v>
      </c>
      <c r="AT162" s="57" t="e">
        <f aca="false">CHOOSE($G$3,AI162-AJ162,AJ162-AI162)</f>
        <v>#N/A</v>
      </c>
      <c r="AU162" s="72" t="e">
        <f aca="false">AR162+AS162+AT162</f>
        <v>#N/A</v>
      </c>
      <c r="AV162" s="72"/>
      <c r="AW162" s="58" t="e">
        <f aca="false">AU162+AP162</f>
        <v>#N/A</v>
      </c>
      <c r="AY162" s="58" t="e">
        <f aca="false">AK162+AH162+AE162</f>
        <v>#N/A</v>
      </c>
      <c r="AZ162" s="73"/>
    </row>
    <row r="163" customFormat="false" ht="12.75" hidden="false" customHeight="false" outlineLevel="0" collapsed="false">
      <c r="A163" s="62" t="n">
        <f aca="false">EDATE(A162,1)</f>
        <v>41365</v>
      </c>
      <c r="B163" s="63" t="n">
        <f aca="false">B162</f>
        <v>15000</v>
      </c>
      <c r="C163" s="75"/>
      <c r="D163" s="65" t="n">
        <f aca="false">B163+C163</f>
        <v>15000</v>
      </c>
      <c r="E163" s="52" t="n">
        <f aca="false">IF(Z163=0,0,IF(AND(Z163=1,$H$3=1),D163*U163,IF($H$3=2,D163,"N/A")))</f>
        <v>450000</v>
      </c>
      <c r="F163" s="52" t="n">
        <f aca="false">E163*Y163</f>
        <v>14780544532059.7</v>
      </c>
      <c r="G163" s="66" t="n">
        <f aca="false">VLOOKUP($A163,Table,MATCH(G$4,Curves,0))</f>
        <v>3</v>
      </c>
      <c r="H163" s="67" t="n">
        <f aca="false">G163</f>
        <v>3</v>
      </c>
      <c r="I163" s="68" t="n">
        <f aca="false">H163</f>
        <v>3</v>
      </c>
      <c r="J163" s="66" t="e">
        <f aca="false">VLOOKUP($A163,Table,MATCH(J$4,Curves,0))</f>
        <v>#N/A</v>
      </c>
      <c r="K163" s="67" t="e">
        <f aca="false">J163</f>
        <v>#N/A</v>
      </c>
      <c r="L163" s="68" t="e">
        <f aca="false">K163</f>
        <v>#N/A</v>
      </c>
      <c r="M163" s="66" t="e">
        <f aca="false">VLOOKUP($A163,Table,MATCH(M$4,Curves,0))</f>
        <v>#N/A</v>
      </c>
      <c r="N163" s="67" t="e">
        <f aca="false">M163</f>
        <v>#N/A</v>
      </c>
      <c r="O163" s="68" t="e">
        <f aca="false">N163</f>
        <v>#N/A</v>
      </c>
      <c r="P163" s="69"/>
      <c r="Q163" s="68" t="e">
        <f aca="false">M163+J163+G163</f>
        <v>#N/A</v>
      </c>
      <c r="R163" s="68" t="e">
        <f aca="false">N163+K163+H163</f>
        <v>#N/A</v>
      </c>
      <c r="S163" s="68" t="e">
        <f aca="false">O163+L163+I163</f>
        <v>#N/A</v>
      </c>
      <c r="T163" s="69"/>
      <c r="U163" s="2" t="n">
        <f aca="false">A164-A163</f>
        <v>30</v>
      </c>
      <c r="V163" s="70" t="n">
        <f aca="false">CHOOSE(F$3,A164+24,A163)</f>
        <v>41365</v>
      </c>
      <c r="W163" s="2" t="n">
        <f aca="false">V163-C$3</f>
        <v>-4560</v>
      </c>
      <c r="X163" s="66" t="n">
        <f aca="false">VLOOKUP($A163,Table,MATCH(X$4,Curves,0))</f>
        <v>2</v>
      </c>
      <c r="Y163" s="71" t="n">
        <f aca="false">1/(1+CHOOSE(F$3,(X164+($K$3/10000))/2,(X163+($K$3/10000))/2))^(2*W163/365.25)</f>
        <v>32845654.5156881</v>
      </c>
      <c r="Z163" s="2" t="n">
        <f aca="false">IF(AND(mthbeg&lt;=A163,mthend&gt;=A163),1,0)</f>
        <v>1</v>
      </c>
      <c r="AA163" s="2" t="n">
        <f aca="false">U163*Z163</f>
        <v>30</v>
      </c>
      <c r="AC163" s="57" t="n">
        <f aca="false">F163*G163</f>
        <v>44341633596179</v>
      </c>
      <c r="AD163" s="57" t="n">
        <f aca="false">$F163*H163</f>
        <v>44341633596179</v>
      </c>
      <c r="AE163" s="57" t="n">
        <f aca="false">$F163*I163</f>
        <v>44341633596179</v>
      </c>
      <c r="AF163" s="57" t="e">
        <f aca="false">$F163*J163</f>
        <v>#N/A</v>
      </c>
      <c r="AG163" s="57" t="e">
        <f aca="false">$F163*K163</f>
        <v>#N/A</v>
      </c>
      <c r="AH163" s="57" t="e">
        <f aca="false">$F163*L163</f>
        <v>#N/A</v>
      </c>
      <c r="AI163" s="57" t="e">
        <f aca="false">$F163*M163</f>
        <v>#N/A</v>
      </c>
      <c r="AJ163" s="57" t="e">
        <f aca="false">$F163*N163</f>
        <v>#N/A</v>
      </c>
      <c r="AK163" s="57" t="e">
        <f aca="false">F163*O163</f>
        <v>#N/A</v>
      </c>
      <c r="AL163" s="61"/>
      <c r="AM163" s="57" t="n">
        <f aca="false">CHOOSE($G$3,AD163-AE163,AE163-AD163)</f>
        <v>0</v>
      </c>
      <c r="AN163" s="57" t="e">
        <f aca="false">CHOOSE($G$3,AG163-AH163,AH163-AG163)</f>
        <v>#N/A</v>
      </c>
      <c r="AO163" s="57" t="e">
        <f aca="false">CHOOSE($G$3,AJ163-AK163,AK163-AJ163)</f>
        <v>#N/A</v>
      </c>
      <c r="AP163" s="72" t="e">
        <f aca="false">SUM(AM163:AO163)</f>
        <v>#N/A</v>
      </c>
      <c r="AR163" s="57" t="n">
        <f aca="false">CHOOSE($G$3,AC163-AD163,AD163-AC163)</f>
        <v>0</v>
      </c>
      <c r="AS163" s="57" t="e">
        <f aca="false">CHOOSE($G$3,AF163-AG163,AG163-AF163)</f>
        <v>#N/A</v>
      </c>
      <c r="AT163" s="57" t="e">
        <f aca="false">CHOOSE($G$3,AI163-AJ163,AJ163-AI163)</f>
        <v>#N/A</v>
      </c>
      <c r="AU163" s="72" t="e">
        <f aca="false">AR163+AS163+AT163</f>
        <v>#N/A</v>
      </c>
      <c r="AV163" s="72"/>
      <c r="AW163" s="58" t="e">
        <f aca="false">AU163+AP163</f>
        <v>#N/A</v>
      </c>
      <c r="AY163" s="58" t="e">
        <f aca="false">AK163+AH163+AE163</f>
        <v>#N/A</v>
      </c>
      <c r="AZ163" s="73"/>
    </row>
    <row r="164" customFormat="false" ht="12.75" hidden="false" customHeight="false" outlineLevel="0" collapsed="false">
      <c r="A164" s="62" t="n">
        <f aca="false">EDATE(A163,1)</f>
        <v>41395</v>
      </c>
      <c r="B164" s="63" t="n">
        <f aca="false">B163</f>
        <v>15000</v>
      </c>
      <c r="C164" s="75"/>
      <c r="D164" s="65" t="n">
        <f aca="false">B164+C164</f>
        <v>15000</v>
      </c>
      <c r="E164" s="52" t="n">
        <f aca="false">IF(Z164=0,0,IF(AND(Z164=1,$H$3=1),D164*U164,IF($H$3=2,D164,"N/A")))</f>
        <v>465000</v>
      </c>
      <c r="F164" s="52" t="n">
        <f aca="false">E164*Y164</f>
        <v>13629513706851.4</v>
      </c>
      <c r="G164" s="66" t="n">
        <f aca="false">VLOOKUP($A164,Table,MATCH(G$4,Curves,0))</f>
        <v>3</v>
      </c>
      <c r="H164" s="67" t="n">
        <f aca="false">G164</f>
        <v>3</v>
      </c>
      <c r="I164" s="68" t="n">
        <f aca="false">H164</f>
        <v>3</v>
      </c>
      <c r="J164" s="66" t="e">
        <f aca="false">VLOOKUP($A164,Table,MATCH(J$4,Curves,0))</f>
        <v>#N/A</v>
      </c>
      <c r="K164" s="67" t="e">
        <f aca="false">J164</f>
        <v>#N/A</v>
      </c>
      <c r="L164" s="68" t="e">
        <f aca="false">K164</f>
        <v>#N/A</v>
      </c>
      <c r="M164" s="66" t="e">
        <f aca="false">VLOOKUP($A164,Table,MATCH(M$4,Curves,0))</f>
        <v>#N/A</v>
      </c>
      <c r="N164" s="67" t="e">
        <f aca="false">M164</f>
        <v>#N/A</v>
      </c>
      <c r="O164" s="68" t="e">
        <f aca="false">N164</f>
        <v>#N/A</v>
      </c>
      <c r="P164" s="69"/>
      <c r="Q164" s="68" t="e">
        <f aca="false">M164+J164+G164</f>
        <v>#N/A</v>
      </c>
      <c r="R164" s="68" t="e">
        <f aca="false">N164+K164+H164</f>
        <v>#N/A</v>
      </c>
      <c r="S164" s="68" t="e">
        <f aca="false">O164+L164+I164</f>
        <v>#N/A</v>
      </c>
      <c r="T164" s="69"/>
      <c r="U164" s="2" t="n">
        <f aca="false">A165-A164</f>
        <v>31</v>
      </c>
      <c r="V164" s="70" t="n">
        <f aca="false">CHOOSE(F$3,A165+24,A164)</f>
        <v>41395</v>
      </c>
      <c r="W164" s="2" t="n">
        <f aca="false">V164-C$3</f>
        <v>-4530</v>
      </c>
      <c r="X164" s="66" t="n">
        <f aca="false">VLOOKUP($A164,Table,MATCH(X$4,Curves,0))</f>
        <v>2</v>
      </c>
      <c r="Y164" s="71" t="n">
        <f aca="false">1/(1+CHOOSE(F$3,(X165+($K$3/10000))/2,(X164+($K$3/10000))/2))^(2*W164/365.25)</f>
        <v>29310782.1652719</v>
      </c>
      <c r="Z164" s="2" t="n">
        <f aca="false">IF(AND(mthbeg&lt;=A164,mthend&gt;=A164),1,0)</f>
        <v>1</v>
      </c>
      <c r="AA164" s="2" t="n">
        <f aca="false">U164*Z164</f>
        <v>31</v>
      </c>
      <c r="AC164" s="57" t="n">
        <f aca="false">F164*G164</f>
        <v>40888541120554.3</v>
      </c>
      <c r="AD164" s="57" t="n">
        <f aca="false">$F164*H164</f>
        <v>40888541120554.3</v>
      </c>
      <c r="AE164" s="57" t="n">
        <f aca="false">$F164*I164</f>
        <v>40888541120554.3</v>
      </c>
      <c r="AF164" s="57" t="e">
        <f aca="false">$F164*J164</f>
        <v>#N/A</v>
      </c>
      <c r="AG164" s="57" t="e">
        <f aca="false">$F164*K164</f>
        <v>#N/A</v>
      </c>
      <c r="AH164" s="57" t="e">
        <f aca="false">$F164*L164</f>
        <v>#N/A</v>
      </c>
      <c r="AI164" s="57" t="e">
        <f aca="false">$F164*M164</f>
        <v>#N/A</v>
      </c>
      <c r="AJ164" s="57" t="e">
        <f aca="false">$F164*N164</f>
        <v>#N/A</v>
      </c>
      <c r="AK164" s="57" t="e">
        <f aca="false">F164*O164</f>
        <v>#N/A</v>
      </c>
      <c r="AL164" s="61"/>
      <c r="AM164" s="57" t="n">
        <f aca="false">CHOOSE($G$3,AD164-AE164,AE164-AD164)</f>
        <v>0</v>
      </c>
      <c r="AN164" s="57" t="e">
        <f aca="false">CHOOSE($G$3,AG164-AH164,AH164-AG164)</f>
        <v>#N/A</v>
      </c>
      <c r="AO164" s="57" t="e">
        <f aca="false">CHOOSE($G$3,AJ164-AK164,AK164-AJ164)</f>
        <v>#N/A</v>
      </c>
      <c r="AP164" s="72" t="e">
        <f aca="false">SUM(AM164:AO164)</f>
        <v>#N/A</v>
      </c>
      <c r="AR164" s="57" t="n">
        <f aca="false">CHOOSE($G$3,AC164-AD164,AD164-AC164)</f>
        <v>0</v>
      </c>
      <c r="AS164" s="57" t="e">
        <f aca="false">CHOOSE($G$3,AF164-AG164,AG164-AF164)</f>
        <v>#N/A</v>
      </c>
      <c r="AT164" s="57" t="e">
        <f aca="false">CHOOSE($G$3,AI164-AJ164,AJ164-AI164)</f>
        <v>#N/A</v>
      </c>
      <c r="AU164" s="72" t="e">
        <f aca="false">AR164+AS164+AT164</f>
        <v>#N/A</v>
      </c>
      <c r="AV164" s="72"/>
      <c r="AW164" s="58" t="e">
        <f aca="false">AU164+AP164</f>
        <v>#N/A</v>
      </c>
      <c r="AY164" s="58" t="e">
        <f aca="false">AK164+AH164+AE164</f>
        <v>#N/A</v>
      </c>
      <c r="AZ164" s="73"/>
    </row>
    <row r="165" customFormat="false" ht="12.75" hidden="false" customHeight="false" outlineLevel="0" collapsed="false">
      <c r="A165" s="62" t="n">
        <f aca="false">EDATE(A164,1)</f>
        <v>41426</v>
      </c>
      <c r="B165" s="63" t="n">
        <f aca="false">B164</f>
        <v>15000</v>
      </c>
      <c r="C165" s="75"/>
      <c r="D165" s="65" t="n">
        <f aca="false">B165+C165</f>
        <v>15000</v>
      </c>
      <c r="E165" s="52" t="n">
        <f aca="false">IF(Z165=0,0,IF(AND(Z165=1,$H$3=1),D165*U165,IF($H$3=2,D165,"N/A")))</f>
        <v>450000</v>
      </c>
      <c r="F165" s="52" t="n">
        <f aca="false">E165*Y165</f>
        <v>11725761556772.1</v>
      </c>
      <c r="G165" s="66" t="n">
        <f aca="false">VLOOKUP($A165,Table,MATCH(G$4,Curves,0))</f>
        <v>3</v>
      </c>
      <c r="H165" s="67" t="n">
        <f aca="false">G165</f>
        <v>3</v>
      </c>
      <c r="I165" s="68" t="n">
        <f aca="false">H165</f>
        <v>3</v>
      </c>
      <c r="J165" s="66" t="e">
        <f aca="false">VLOOKUP($A165,Table,MATCH(J$4,Curves,0))</f>
        <v>#N/A</v>
      </c>
      <c r="K165" s="67" t="e">
        <f aca="false">J165</f>
        <v>#N/A</v>
      </c>
      <c r="L165" s="68" t="e">
        <f aca="false">K165</f>
        <v>#N/A</v>
      </c>
      <c r="M165" s="66" t="e">
        <f aca="false">VLOOKUP($A165,Table,MATCH(M$4,Curves,0))</f>
        <v>#N/A</v>
      </c>
      <c r="N165" s="67" t="e">
        <f aca="false">M165</f>
        <v>#N/A</v>
      </c>
      <c r="O165" s="68" t="e">
        <f aca="false">N165</f>
        <v>#N/A</v>
      </c>
      <c r="P165" s="69"/>
      <c r="Q165" s="68" t="e">
        <f aca="false">M165+J165+G165</f>
        <v>#N/A</v>
      </c>
      <c r="R165" s="68" t="e">
        <f aca="false">N165+K165+H165</f>
        <v>#N/A</v>
      </c>
      <c r="S165" s="68" t="e">
        <f aca="false">O165+L165+I165</f>
        <v>#N/A</v>
      </c>
      <c r="T165" s="69"/>
      <c r="U165" s="2" t="n">
        <f aca="false">A166-A165</f>
        <v>30</v>
      </c>
      <c r="V165" s="70" t="n">
        <f aca="false">CHOOSE(F$3,A166+24,A165)</f>
        <v>41426</v>
      </c>
      <c r="W165" s="2" t="n">
        <f aca="false">V165-C$3</f>
        <v>-4499</v>
      </c>
      <c r="X165" s="66" t="n">
        <f aca="false">VLOOKUP($A165,Table,MATCH(X$4,Curves,0))</f>
        <v>2</v>
      </c>
      <c r="Y165" s="71" t="n">
        <f aca="false">1/(1+CHOOSE(F$3,(X166+($K$3/10000))/2,(X165+($K$3/10000))/2))^(2*W165/365.25)</f>
        <v>26057247.9039381</v>
      </c>
      <c r="Z165" s="2" t="n">
        <f aca="false">IF(AND(mthbeg&lt;=A165,mthend&gt;=A165),1,0)</f>
        <v>1</v>
      </c>
      <c r="AA165" s="2" t="n">
        <f aca="false">U165*Z165</f>
        <v>30</v>
      </c>
      <c r="AC165" s="57" t="n">
        <f aca="false">F165*G165</f>
        <v>35177284670316.4</v>
      </c>
      <c r="AD165" s="57" t="n">
        <f aca="false">$F165*H165</f>
        <v>35177284670316.4</v>
      </c>
      <c r="AE165" s="57" t="n">
        <f aca="false">$F165*I165</f>
        <v>35177284670316.4</v>
      </c>
      <c r="AF165" s="57" t="e">
        <f aca="false">$F165*J165</f>
        <v>#N/A</v>
      </c>
      <c r="AG165" s="57" t="e">
        <f aca="false">$F165*K165</f>
        <v>#N/A</v>
      </c>
      <c r="AH165" s="57" t="e">
        <f aca="false">$F165*L165</f>
        <v>#N/A</v>
      </c>
      <c r="AI165" s="57" t="e">
        <f aca="false">$F165*M165</f>
        <v>#N/A</v>
      </c>
      <c r="AJ165" s="57" t="e">
        <f aca="false">$F165*N165</f>
        <v>#N/A</v>
      </c>
      <c r="AK165" s="57" t="e">
        <f aca="false">F165*O165</f>
        <v>#N/A</v>
      </c>
      <c r="AL165" s="61"/>
      <c r="AM165" s="57" t="n">
        <f aca="false">CHOOSE($G$3,AD165-AE165,AE165-AD165)</f>
        <v>0</v>
      </c>
      <c r="AN165" s="57" t="e">
        <f aca="false">CHOOSE($G$3,AG165-AH165,AH165-AG165)</f>
        <v>#N/A</v>
      </c>
      <c r="AO165" s="57" t="e">
        <f aca="false">CHOOSE($G$3,AJ165-AK165,AK165-AJ165)</f>
        <v>#N/A</v>
      </c>
      <c r="AP165" s="72" t="e">
        <f aca="false">SUM(AM165:AO165)</f>
        <v>#N/A</v>
      </c>
      <c r="AR165" s="57" t="n">
        <f aca="false">CHOOSE($G$3,AC165-AD165,AD165-AC165)</f>
        <v>0</v>
      </c>
      <c r="AS165" s="57" t="e">
        <f aca="false">CHOOSE($G$3,AF165-AG165,AG165-AF165)</f>
        <v>#N/A</v>
      </c>
      <c r="AT165" s="57" t="e">
        <f aca="false">CHOOSE($G$3,AI165-AJ165,AJ165-AI165)</f>
        <v>#N/A</v>
      </c>
      <c r="AU165" s="72" t="e">
        <f aca="false">AR165+AS165+AT165</f>
        <v>#N/A</v>
      </c>
      <c r="AV165" s="72"/>
      <c r="AW165" s="58" t="e">
        <f aca="false">AU165+AP165</f>
        <v>#N/A</v>
      </c>
      <c r="AY165" s="58" t="e">
        <f aca="false">AK165+AH165+AE165</f>
        <v>#N/A</v>
      </c>
      <c r="AZ165" s="73"/>
    </row>
    <row r="166" customFormat="false" ht="12.75" hidden="false" customHeight="false" outlineLevel="0" collapsed="false">
      <c r="A166" s="62" t="n">
        <f aca="false">EDATE(A165,1)</f>
        <v>41456</v>
      </c>
      <c r="B166" s="63" t="n">
        <f aca="false">B165</f>
        <v>15000</v>
      </c>
      <c r="C166" s="75"/>
      <c r="D166" s="65" t="n">
        <f aca="false">B166+C166</f>
        <v>15000</v>
      </c>
      <c r="E166" s="52" t="n">
        <f aca="false">IF(Z166=0,0,IF(AND(Z166=1,$H$3=1),D166*U166,IF($H$3=2,D166,"N/A")))</f>
        <v>465000</v>
      </c>
      <c r="F166" s="52" t="n">
        <f aca="false">E166*Y166</f>
        <v>10812621112479.9</v>
      </c>
      <c r="G166" s="66" t="n">
        <f aca="false">VLOOKUP($A166,Table,MATCH(G$4,Curves,0))</f>
        <v>3</v>
      </c>
      <c r="H166" s="67" t="n">
        <f aca="false">G166</f>
        <v>3</v>
      </c>
      <c r="I166" s="68" t="n">
        <f aca="false">H166</f>
        <v>3</v>
      </c>
      <c r="J166" s="66" t="e">
        <f aca="false">VLOOKUP($A166,Table,MATCH(J$4,Curves,0))</f>
        <v>#N/A</v>
      </c>
      <c r="K166" s="67" t="e">
        <f aca="false">J166</f>
        <v>#N/A</v>
      </c>
      <c r="L166" s="68" t="e">
        <f aca="false">K166</f>
        <v>#N/A</v>
      </c>
      <c r="M166" s="66" t="e">
        <f aca="false">VLOOKUP($A166,Table,MATCH(M$4,Curves,0))</f>
        <v>#N/A</v>
      </c>
      <c r="N166" s="67" t="e">
        <f aca="false">M166</f>
        <v>#N/A</v>
      </c>
      <c r="O166" s="68" t="e">
        <f aca="false">N166</f>
        <v>#N/A</v>
      </c>
      <c r="P166" s="69"/>
      <c r="Q166" s="68" t="e">
        <f aca="false">M166+J166+G166</f>
        <v>#N/A</v>
      </c>
      <c r="R166" s="68" t="e">
        <f aca="false">N166+K166+H166</f>
        <v>#N/A</v>
      </c>
      <c r="S166" s="68" t="e">
        <f aca="false">O166+L166+I166</f>
        <v>#N/A</v>
      </c>
      <c r="T166" s="69"/>
      <c r="U166" s="2" t="n">
        <f aca="false">A167-A166</f>
        <v>31</v>
      </c>
      <c r="V166" s="70" t="n">
        <f aca="false">CHOOSE(F$3,A167+24,A166)</f>
        <v>41456</v>
      </c>
      <c r="W166" s="2" t="n">
        <f aca="false">V166-C$3</f>
        <v>-4469</v>
      </c>
      <c r="X166" s="66" t="n">
        <f aca="false">VLOOKUP($A166,Table,MATCH(X$4,Curves,0))</f>
        <v>2</v>
      </c>
      <c r="Y166" s="71" t="n">
        <f aca="false">1/(1+CHOOSE(F$3,(X167+($K$3/10000))/2,(X166+($K$3/10000))/2))^(2*W166/365.25)</f>
        <v>23252948.6289891</v>
      </c>
      <c r="Z166" s="2" t="n">
        <f aca="false">IF(AND(mthbeg&lt;=A166,mthend&gt;=A166),1,0)</f>
        <v>1</v>
      </c>
      <c r="AA166" s="2" t="n">
        <f aca="false">U166*Z166</f>
        <v>31</v>
      </c>
      <c r="AC166" s="57" t="n">
        <f aca="false">F166*G166</f>
        <v>32437863337439.8</v>
      </c>
      <c r="AD166" s="57" t="n">
        <f aca="false">$F166*H166</f>
        <v>32437863337439.8</v>
      </c>
      <c r="AE166" s="57" t="n">
        <f aca="false">$F166*I166</f>
        <v>32437863337439.8</v>
      </c>
      <c r="AF166" s="57" t="e">
        <f aca="false">$F166*J166</f>
        <v>#N/A</v>
      </c>
      <c r="AG166" s="57" t="e">
        <f aca="false">$F166*K166</f>
        <v>#N/A</v>
      </c>
      <c r="AH166" s="57" t="e">
        <f aca="false">$F166*L166</f>
        <v>#N/A</v>
      </c>
      <c r="AI166" s="57" t="e">
        <f aca="false">$F166*M166</f>
        <v>#N/A</v>
      </c>
      <c r="AJ166" s="57" t="e">
        <f aca="false">$F166*N166</f>
        <v>#N/A</v>
      </c>
      <c r="AK166" s="57" t="e">
        <f aca="false">F166*O166</f>
        <v>#N/A</v>
      </c>
      <c r="AL166" s="61"/>
      <c r="AM166" s="57" t="n">
        <f aca="false">CHOOSE($G$3,AD166-AE166,AE166-AD166)</f>
        <v>0</v>
      </c>
      <c r="AN166" s="57" t="e">
        <f aca="false">CHOOSE($G$3,AG166-AH166,AH166-AG166)</f>
        <v>#N/A</v>
      </c>
      <c r="AO166" s="57" t="e">
        <f aca="false">CHOOSE($G$3,AJ166-AK166,AK166-AJ166)</f>
        <v>#N/A</v>
      </c>
      <c r="AP166" s="72" t="e">
        <f aca="false">SUM(AM166:AO166)</f>
        <v>#N/A</v>
      </c>
      <c r="AR166" s="57" t="n">
        <f aca="false">CHOOSE($G$3,AC166-AD166,AD166-AC166)</f>
        <v>0</v>
      </c>
      <c r="AS166" s="57" t="e">
        <f aca="false">CHOOSE($G$3,AF166-AG166,AG166-AF166)</f>
        <v>#N/A</v>
      </c>
      <c r="AT166" s="57" t="e">
        <f aca="false">CHOOSE($G$3,AI166-AJ166,AJ166-AI166)</f>
        <v>#N/A</v>
      </c>
      <c r="AU166" s="72" t="e">
        <f aca="false">AR166+AS166+AT166</f>
        <v>#N/A</v>
      </c>
      <c r="AV166" s="72"/>
      <c r="AW166" s="58" t="e">
        <f aca="false">AU166+AP166</f>
        <v>#N/A</v>
      </c>
      <c r="AY166" s="58" t="e">
        <f aca="false">AK166+AH166+AE166</f>
        <v>#N/A</v>
      </c>
      <c r="AZ166" s="73"/>
    </row>
    <row r="167" customFormat="false" ht="12.75" hidden="false" customHeight="false" outlineLevel="0" collapsed="false">
      <c r="A167" s="62" t="n">
        <f aca="false">EDATE(A166,1)</f>
        <v>41487</v>
      </c>
      <c r="B167" s="63" t="n">
        <f aca="false">B166</f>
        <v>15000</v>
      </c>
      <c r="C167" s="75"/>
      <c r="D167" s="65" t="n">
        <f aca="false">B167+C167</f>
        <v>15000</v>
      </c>
      <c r="E167" s="52" t="n">
        <f aca="false">IF(Z167=0,0,IF(AND(Z167=1,$H$3=1),D167*U167,IF($H$3=2,D167,"N/A")))</f>
        <v>465000</v>
      </c>
      <c r="F167" s="52" t="n">
        <f aca="false">E167*Y167</f>
        <v>9612406357175.43</v>
      </c>
      <c r="G167" s="66" t="n">
        <f aca="false">VLOOKUP($A167,Table,MATCH(G$4,Curves,0))</f>
        <v>3</v>
      </c>
      <c r="H167" s="67" t="n">
        <f aca="false">G167</f>
        <v>3</v>
      </c>
      <c r="I167" s="68" t="n">
        <f aca="false">H167</f>
        <v>3</v>
      </c>
      <c r="J167" s="66" t="e">
        <f aca="false">VLOOKUP($A167,Table,MATCH(J$4,Curves,0))</f>
        <v>#N/A</v>
      </c>
      <c r="K167" s="67" t="e">
        <f aca="false">J167</f>
        <v>#N/A</v>
      </c>
      <c r="L167" s="68" t="e">
        <f aca="false">K167</f>
        <v>#N/A</v>
      </c>
      <c r="M167" s="66" t="e">
        <f aca="false">VLOOKUP($A167,Table,MATCH(M$4,Curves,0))</f>
        <v>#N/A</v>
      </c>
      <c r="N167" s="67" t="e">
        <f aca="false">M167</f>
        <v>#N/A</v>
      </c>
      <c r="O167" s="68" t="e">
        <f aca="false">N167</f>
        <v>#N/A</v>
      </c>
      <c r="P167" s="69"/>
      <c r="Q167" s="68" t="e">
        <f aca="false">M167+J167+G167</f>
        <v>#N/A</v>
      </c>
      <c r="R167" s="68" t="e">
        <f aca="false">N167+K167+H167</f>
        <v>#N/A</v>
      </c>
      <c r="S167" s="68" t="e">
        <f aca="false">O167+L167+I167</f>
        <v>#N/A</v>
      </c>
      <c r="T167" s="69"/>
      <c r="U167" s="2" t="n">
        <f aca="false">A168-A167</f>
        <v>31</v>
      </c>
      <c r="V167" s="70" t="n">
        <f aca="false">CHOOSE(F$3,A168+24,A167)</f>
        <v>41487</v>
      </c>
      <c r="W167" s="2" t="n">
        <f aca="false">V167-C$3</f>
        <v>-4438</v>
      </c>
      <c r="X167" s="66" t="n">
        <f aca="false">VLOOKUP($A167,Table,MATCH(X$4,Curves,0))</f>
        <v>2</v>
      </c>
      <c r="Y167" s="71" t="n">
        <f aca="false">1/(1+CHOOSE(F$3,(X168+($K$3/10000))/2,(X167+($K$3/10000))/2))^(2*W167/365.25)</f>
        <v>20671841.6283343</v>
      </c>
      <c r="Z167" s="2" t="n">
        <f aca="false">IF(AND(mthbeg&lt;=A167,mthend&gt;=A167),1,0)</f>
        <v>1</v>
      </c>
      <c r="AA167" s="2" t="n">
        <f aca="false">U167*Z167</f>
        <v>31</v>
      </c>
      <c r="AC167" s="57" t="n">
        <f aca="false">F167*G167</f>
        <v>28837219071526.3</v>
      </c>
      <c r="AD167" s="57" t="n">
        <f aca="false">$F167*H167</f>
        <v>28837219071526.3</v>
      </c>
      <c r="AE167" s="57" t="n">
        <f aca="false">$F167*I167</f>
        <v>28837219071526.3</v>
      </c>
      <c r="AF167" s="57" t="e">
        <f aca="false">$F167*J167</f>
        <v>#N/A</v>
      </c>
      <c r="AG167" s="57" t="e">
        <f aca="false">$F167*K167</f>
        <v>#N/A</v>
      </c>
      <c r="AH167" s="57" t="e">
        <f aca="false">$F167*L167</f>
        <v>#N/A</v>
      </c>
      <c r="AI167" s="57" t="e">
        <f aca="false">$F167*M167</f>
        <v>#N/A</v>
      </c>
      <c r="AJ167" s="57" t="e">
        <f aca="false">$F167*N167</f>
        <v>#N/A</v>
      </c>
      <c r="AK167" s="57" t="e">
        <f aca="false">F167*O167</f>
        <v>#N/A</v>
      </c>
      <c r="AL167" s="61"/>
      <c r="AM167" s="57" t="n">
        <f aca="false">CHOOSE($G$3,AD167-AE167,AE167-AD167)</f>
        <v>0</v>
      </c>
      <c r="AN167" s="57" t="e">
        <f aca="false">CHOOSE($G$3,AG167-AH167,AH167-AG167)</f>
        <v>#N/A</v>
      </c>
      <c r="AO167" s="57" t="e">
        <f aca="false">CHOOSE($G$3,AJ167-AK167,AK167-AJ167)</f>
        <v>#N/A</v>
      </c>
      <c r="AP167" s="72" t="e">
        <f aca="false">SUM(AM167:AO167)</f>
        <v>#N/A</v>
      </c>
      <c r="AR167" s="57" t="n">
        <f aca="false">CHOOSE($G$3,AC167-AD167,AD167-AC167)</f>
        <v>0</v>
      </c>
      <c r="AS167" s="57" t="e">
        <f aca="false">CHOOSE($G$3,AF167-AG167,AG167-AF167)</f>
        <v>#N/A</v>
      </c>
      <c r="AT167" s="57" t="e">
        <f aca="false">CHOOSE($G$3,AI167-AJ167,AJ167-AI167)</f>
        <v>#N/A</v>
      </c>
      <c r="AU167" s="72" t="e">
        <f aca="false">AR167+AS167+AT167</f>
        <v>#N/A</v>
      </c>
      <c r="AV167" s="72"/>
      <c r="AW167" s="58" t="e">
        <f aca="false">AU167+AP167</f>
        <v>#N/A</v>
      </c>
      <c r="AY167" s="58" t="e">
        <f aca="false">AK167+AH167+AE167</f>
        <v>#N/A</v>
      </c>
      <c r="AZ167" s="73"/>
    </row>
    <row r="168" customFormat="false" ht="12.75" hidden="false" customHeight="false" outlineLevel="0" collapsed="false">
      <c r="A168" s="62" t="n">
        <f aca="false">EDATE(A167,1)</f>
        <v>41518</v>
      </c>
      <c r="B168" s="63" t="n">
        <f aca="false">B167</f>
        <v>15000</v>
      </c>
      <c r="C168" s="75"/>
      <c r="D168" s="65" t="n">
        <f aca="false">B168+C168</f>
        <v>15000</v>
      </c>
      <c r="E168" s="52" t="n">
        <f aca="false">IF(Z168=0,0,IF(AND(Z168=1,$H$3=1),D168*U168,IF($H$3=2,D168,"N/A")))</f>
        <v>450000</v>
      </c>
      <c r="F168" s="52" t="n">
        <f aca="false">E168*Y168</f>
        <v>8269758360812.21</v>
      </c>
      <c r="G168" s="66" t="n">
        <f aca="false">VLOOKUP($A168,Table,MATCH(G$4,Curves,0))</f>
        <v>3</v>
      </c>
      <c r="H168" s="67" t="n">
        <f aca="false">G168</f>
        <v>3</v>
      </c>
      <c r="I168" s="68" t="n">
        <f aca="false">H168</f>
        <v>3</v>
      </c>
      <c r="J168" s="66" t="e">
        <f aca="false">VLOOKUP($A168,Table,MATCH(J$4,Curves,0))</f>
        <v>#N/A</v>
      </c>
      <c r="K168" s="67" t="e">
        <f aca="false">J168</f>
        <v>#N/A</v>
      </c>
      <c r="L168" s="68" t="e">
        <f aca="false">K168</f>
        <v>#N/A</v>
      </c>
      <c r="M168" s="66" t="e">
        <f aca="false">VLOOKUP($A168,Table,MATCH(M$4,Curves,0))</f>
        <v>#N/A</v>
      </c>
      <c r="N168" s="67" t="e">
        <f aca="false">M168</f>
        <v>#N/A</v>
      </c>
      <c r="O168" s="68" t="e">
        <f aca="false">N168</f>
        <v>#N/A</v>
      </c>
      <c r="P168" s="69"/>
      <c r="Q168" s="68" t="e">
        <f aca="false">M168+J168+G168</f>
        <v>#N/A</v>
      </c>
      <c r="R168" s="68" t="e">
        <f aca="false">N168+K168+H168</f>
        <v>#N/A</v>
      </c>
      <c r="S168" s="68" t="e">
        <f aca="false">O168+L168+I168</f>
        <v>#N/A</v>
      </c>
      <c r="T168" s="69"/>
      <c r="U168" s="2" t="n">
        <f aca="false">A169-A168</f>
        <v>30</v>
      </c>
      <c r="V168" s="70" t="n">
        <f aca="false">CHOOSE(F$3,A169+24,A168)</f>
        <v>41518</v>
      </c>
      <c r="W168" s="2" t="n">
        <f aca="false">V168-C$3</f>
        <v>-4407</v>
      </c>
      <c r="X168" s="66" t="n">
        <f aca="false">VLOOKUP($A168,Table,MATCH(X$4,Curves,0))</f>
        <v>2</v>
      </c>
      <c r="Y168" s="71" t="n">
        <f aca="false">1/(1+CHOOSE(F$3,(X169+($K$3/10000))/2,(X168+($K$3/10000))/2))^(2*W168/365.25)</f>
        <v>18377240.8018049</v>
      </c>
      <c r="Z168" s="2" t="n">
        <f aca="false">IF(AND(mthbeg&lt;=A168,mthend&gt;=A168),1,0)</f>
        <v>1</v>
      </c>
      <c r="AA168" s="2" t="n">
        <f aca="false">U168*Z168</f>
        <v>30</v>
      </c>
      <c r="AC168" s="57" t="n">
        <f aca="false">F168*G168</f>
        <v>24809275082436.6</v>
      </c>
      <c r="AD168" s="57" t="n">
        <f aca="false">$F168*H168</f>
        <v>24809275082436.6</v>
      </c>
      <c r="AE168" s="57" t="n">
        <f aca="false">$F168*I168</f>
        <v>24809275082436.6</v>
      </c>
      <c r="AF168" s="57" t="e">
        <f aca="false">$F168*J168</f>
        <v>#N/A</v>
      </c>
      <c r="AG168" s="57" t="e">
        <f aca="false">$F168*K168</f>
        <v>#N/A</v>
      </c>
      <c r="AH168" s="57" t="e">
        <f aca="false">$F168*L168</f>
        <v>#N/A</v>
      </c>
      <c r="AI168" s="57" t="e">
        <f aca="false">$F168*M168</f>
        <v>#N/A</v>
      </c>
      <c r="AJ168" s="57" t="e">
        <f aca="false">$F168*N168</f>
        <v>#N/A</v>
      </c>
      <c r="AK168" s="57" t="e">
        <f aca="false">F168*O168</f>
        <v>#N/A</v>
      </c>
      <c r="AL168" s="61"/>
      <c r="AM168" s="57" t="n">
        <f aca="false">CHOOSE($G$3,AD168-AE168,AE168-AD168)</f>
        <v>0</v>
      </c>
      <c r="AN168" s="57" t="e">
        <f aca="false">CHOOSE($G$3,AG168-AH168,AH168-AG168)</f>
        <v>#N/A</v>
      </c>
      <c r="AO168" s="57" t="e">
        <f aca="false">CHOOSE($G$3,AJ168-AK168,AK168-AJ168)</f>
        <v>#N/A</v>
      </c>
      <c r="AP168" s="72" t="e">
        <f aca="false">SUM(AM168:AO168)</f>
        <v>#N/A</v>
      </c>
      <c r="AR168" s="57" t="n">
        <f aca="false">CHOOSE($G$3,AC168-AD168,AD168-AC168)</f>
        <v>0</v>
      </c>
      <c r="AS168" s="57" t="e">
        <f aca="false">CHOOSE($G$3,AF168-AG168,AG168-AF168)</f>
        <v>#N/A</v>
      </c>
      <c r="AT168" s="57" t="e">
        <f aca="false">CHOOSE($G$3,AI168-AJ168,AJ168-AI168)</f>
        <v>#N/A</v>
      </c>
      <c r="AU168" s="72" t="e">
        <f aca="false">AR168+AS168+AT168</f>
        <v>#N/A</v>
      </c>
      <c r="AV168" s="72"/>
      <c r="AW168" s="58" t="e">
        <f aca="false">AU168+AP168</f>
        <v>#N/A</v>
      </c>
      <c r="AY168" s="58" t="e">
        <f aca="false">AK168+AH168+AE168</f>
        <v>#N/A</v>
      </c>
      <c r="AZ168" s="73"/>
    </row>
    <row r="169" customFormat="false" ht="12.75" hidden="false" customHeight="false" outlineLevel="0" collapsed="false">
      <c r="A169" s="62" t="n">
        <f aca="false">EDATE(A168,1)</f>
        <v>41548</v>
      </c>
      <c r="B169" s="63" t="n">
        <f aca="false">B168</f>
        <v>15000</v>
      </c>
      <c r="C169" s="75"/>
      <c r="D169" s="65" t="n">
        <f aca="false">B169+C169</f>
        <v>15000</v>
      </c>
      <c r="E169" s="52" t="n">
        <f aca="false">IF(Z169=0,0,IF(AND(Z169=1,$H$3=1),D169*U169,IF($H$3=2,D169,"N/A")))</f>
        <v>465000</v>
      </c>
      <c r="F169" s="52" t="n">
        <f aca="false">E169*Y169</f>
        <v>7625753211362.45</v>
      </c>
      <c r="G169" s="66" t="n">
        <f aca="false">VLOOKUP($A169,Table,MATCH(G$4,Curves,0))</f>
        <v>3</v>
      </c>
      <c r="H169" s="67" t="n">
        <f aca="false">G169</f>
        <v>3</v>
      </c>
      <c r="I169" s="68" t="n">
        <f aca="false">H169</f>
        <v>3</v>
      </c>
      <c r="J169" s="66" t="e">
        <f aca="false">VLOOKUP($A169,Table,MATCH(J$4,Curves,0))</f>
        <v>#N/A</v>
      </c>
      <c r="K169" s="67" t="e">
        <f aca="false">J169</f>
        <v>#N/A</v>
      </c>
      <c r="L169" s="68" t="e">
        <f aca="false">K169</f>
        <v>#N/A</v>
      </c>
      <c r="M169" s="66" t="e">
        <f aca="false">VLOOKUP($A169,Table,MATCH(M$4,Curves,0))</f>
        <v>#N/A</v>
      </c>
      <c r="N169" s="67" t="e">
        <f aca="false">M169</f>
        <v>#N/A</v>
      </c>
      <c r="O169" s="68" t="e">
        <f aca="false">N169</f>
        <v>#N/A</v>
      </c>
      <c r="P169" s="69"/>
      <c r="Q169" s="68" t="e">
        <f aca="false">M169+J169+G169</f>
        <v>#N/A</v>
      </c>
      <c r="R169" s="68" t="e">
        <f aca="false">N169+K169+H169</f>
        <v>#N/A</v>
      </c>
      <c r="S169" s="68" t="e">
        <f aca="false">O169+L169+I169</f>
        <v>#N/A</v>
      </c>
      <c r="T169" s="69"/>
      <c r="U169" s="2" t="n">
        <f aca="false">A170-A169</f>
        <v>31</v>
      </c>
      <c r="V169" s="70" t="n">
        <f aca="false">CHOOSE(F$3,A170+24,A169)</f>
        <v>41548</v>
      </c>
      <c r="W169" s="2" t="n">
        <f aca="false">V169-C$3</f>
        <v>-4377</v>
      </c>
      <c r="X169" s="66" t="n">
        <f aca="false">VLOOKUP($A169,Table,MATCH(X$4,Curves,0))</f>
        <v>2</v>
      </c>
      <c r="Y169" s="71" t="n">
        <f aca="false">1/(1+CHOOSE(F$3,(X170+($K$3/10000))/2,(X169+($K$3/10000))/2))^(2*W169/365.25)</f>
        <v>16399469.2717472</v>
      </c>
      <c r="Z169" s="2" t="n">
        <f aca="false">IF(AND(mthbeg&lt;=A169,mthend&gt;=A169),1,0)</f>
        <v>1</v>
      </c>
      <c r="AA169" s="2" t="n">
        <f aca="false">U169*Z169</f>
        <v>31</v>
      </c>
      <c r="AC169" s="57" t="n">
        <f aca="false">F169*G169</f>
        <v>22877259634087.4</v>
      </c>
      <c r="AD169" s="57" t="n">
        <f aca="false">$F169*H169</f>
        <v>22877259634087.4</v>
      </c>
      <c r="AE169" s="57" t="n">
        <f aca="false">$F169*I169</f>
        <v>22877259634087.4</v>
      </c>
      <c r="AF169" s="57" t="e">
        <f aca="false">$F169*J169</f>
        <v>#N/A</v>
      </c>
      <c r="AG169" s="57" t="e">
        <f aca="false">$F169*K169</f>
        <v>#N/A</v>
      </c>
      <c r="AH169" s="57" t="e">
        <f aca="false">$F169*L169</f>
        <v>#N/A</v>
      </c>
      <c r="AI169" s="57" t="e">
        <f aca="false">$F169*M169</f>
        <v>#N/A</v>
      </c>
      <c r="AJ169" s="57" t="e">
        <f aca="false">$F169*N169</f>
        <v>#N/A</v>
      </c>
      <c r="AK169" s="57" t="e">
        <f aca="false">F169*O169</f>
        <v>#N/A</v>
      </c>
      <c r="AL169" s="61"/>
      <c r="AM169" s="57" t="n">
        <f aca="false">CHOOSE($G$3,AD169-AE169,AE169-AD169)</f>
        <v>0</v>
      </c>
      <c r="AN169" s="57" t="e">
        <f aca="false">CHOOSE($G$3,AG169-AH169,AH169-AG169)</f>
        <v>#N/A</v>
      </c>
      <c r="AO169" s="57" t="e">
        <f aca="false">CHOOSE($G$3,AJ169-AK169,AK169-AJ169)</f>
        <v>#N/A</v>
      </c>
      <c r="AP169" s="72" t="e">
        <f aca="false">SUM(AM169:AO169)</f>
        <v>#N/A</v>
      </c>
      <c r="AR169" s="57" t="n">
        <f aca="false">CHOOSE($G$3,AC169-AD169,AD169-AC169)</f>
        <v>0</v>
      </c>
      <c r="AS169" s="57" t="e">
        <f aca="false">CHOOSE($G$3,AF169-AG169,AG169-AF169)</f>
        <v>#N/A</v>
      </c>
      <c r="AT169" s="57" t="e">
        <f aca="false">CHOOSE($G$3,AI169-AJ169,AJ169-AI169)</f>
        <v>#N/A</v>
      </c>
      <c r="AU169" s="72" t="e">
        <f aca="false">AR169+AS169+AT169</f>
        <v>#N/A</v>
      </c>
      <c r="AV169" s="72"/>
      <c r="AW169" s="58" t="e">
        <f aca="false">AU169+AP169</f>
        <v>#N/A</v>
      </c>
      <c r="AY169" s="58" t="e">
        <f aca="false">AK169+AH169+AE169</f>
        <v>#N/A</v>
      </c>
      <c r="AZ169" s="73"/>
    </row>
    <row r="170" customFormat="false" ht="12" hidden="false" customHeight="true" outlineLevel="0" collapsed="false">
      <c r="A170" s="62" t="n">
        <f aca="false">EDATE(A169,1)</f>
        <v>41579</v>
      </c>
      <c r="B170" s="63" t="n">
        <f aca="false">B169</f>
        <v>15000</v>
      </c>
      <c r="C170" s="75"/>
      <c r="D170" s="65" t="n">
        <f aca="false">B170+C170</f>
        <v>15000</v>
      </c>
      <c r="E170" s="52" t="n">
        <f aca="false">IF(Z170=0,0,IF(AND(Z170=1,$H$3=1),D170*U170,IF($H$3=2,D170,"N/A")))</f>
        <v>450000</v>
      </c>
      <c r="F170" s="52" t="n">
        <f aca="false">E170*Y170</f>
        <v>6560598255407.74</v>
      </c>
      <c r="G170" s="66" t="n">
        <f aca="false">VLOOKUP($A170,Table,MATCH(G$4,Curves,0))</f>
        <v>3</v>
      </c>
      <c r="H170" s="67" t="n">
        <f aca="false">G170</f>
        <v>3</v>
      </c>
      <c r="I170" s="68" t="n">
        <f aca="false">H170</f>
        <v>3</v>
      </c>
      <c r="J170" s="66" t="e">
        <f aca="false">VLOOKUP($A170,Table,MATCH(J$4,Curves,0))</f>
        <v>#N/A</v>
      </c>
      <c r="K170" s="67" t="e">
        <f aca="false">J170</f>
        <v>#N/A</v>
      </c>
      <c r="L170" s="68" t="e">
        <f aca="false">K170</f>
        <v>#N/A</v>
      </c>
      <c r="M170" s="66" t="e">
        <f aca="false">VLOOKUP($A170,Table,MATCH(M$4,Curves,0))</f>
        <v>#N/A</v>
      </c>
      <c r="N170" s="67" t="e">
        <f aca="false">M170</f>
        <v>#N/A</v>
      </c>
      <c r="O170" s="68" t="e">
        <f aca="false">N170</f>
        <v>#N/A</v>
      </c>
      <c r="P170" s="69"/>
      <c r="Q170" s="68" t="e">
        <f aca="false">M170+J170+G170</f>
        <v>#N/A</v>
      </c>
      <c r="R170" s="68" t="e">
        <f aca="false">N170+K170+H170</f>
        <v>#N/A</v>
      </c>
      <c r="S170" s="68" t="e">
        <f aca="false">O170+L170+I170</f>
        <v>#N/A</v>
      </c>
      <c r="T170" s="69"/>
      <c r="U170" s="2" t="n">
        <f aca="false">A171-A170</f>
        <v>30</v>
      </c>
      <c r="V170" s="70" t="n">
        <f aca="false">CHOOSE(F$3,A171+24,A170)</f>
        <v>41579</v>
      </c>
      <c r="W170" s="2" t="n">
        <f aca="false">V170-C$3</f>
        <v>-4346</v>
      </c>
      <c r="X170" s="66" t="n">
        <f aca="false">VLOOKUP($A170,Table,MATCH(X$4,Curves,0))</f>
        <v>2</v>
      </c>
      <c r="Y170" s="71" t="n">
        <f aca="false">1/(1+CHOOSE(F$3,(X171+($K$3/10000))/2,(X170+($K$3/10000))/2))^(2*W170/365.25)</f>
        <v>14579107.2342394</v>
      </c>
      <c r="Z170" s="2" t="n">
        <f aca="false">IF(AND(mthbeg&lt;=A170,mthend&gt;=A170),1,0)</f>
        <v>1</v>
      </c>
      <c r="AA170" s="2" t="n">
        <f aca="false">U170*Z170</f>
        <v>30</v>
      </c>
      <c r="AC170" s="57" t="n">
        <f aca="false">F170*G170</f>
        <v>19681794766223.2</v>
      </c>
      <c r="AD170" s="57" t="n">
        <f aca="false">$F170*H170</f>
        <v>19681794766223.2</v>
      </c>
      <c r="AE170" s="57" t="n">
        <f aca="false">$F170*I170</f>
        <v>19681794766223.2</v>
      </c>
      <c r="AF170" s="57" t="e">
        <f aca="false">$F170*J170</f>
        <v>#N/A</v>
      </c>
      <c r="AG170" s="57" t="e">
        <f aca="false">$F170*K170</f>
        <v>#N/A</v>
      </c>
      <c r="AH170" s="57" t="e">
        <f aca="false">$F170*L170</f>
        <v>#N/A</v>
      </c>
      <c r="AI170" s="57" t="e">
        <f aca="false">$F170*M170</f>
        <v>#N/A</v>
      </c>
      <c r="AJ170" s="57" t="e">
        <f aca="false">$F170*N170</f>
        <v>#N/A</v>
      </c>
      <c r="AK170" s="57" t="e">
        <f aca="false">F170*O170</f>
        <v>#N/A</v>
      </c>
      <c r="AL170" s="61"/>
      <c r="AM170" s="57" t="n">
        <f aca="false">CHOOSE($G$3,AD170-AE170,AE170-AD170)</f>
        <v>0</v>
      </c>
      <c r="AN170" s="57" t="e">
        <f aca="false">CHOOSE($G$3,AG170-AH170,AH170-AG170)</f>
        <v>#N/A</v>
      </c>
      <c r="AO170" s="57" t="e">
        <f aca="false">CHOOSE($G$3,AJ170-AK170,AK170-AJ170)</f>
        <v>#N/A</v>
      </c>
      <c r="AP170" s="72" t="e">
        <f aca="false">SUM(AM170:AO170)</f>
        <v>#N/A</v>
      </c>
      <c r="AR170" s="57" t="n">
        <f aca="false">CHOOSE($G$3,AC170-AD170,AD170-AC170)</f>
        <v>0</v>
      </c>
      <c r="AS170" s="57" t="e">
        <f aca="false">CHOOSE($G$3,AF170-AG170,AG170-AF170)</f>
        <v>#N/A</v>
      </c>
      <c r="AT170" s="57" t="e">
        <f aca="false">CHOOSE($G$3,AI170-AJ170,AJ170-AI170)</f>
        <v>#N/A</v>
      </c>
      <c r="AU170" s="72" t="e">
        <f aca="false">AR170+AS170+AT170</f>
        <v>#N/A</v>
      </c>
      <c r="AV170" s="72"/>
      <c r="AW170" s="58" t="e">
        <f aca="false">AU170+AP170</f>
        <v>#N/A</v>
      </c>
      <c r="AY170" s="58" t="e">
        <f aca="false">AK170+AH170+AE170</f>
        <v>#N/A</v>
      </c>
      <c r="AZ170" s="73"/>
    </row>
    <row r="171" customFormat="false" ht="12" hidden="false" customHeight="true" outlineLevel="0" collapsed="false">
      <c r="A171" s="62" t="n">
        <f aca="false">EDATE(A170,1)</f>
        <v>41609</v>
      </c>
      <c r="B171" s="63" t="n">
        <f aca="false">B170</f>
        <v>15000</v>
      </c>
      <c r="C171" s="75"/>
      <c r="D171" s="65" t="n">
        <f aca="false">B171+C171</f>
        <v>15000</v>
      </c>
      <c r="E171" s="52" t="n">
        <f aca="false">IF(Z171=0,0,IF(AND(Z171=1,$H$3=1),D171*U171,IF($H$3=2,D171,"N/A")))</f>
        <v>465000</v>
      </c>
      <c r="F171" s="52" t="n">
        <f aca="false">E171*Y171</f>
        <v>6049693477346.14</v>
      </c>
      <c r="G171" s="66" t="n">
        <f aca="false">VLOOKUP($A171,Table,MATCH(G$4,Curves,0))</f>
        <v>3</v>
      </c>
      <c r="H171" s="67" t="n">
        <f aca="false">G171</f>
        <v>3</v>
      </c>
      <c r="I171" s="68" t="n">
        <f aca="false">H171</f>
        <v>3</v>
      </c>
      <c r="J171" s="66" t="e">
        <f aca="false">VLOOKUP($A171,Table,MATCH(J$4,Curves,0))</f>
        <v>#N/A</v>
      </c>
      <c r="K171" s="67" t="e">
        <f aca="false">J171</f>
        <v>#N/A</v>
      </c>
      <c r="L171" s="68" t="e">
        <f aca="false">K171</f>
        <v>#N/A</v>
      </c>
      <c r="M171" s="66" t="e">
        <f aca="false">VLOOKUP($A171,Table,MATCH(M$4,Curves,0))</f>
        <v>#N/A</v>
      </c>
      <c r="N171" s="67" t="e">
        <f aca="false">M171</f>
        <v>#N/A</v>
      </c>
      <c r="O171" s="68" t="e">
        <f aca="false">N171</f>
        <v>#N/A</v>
      </c>
      <c r="P171" s="69"/>
      <c r="Q171" s="68" t="e">
        <f aca="false">M171+J171+G171</f>
        <v>#N/A</v>
      </c>
      <c r="R171" s="68" t="e">
        <f aca="false">N171+K171+H171</f>
        <v>#N/A</v>
      </c>
      <c r="S171" s="68" t="e">
        <f aca="false">O171+L171+I171</f>
        <v>#N/A</v>
      </c>
      <c r="T171" s="69"/>
      <c r="U171" s="2" t="n">
        <f aca="false">A172-A171</f>
        <v>31</v>
      </c>
      <c r="V171" s="70" t="n">
        <f aca="false">CHOOSE(F$3,A172+24,A171)</f>
        <v>41609</v>
      </c>
      <c r="W171" s="2" t="n">
        <f aca="false">V171-C$3</f>
        <v>-4316</v>
      </c>
      <c r="X171" s="66" t="n">
        <f aca="false">VLOOKUP($A171,Table,MATCH(X$4,Curves,0))</f>
        <v>2</v>
      </c>
      <c r="Y171" s="71" t="n">
        <f aca="false">1/(1+CHOOSE(F$3,(X172+($K$3/10000))/2,(X171+($K$3/10000))/2))^(2*W171/365.25)</f>
        <v>13010093.4996691</v>
      </c>
      <c r="Z171" s="2" t="n">
        <f aca="false">IF(AND(mthbeg&lt;=A171,mthend&gt;=A171),1,0)</f>
        <v>1</v>
      </c>
      <c r="AA171" s="2" t="n">
        <f aca="false">U171*Z171</f>
        <v>31</v>
      </c>
      <c r="AC171" s="57" t="n">
        <f aca="false">F171*G171</f>
        <v>18149080432038.4</v>
      </c>
      <c r="AD171" s="57" t="n">
        <f aca="false">$F171*H171</f>
        <v>18149080432038.4</v>
      </c>
      <c r="AE171" s="57" t="n">
        <f aca="false">$F171*I171</f>
        <v>18149080432038.4</v>
      </c>
      <c r="AF171" s="57" t="e">
        <f aca="false">$F171*J171</f>
        <v>#N/A</v>
      </c>
      <c r="AG171" s="57" t="e">
        <f aca="false">$F171*K171</f>
        <v>#N/A</v>
      </c>
      <c r="AH171" s="57" t="e">
        <f aca="false">$F171*L171</f>
        <v>#N/A</v>
      </c>
      <c r="AI171" s="57" t="e">
        <f aca="false">$F171*M171</f>
        <v>#N/A</v>
      </c>
      <c r="AJ171" s="57" t="e">
        <f aca="false">$F171*N171</f>
        <v>#N/A</v>
      </c>
      <c r="AK171" s="57" t="e">
        <f aca="false">F171*O171</f>
        <v>#N/A</v>
      </c>
      <c r="AL171" s="61"/>
      <c r="AM171" s="57" t="n">
        <f aca="false">CHOOSE($G$3,AD171-AE171,AE171-AD171)</f>
        <v>0</v>
      </c>
      <c r="AN171" s="57" t="e">
        <f aca="false">CHOOSE($G$3,AG171-AH171,AH171-AG171)</f>
        <v>#N/A</v>
      </c>
      <c r="AO171" s="57" t="e">
        <f aca="false">CHOOSE($G$3,AJ171-AK171,AK171-AJ171)</f>
        <v>#N/A</v>
      </c>
      <c r="AP171" s="72" t="e">
        <f aca="false">SUM(AM171:AO171)</f>
        <v>#N/A</v>
      </c>
      <c r="AR171" s="57" t="n">
        <f aca="false">CHOOSE($G$3,AC171-AD171,AD171-AC171)</f>
        <v>0</v>
      </c>
      <c r="AS171" s="57" t="e">
        <f aca="false">CHOOSE($G$3,AF171-AG171,AG171-AF171)</f>
        <v>#N/A</v>
      </c>
      <c r="AT171" s="57" t="e">
        <f aca="false">CHOOSE($G$3,AI171-AJ171,AJ171-AI171)</f>
        <v>#N/A</v>
      </c>
      <c r="AU171" s="72" t="e">
        <f aca="false">AR171+AS171+AT171</f>
        <v>#N/A</v>
      </c>
      <c r="AV171" s="72"/>
      <c r="AW171" s="58" t="e">
        <f aca="false">AU171+AP171</f>
        <v>#N/A</v>
      </c>
      <c r="AY171" s="58" t="e">
        <f aca="false">AK171+AH171+AE171</f>
        <v>#N/A</v>
      </c>
      <c r="AZ171" s="73"/>
    </row>
    <row r="172" customFormat="false" ht="12" hidden="false" customHeight="true" outlineLevel="0" collapsed="false">
      <c r="A172" s="62" t="n">
        <f aca="false">EDATE(A171,1)</f>
        <v>41640</v>
      </c>
      <c r="B172" s="63" t="n">
        <f aca="false">B171</f>
        <v>15000</v>
      </c>
      <c r="C172" s="75"/>
      <c r="D172" s="65" t="n">
        <f aca="false">B172+C172</f>
        <v>15000</v>
      </c>
      <c r="E172" s="52" t="n">
        <f aca="false">IF(Z172=0,0,IF(AND(Z172=1,$H$3=1),D172*U172,IF($H$3=2,D172,"N/A")))</f>
        <v>465000</v>
      </c>
      <c r="F172" s="52" t="n">
        <f aca="false">E172*Y172</f>
        <v>5378169773607.03</v>
      </c>
      <c r="G172" s="66" t="n">
        <f aca="false">VLOOKUP($A172,Table,MATCH(G$4,Curves,0))</f>
        <v>3</v>
      </c>
      <c r="H172" s="67" t="n">
        <f aca="false">G172</f>
        <v>3</v>
      </c>
      <c r="I172" s="68" t="n">
        <f aca="false">H172</f>
        <v>3</v>
      </c>
      <c r="J172" s="66" t="e">
        <f aca="false">VLOOKUP($A172,Table,MATCH(J$4,Curves,0))</f>
        <v>#N/A</v>
      </c>
      <c r="K172" s="67" t="e">
        <f aca="false">J172</f>
        <v>#N/A</v>
      </c>
      <c r="L172" s="68" t="e">
        <f aca="false">K172</f>
        <v>#N/A</v>
      </c>
      <c r="M172" s="66" t="e">
        <f aca="false">VLOOKUP($A172,Table,MATCH(M$4,Curves,0))</f>
        <v>#N/A</v>
      </c>
      <c r="N172" s="67" t="e">
        <f aca="false">M172</f>
        <v>#N/A</v>
      </c>
      <c r="O172" s="68" t="e">
        <f aca="false">N172</f>
        <v>#N/A</v>
      </c>
      <c r="P172" s="69"/>
      <c r="Q172" s="68" t="e">
        <f aca="false">M172+J172+G172</f>
        <v>#N/A</v>
      </c>
      <c r="R172" s="68" t="e">
        <f aca="false">N172+K172+H172</f>
        <v>#N/A</v>
      </c>
      <c r="S172" s="68" t="e">
        <f aca="false">O172+L172+I172</f>
        <v>#N/A</v>
      </c>
      <c r="T172" s="69"/>
      <c r="U172" s="2" t="n">
        <f aca="false">A173-A172</f>
        <v>31</v>
      </c>
      <c r="V172" s="70" t="n">
        <f aca="false">CHOOSE(F$3,A173+24,A172)</f>
        <v>41640</v>
      </c>
      <c r="W172" s="2" t="n">
        <f aca="false">V172-C$3</f>
        <v>-4285</v>
      </c>
      <c r="X172" s="66" t="n">
        <f aca="false">VLOOKUP($A172,Table,MATCH(X$4,Curves,0))</f>
        <v>2</v>
      </c>
      <c r="Y172" s="71" t="n">
        <f aca="false">1/(1+CHOOSE(F$3,(X173+($K$3/10000))/2,(X172+($K$3/10000))/2))^(2*W172/365.25)</f>
        <v>11565956.5023807</v>
      </c>
      <c r="Z172" s="2" t="n">
        <f aca="false">IF(AND(mthbeg&lt;=A172,mthend&gt;=A172),1,0)</f>
        <v>1</v>
      </c>
      <c r="AA172" s="2" t="n">
        <f aca="false">U172*Z172</f>
        <v>31</v>
      </c>
      <c r="AC172" s="57" t="n">
        <f aca="false">F172*G172</f>
        <v>16134509320821.1</v>
      </c>
      <c r="AD172" s="57" t="n">
        <f aca="false">$F172*H172</f>
        <v>16134509320821.1</v>
      </c>
      <c r="AE172" s="57" t="n">
        <f aca="false">$F172*I172</f>
        <v>16134509320821.1</v>
      </c>
      <c r="AF172" s="57" t="e">
        <f aca="false">$F172*J172</f>
        <v>#N/A</v>
      </c>
      <c r="AG172" s="57" t="e">
        <f aca="false">$F172*K172</f>
        <v>#N/A</v>
      </c>
      <c r="AH172" s="57" t="e">
        <f aca="false">$F172*L172</f>
        <v>#N/A</v>
      </c>
      <c r="AI172" s="57" t="e">
        <f aca="false">$F172*M172</f>
        <v>#N/A</v>
      </c>
      <c r="AJ172" s="57" t="e">
        <f aca="false">$F172*N172</f>
        <v>#N/A</v>
      </c>
      <c r="AK172" s="57" t="e">
        <f aca="false">F172*O172</f>
        <v>#N/A</v>
      </c>
      <c r="AL172" s="61"/>
      <c r="AM172" s="57" t="n">
        <f aca="false">CHOOSE($G$3,AD172-AE172,AE172-AD172)</f>
        <v>0</v>
      </c>
      <c r="AN172" s="57" t="e">
        <f aca="false">CHOOSE($G$3,AG172-AH172,AH172-AG172)</f>
        <v>#N/A</v>
      </c>
      <c r="AO172" s="57" t="e">
        <f aca="false">CHOOSE($G$3,AJ172-AK172,AK172-AJ172)</f>
        <v>#N/A</v>
      </c>
      <c r="AP172" s="72" t="e">
        <f aca="false">SUM(AM172:AO172)</f>
        <v>#N/A</v>
      </c>
      <c r="AR172" s="57" t="n">
        <f aca="false">CHOOSE($G$3,AC172-AD172,AD172-AC172)</f>
        <v>0</v>
      </c>
      <c r="AS172" s="57" t="e">
        <f aca="false">CHOOSE($G$3,AF172-AG172,AG172-AF172)</f>
        <v>#N/A</v>
      </c>
      <c r="AT172" s="57" t="e">
        <f aca="false">CHOOSE($G$3,AI172-AJ172,AJ172-AI172)</f>
        <v>#N/A</v>
      </c>
      <c r="AU172" s="72" t="e">
        <f aca="false">AR172+AS172+AT172</f>
        <v>#N/A</v>
      </c>
      <c r="AV172" s="72"/>
      <c r="AW172" s="58" t="e">
        <f aca="false">AU172+AP172</f>
        <v>#N/A</v>
      </c>
      <c r="AY172" s="58" t="e">
        <f aca="false">AK172+AH172+AE172</f>
        <v>#N/A</v>
      </c>
      <c r="AZ172" s="73"/>
    </row>
    <row r="173" customFormat="false" ht="12" hidden="false" customHeight="true" outlineLevel="0" collapsed="false">
      <c r="A173" s="62" t="n">
        <f aca="false">EDATE(A172,1)</f>
        <v>41671</v>
      </c>
      <c r="B173" s="63" t="n">
        <f aca="false">B172</f>
        <v>15000</v>
      </c>
      <c r="C173" s="75"/>
      <c r="D173" s="65" t="n">
        <f aca="false">B173+C173</f>
        <v>15000</v>
      </c>
      <c r="E173" s="52" t="n">
        <f aca="false">IF(Z173=0,0,IF(AND(Z173=1,$H$3=1),D173*U173,IF($H$3=2,D173,"N/A")))</f>
        <v>420000</v>
      </c>
      <c r="F173" s="52" t="n">
        <f aca="false">E173*Y173</f>
        <v>4318490633730.9</v>
      </c>
      <c r="G173" s="66" t="n">
        <f aca="false">VLOOKUP($A173,Table,MATCH(G$4,Curves,0))</f>
        <v>3</v>
      </c>
      <c r="H173" s="67" t="n">
        <f aca="false">G173</f>
        <v>3</v>
      </c>
      <c r="I173" s="68" t="n">
        <f aca="false">H173</f>
        <v>3</v>
      </c>
      <c r="J173" s="66" t="e">
        <f aca="false">VLOOKUP($A173,Table,MATCH(J$4,Curves,0))</f>
        <v>#N/A</v>
      </c>
      <c r="K173" s="67" t="e">
        <f aca="false">J173</f>
        <v>#N/A</v>
      </c>
      <c r="L173" s="68" t="e">
        <f aca="false">K173</f>
        <v>#N/A</v>
      </c>
      <c r="M173" s="66" t="e">
        <f aca="false">VLOOKUP($A173,Table,MATCH(M$4,Curves,0))</f>
        <v>#N/A</v>
      </c>
      <c r="N173" s="67" t="e">
        <f aca="false">M173</f>
        <v>#N/A</v>
      </c>
      <c r="O173" s="68" t="e">
        <f aca="false">N173</f>
        <v>#N/A</v>
      </c>
      <c r="P173" s="69"/>
      <c r="Q173" s="68" t="e">
        <f aca="false">M173+J173+G173</f>
        <v>#N/A</v>
      </c>
      <c r="R173" s="68" t="e">
        <f aca="false">N173+K173+H173</f>
        <v>#N/A</v>
      </c>
      <c r="S173" s="68" t="e">
        <f aca="false">O173+L173+I173</f>
        <v>#N/A</v>
      </c>
      <c r="T173" s="69"/>
      <c r="U173" s="2" t="n">
        <f aca="false">A174-A173</f>
        <v>28</v>
      </c>
      <c r="V173" s="70" t="n">
        <f aca="false">CHOOSE(F$3,A174+24,A173)</f>
        <v>41671</v>
      </c>
      <c r="W173" s="2" t="n">
        <f aca="false">V173-C$3</f>
        <v>-4254</v>
      </c>
      <c r="X173" s="66" t="n">
        <f aca="false">VLOOKUP($A173,Table,MATCH(X$4,Curves,0))</f>
        <v>2</v>
      </c>
      <c r="Y173" s="71" t="n">
        <f aca="false">1/(1+CHOOSE(F$3,(X174+($K$3/10000))/2,(X173+($K$3/10000))/2))^(2*W173/365.25)</f>
        <v>10282120.5565021</v>
      </c>
      <c r="Z173" s="2" t="n">
        <f aca="false">IF(AND(mthbeg&lt;=A173,mthend&gt;=A173),1,0)</f>
        <v>1</v>
      </c>
      <c r="AA173" s="2" t="n">
        <f aca="false">U173*Z173</f>
        <v>28</v>
      </c>
      <c r="AC173" s="57" t="n">
        <f aca="false">F173*G173</f>
        <v>12955471901192.7</v>
      </c>
      <c r="AD173" s="57" t="n">
        <f aca="false">$F173*H173</f>
        <v>12955471901192.7</v>
      </c>
      <c r="AE173" s="57" t="n">
        <f aca="false">$F173*I173</f>
        <v>12955471901192.7</v>
      </c>
      <c r="AF173" s="57" t="e">
        <f aca="false">$F173*J173</f>
        <v>#N/A</v>
      </c>
      <c r="AG173" s="57" t="e">
        <f aca="false">$F173*K173</f>
        <v>#N/A</v>
      </c>
      <c r="AH173" s="57" t="e">
        <f aca="false">$F173*L173</f>
        <v>#N/A</v>
      </c>
      <c r="AI173" s="57" t="e">
        <f aca="false">$F173*M173</f>
        <v>#N/A</v>
      </c>
      <c r="AJ173" s="57" t="e">
        <f aca="false">$F173*N173</f>
        <v>#N/A</v>
      </c>
      <c r="AK173" s="57" t="e">
        <f aca="false">F173*O173</f>
        <v>#N/A</v>
      </c>
      <c r="AL173" s="61"/>
      <c r="AM173" s="57" t="n">
        <f aca="false">CHOOSE($G$3,AD173-AE173,AE173-AD173)</f>
        <v>0</v>
      </c>
      <c r="AN173" s="57" t="e">
        <f aca="false">CHOOSE($G$3,AG173-AH173,AH173-AG173)</f>
        <v>#N/A</v>
      </c>
      <c r="AO173" s="57" t="e">
        <f aca="false">CHOOSE($G$3,AJ173-AK173,AK173-AJ173)</f>
        <v>#N/A</v>
      </c>
      <c r="AP173" s="72" t="e">
        <f aca="false">SUM(AM173:AO173)</f>
        <v>#N/A</v>
      </c>
      <c r="AR173" s="57" t="n">
        <f aca="false">CHOOSE($G$3,AC173-AD173,AD173-AC173)</f>
        <v>0</v>
      </c>
      <c r="AS173" s="57" t="e">
        <f aca="false">CHOOSE($G$3,AF173-AG173,AG173-AF173)</f>
        <v>#N/A</v>
      </c>
      <c r="AT173" s="57" t="e">
        <f aca="false">CHOOSE($G$3,AI173-AJ173,AJ173-AI173)</f>
        <v>#N/A</v>
      </c>
      <c r="AU173" s="72" t="e">
        <f aca="false">AR173+AS173+AT173</f>
        <v>#N/A</v>
      </c>
      <c r="AV173" s="72"/>
      <c r="AW173" s="58" t="e">
        <f aca="false">AU173+AP173</f>
        <v>#N/A</v>
      </c>
      <c r="AY173" s="58" t="e">
        <f aca="false">AK173+AH173+AE173</f>
        <v>#N/A</v>
      </c>
      <c r="AZ173" s="73"/>
    </row>
    <row r="174" customFormat="false" ht="12" hidden="false" customHeight="true" outlineLevel="0" collapsed="false">
      <c r="A174" s="62" t="n">
        <f aca="false">EDATE(A173,1)</f>
        <v>41699</v>
      </c>
      <c r="B174" s="63" t="n">
        <f aca="false">B173</f>
        <v>15000</v>
      </c>
      <c r="C174" s="75"/>
      <c r="D174" s="65" t="n">
        <f aca="false">B174+C174</f>
        <v>15000</v>
      </c>
      <c r="E174" s="52" t="n">
        <f aca="false">IF(Z174=0,0,IF(AND(Z174=1,$H$3=1),D174*U174,IF($H$3=2,D174,"N/A")))</f>
        <v>465000</v>
      </c>
      <c r="F174" s="52" t="n">
        <f aca="false">E174*Y174</f>
        <v>4299142422393.8</v>
      </c>
      <c r="G174" s="66" t="n">
        <f aca="false">VLOOKUP($A174,Table,MATCH(G$4,Curves,0))</f>
        <v>3</v>
      </c>
      <c r="H174" s="67" t="n">
        <f aca="false">G174</f>
        <v>3</v>
      </c>
      <c r="I174" s="68" t="n">
        <f aca="false">H174</f>
        <v>3</v>
      </c>
      <c r="J174" s="66" t="e">
        <f aca="false">VLOOKUP($A174,Table,MATCH(J$4,Curves,0))</f>
        <v>#N/A</v>
      </c>
      <c r="K174" s="67" t="e">
        <f aca="false">J174</f>
        <v>#N/A</v>
      </c>
      <c r="L174" s="68" t="e">
        <f aca="false">K174</f>
        <v>#N/A</v>
      </c>
      <c r="M174" s="66" t="e">
        <f aca="false">VLOOKUP($A174,Table,MATCH(M$4,Curves,0))</f>
        <v>#N/A</v>
      </c>
      <c r="N174" s="67" t="e">
        <f aca="false">M174</f>
        <v>#N/A</v>
      </c>
      <c r="O174" s="68" t="e">
        <f aca="false">N174</f>
        <v>#N/A</v>
      </c>
      <c r="P174" s="69"/>
      <c r="Q174" s="68" t="e">
        <f aca="false">M174+J174+G174</f>
        <v>#N/A</v>
      </c>
      <c r="R174" s="68" t="e">
        <f aca="false">N174+K174+H174</f>
        <v>#N/A</v>
      </c>
      <c r="S174" s="68" t="e">
        <f aca="false">O174+L174+I174</f>
        <v>#N/A</v>
      </c>
      <c r="T174" s="69"/>
      <c r="U174" s="2" t="n">
        <f aca="false">A175-A174</f>
        <v>31</v>
      </c>
      <c r="V174" s="70" t="n">
        <f aca="false">CHOOSE(F$3,A175+24,A174)</f>
        <v>41699</v>
      </c>
      <c r="W174" s="2" t="n">
        <f aca="false">V174-C$3</f>
        <v>-4226</v>
      </c>
      <c r="X174" s="66" t="n">
        <f aca="false">VLOOKUP($A174,Table,MATCH(X$4,Curves,0))</f>
        <v>2</v>
      </c>
      <c r="Y174" s="71" t="n">
        <f aca="false">1/(1+CHOOSE(F$3,(X175+($K$3/10000))/2,(X174+($K$3/10000))/2))^(2*W174/365.25)</f>
        <v>9245467.57504043</v>
      </c>
      <c r="Z174" s="2" t="n">
        <f aca="false">IF(AND(mthbeg&lt;=A174,mthend&gt;=A174),1,0)</f>
        <v>1</v>
      </c>
      <c r="AA174" s="2" t="n">
        <f aca="false">U174*Z174</f>
        <v>31</v>
      </c>
      <c r="AC174" s="57" t="n">
        <f aca="false">F174*G174</f>
        <v>12897427267181.4</v>
      </c>
      <c r="AD174" s="57" t="n">
        <f aca="false">$F174*H174</f>
        <v>12897427267181.4</v>
      </c>
      <c r="AE174" s="57" t="n">
        <f aca="false">$F174*I174</f>
        <v>12897427267181.4</v>
      </c>
      <c r="AF174" s="57" t="e">
        <f aca="false">$F174*J174</f>
        <v>#N/A</v>
      </c>
      <c r="AG174" s="57" t="e">
        <f aca="false">$F174*K174</f>
        <v>#N/A</v>
      </c>
      <c r="AH174" s="57" t="e">
        <f aca="false">$F174*L174</f>
        <v>#N/A</v>
      </c>
      <c r="AI174" s="57" t="e">
        <f aca="false">$F174*M174</f>
        <v>#N/A</v>
      </c>
      <c r="AJ174" s="57" t="e">
        <f aca="false">$F174*N174</f>
        <v>#N/A</v>
      </c>
      <c r="AK174" s="57" t="e">
        <f aca="false">F174*O174</f>
        <v>#N/A</v>
      </c>
      <c r="AL174" s="61"/>
      <c r="AM174" s="57" t="n">
        <f aca="false">CHOOSE($G$3,AD174-AE174,AE174-AD174)</f>
        <v>0</v>
      </c>
      <c r="AN174" s="57" t="e">
        <f aca="false">CHOOSE($G$3,AG174-AH174,AH174-AG174)</f>
        <v>#N/A</v>
      </c>
      <c r="AO174" s="57" t="e">
        <f aca="false">CHOOSE($G$3,AJ174-AK174,AK174-AJ174)</f>
        <v>#N/A</v>
      </c>
      <c r="AP174" s="72" t="e">
        <f aca="false">SUM(AM174:AO174)</f>
        <v>#N/A</v>
      </c>
      <c r="AR174" s="57" t="n">
        <f aca="false">CHOOSE($G$3,AC174-AD174,AD174-AC174)</f>
        <v>0</v>
      </c>
      <c r="AS174" s="57" t="e">
        <f aca="false">CHOOSE($G$3,AF174-AG174,AG174-AF174)</f>
        <v>#N/A</v>
      </c>
      <c r="AT174" s="57" t="e">
        <f aca="false">CHOOSE($G$3,AI174-AJ174,AJ174-AI174)</f>
        <v>#N/A</v>
      </c>
      <c r="AU174" s="72" t="e">
        <f aca="false">AR174+AS174+AT174</f>
        <v>#N/A</v>
      </c>
      <c r="AV174" s="72"/>
      <c r="AW174" s="58" t="e">
        <f aca="false">AU174+AP174</f>
        <v>#N/A</v>
      </c>
      <c r="AY174" s="58" t="e">
        <f aca="false">AK174+AH174+AE174</f>
        <v>#N/A</v>
      </c>
      <c r="AZ174" s="73"/>
    </row>
    <row r="175" customFormat="false" ht="12" hidden="false" customHeight="true" outlineLevel="0" collapsed="false">
      <c r="A175" s="62" t="n">
        <f aca="false">EDATE(A174,1)</f>
        <v>41730</v>
      </c>
      <c r="B175" s="63" t="n">
        <f aca="false">B174</f>
        <v>15000</v>
      </c>
      <c r="C175" s="75"/>
      <c r="D175" s="65" t="n">
        <f aca="false">B175+C175</f>
        <v>15000</v>
      </c>
      <c r="E175" s="52" t="n">
        <f aca="false">IF(Z175=0,0,IF(AND(Z175=1,$H$3=1),D175*U175,IF($H$3=2,D175,"N/A")))</f>
        <v>450000</v>
      </c>
      <c r="F175" s="52" t="n">
        <f aca="false">E175*Y175</f>
        <v>3698643988908.59</v>
      </c>
      <c r="G175" s="66" t="n">
        <f aca="false">VLOOKUP($A175,Table,MATCH(G$4,Curves,0))</f>
        <v>3</v>
      </c>
      <c r="H175" s="67" t="n">
        <f aca="false">G175</f>
        <v>3</v>
      </c>
      <c r="I175" s="68" t="n">
        <f aca="false">H175</f>
        <v>3</v>
      </c>
      <c r="J175" s="66" t="e">
        <f aca="false">VLOOKUP($A175,Table,MATCH(J$4,Curves,0))</f>
        <v>#N/A</v>
      </c>
      <c r="K175" s="67" t="e">
        <f aca="false">J175</f>
        <v>#N/A</v>
      </c>
      <c r="L175" s="68" t="e">
        <f aca="false">K175</f>
        <v>#N/A</v>
      </c>
      <c r="M175" s="66" t="e">
        <f aca="false">VLOOKUP($A175,Table,MATCH(M$4,Curves,0))</f>
        <v>#N/A</v>
      </c>
      <c r="N175" s="67" t="e">
        <f aca="false">M175</f>
        <v>#N/A</v>
      </c>
      <c r="O175" s="68" t="e">
        <f aca="false">N175</f>
        <v>#N/A</v>
      </c>
      <c r="P175" s="69"/>
      <c r="Q175" s="68" t="e">
        <f aca="false">M175+J175+G175</f>
        <v>#N/A</v>
      </c>
      <c r="R175" s="68" t="e">
        <f aca="false">N175+K175+H175</f>
        <v>#N/A</v>
      </c>
      <c r="S175" s="68" t="e">
        <f aca="false">O175+L175+I175</f>
        <v>#N/A</v>
      </c>
      <c r="T175" s="69"/>
      <c r="U175" s="2" t="n">
        <f aca="false">A176-A175</f>
        <v>30</v>
      </c>
      <c r="V175" s="70" t="n">
        <f aca="false">CHOOSE(F$3,A176+24,A175)</f>
        <v>41730</v>
      </c>
      <c r="W175" s="2" t="n">
        <f aca="false">V175-C$3</f>
        <v>-4195</v>
      </c>
      <c r="X175" s="66" t="n">
        <f aca="false">VLOOKUP($A175,Table,MATCH(X$4,Curves,0))</f>
        <v>2</v>
      </c>
      <c r="Y175" s="71" t="n">
        <f aca="false">1/(1+CHOOSE(F$3,(X176+($K$3/10000))/2,(X175+($K$3/10000))/2))^(2*W175/365.25)</f>
        <v>8219208.86424131</v>
      </c>
      <c r="Z175" s="2" t="n">
        <f aca="false">IF(AND(mthbeg&lt;=A175,mthend&gt;=A175),1,0)</f>
        <v>1</v>
      </c>
      <c r="AA175" s="2" t="n">
        <f aca="false">U175*Z175</f>
        <v>30</v>
      </c>
      <c r="AC175" s="57" t="n">
        <f aca="false">F175*G175</f>
        <v>11095931966725.8</v>
      </c>
      <c r="AD175" s="57" t="n">
        <f aca="false">$F175*H175</f>
        <v>11095931966725.8</v>
      </c>
      <c r="AE175" s="57" t="n">
        <f aca="false">$F175*I175</f>
        <v>11095931966725.8</v>
      </c>
      <c r="AF175" s="57" t="e">
        <f aca="false">$F175*J175</f>
        <v>#N/A</v>
      </c>
      <c r="AG175" s="57" t="e">
        <f aca="false">$F175*K175</f>
        <v>#N/A</v>
      </c>
      <c r="AH175" s="57" t="e">
        <f aca="false">$F175*L175</f>
        <v>#N/A</v>
      </c>
      <c r="AI175" s="57" t="e">
        <f aca="false">$F175*M175</f>
        <v>#N/A</v>
      </c>
      <c r="AJ175" s="57" t="e">
        <f aca="false">$F175*N175</f>
        <v>#N/A</v>
      </c>
      <c r="AK175" s="57" t="e">
        <f aca="false">F175*O175</f>
        <v>#N/A</v>
      </c>
      <c r="AL175" s="61"/>
      <c r="AM175" s="57" t="n">
        <f aca="false">CHOOSE($G$3,AD175-AE175,AE175-AD175)</f>
        <v>0</v>
      </c>
      <c r="AN175" s="57" t="e">
        <f aca="false">CHOOSE($G$3,AG175-AH175,AH175-AG175)</f>
        <v>#N/A</v>
      </c>
      <c r="AO175" s="57" t="e">
        <f aca="false">CHOOSE($G$3,AJ175-AK175,AK175-AJ175)</f>
        <v>#N/A</v>
      </c>
      <c r="AP175" s="72" t="e">
        <f aca="false">SUM(AM175:AO175)</f>
        <v>#N/A</v>
      </c>
      <c r="AR175" s="57" t="n">
        <f aca="false">CHOOSE($G$3,AC175-AD175,AD175-AC175)</f>
        <v>0</v>
      </c>
      <c r="AS175" s="57" t="e">
        <f aca="false">CHOOSE($G$3,AF175-AG175,AG175-AF175)</f>
        <v>#N/A</v>
      </c>
      <c r="AT175" s="57" t="e">
        <f aca="false">CHOOSE($G$3,AI175-AJ175,AJ175-AI175)</f>
        <v>#N/A</v>
      </c>
      <c r="AU175" s="72" t="e">
        <f aca="false">AR175+AS175+AT175</f>
        <v>#N/A</v>
      </c>
      <c r="AV175" s="72"/>
      <c r="AW175" s="58" t="e">
        <f aca="false">AU175+AP175</f>
        <v>#N/A</v>
      </c>
      <c r="AY175" s="58" t="e">
        <f aca="false">AK175+AH175+AE175</f>
        <v>#N/A</v>
      </c>
      <c r="AZ175" s="73"/>
    </row>
    <row r="176" customFormat="false" ht="12" hidden="false" customHeight="true" outlineLevel="0" collapsed="false">
      <c r="A176" s="62" t="n">
        <f aca="false">EDATE(A175,1)</f>
        <v>41760</v>
      </c>
      <c r="B176" s="63" t="n">
        <f aca="false">B175</f>
        <v>15000</v>
      </c>
      <c r="C176" s="75"/>
      <c r="D176" s="65" t="n">
        <f aca="false">B176+C176</f>
        <v>15000</v>
      </c>
      <c r="E176" s="52" t="n">
        <f aca="false">IF(Z176=0,0,IF(AND(Z176=1,$H$3=1),D176*U176,IF($H$3=2,D176,"N/A")))</f>
        <v>465000</v>
      </c>
      <c r="F176" s="52" t="n">
        <f aca="false">E176*Y176</f>
        <v>3410613109297.18</v>
      </c>
      <c r="G176" s="66" t="n">
        <f aca="false">VLOOKUP($A176,Table,MATCH(G$4,Curves,0))</f>
        <v>3</v>
      </c>
      <c r="H176" s="67" t="n">
        <f aca="false">G176</f>
        <v>3</v>
      </c>
      <c r="I176" s="68" t="n">
        <f aca="false">H176</f>
        <v>3</v>
      </c>
      <c r="J176" s="66" t="e">
        <f aca="false">VLOOKUP($A176,Table,MATCH(J$4,Curves,0))</f>
        <v>#N/A</v>
      </c>
      <c r="K176" s="67" t="e">
        <f aca="false">J176</f>
        <v>#N/A</v>
      </c>
      <c r="L176" s="68" t="e">
        <f aca="false">K176</f>
        <v>#N/A</v>
      </c>
      <c r="M176" s="66" t="e">
        <f aca="false">VLOOKUP($A176,Table,MATCH(M$4,Curves,0))</f>
        <v>#N/A</v>
      </c>
      <c r="N176" s="67" t="e">
        <f aca="false">M176</f>
        <v>#N/A</v>
      </c>
      <c r="O176" s="68" t="e">
        <f aca="false">N176</f>
        <v>#N/A</v>
      </c>
      <c r="P176" s="69"/>
      <c r="Q176" s="68" t="e">
        <f aca="false">M176+J176+G176</f>
        <v>#N/A</v>
      </c>
      <c r="R176" s="68" t="e">
        <f aca="false">N176+K176+H176</f>
        <v>#N/A</v>
      </c>
      <c r="S176" s="68" t="e">
        <f aca="false">O176+L176+I176</f>
        <v>#N/A</v>
      </c>
      <c r="T176" s="69"/>
      <c r="U176" s="2" t="n">
        <f aca="false">A177-A176</f>
        <v>31</v>
      </c>
      <c r="V176" s="70" t="n">
        <f aca="false">CHOOSE(F$3,A177+24,A176)</f>
        <v>41760</v>
      </c>
      <c r="W176" s="2" t="n">
        <f aca="false">V176-C$3</f>
        <v>-4165</v>
      </c>
      <c r="X176" s="66" t="n">
        <f aca="false">VLOOKUP($A176,Table,MATCH(X$4,Curves,0))</f>
        <v>2</v>
      </c>
      <c r="Y176" s="71" t="n">
        <f aca="false">1/(1+CHOOSE(F$3,(X177+($K$3/10000))/2,(X176+($K$3/10000))/2))^(2*W176/365.25)</f>
        <v>7334651.84795093</v>
      </c>
      <c r="Z176" s="2" t="n">
        <f aca="false">IF(AND(mthbeg&lt;=A176,mthend&gt;=A176),1,0)</f>
        <v>1</v>
      </c>
      <c r="AA176" s="2" t="n">
        <f aca="false">U176*Z176</f>
        <v>31</v>
      </c>
      <c r="AC176" s="57" t="n">
        <f aca="false">F176*G176</f>
        <v>10231839327891.5</v>
      </c>
      <c r="AD176" s="57" t="n">
        <f aca="false">$F176*H176</f>
        <v>10231839327891.5</v>
      </c>
      <c r="AE176" s="57" t="n">
        <f aca="false">$F176*I176</f>
        <v>10231839327891.5</v>
      </c>
      <c r="AF176" s="57" t="e">
        <f aca="false">$F176*J176</f>
        <v>#N/A</v>
      </c>
      <c r="AG176" s="57" t="e">
        <f aca="false">$F176*K176</f>
        <v>#N/A</v>
      </c>
      <c r="AH176" s="57" t="e">
        <f aca="false">$F176*L176</f>
        <v>#N/A</v>
      </c>
      <c r="AI176" s="57" t="e">
        <f aca="false">$F176*M176</f>
        <v>#N/A</v>
      </c>
      <c r="AJ176" s="57" t="e">
        <f aca="false">$F176*N176</f>
        <v>#N/A</v>
      </c>
      <c r="AK176" s="57" t="e">
        <f aca="false">F176*O176</f>
        <v>#N/A</v>
      </c>
      <c r="AL176" s="61"/>
      <c r="AM176" s="57" t="n">
        <f aca="false">CHOOSE($G$3,AD176-AE176,AE176-AD176)</f>
        <v>0</v>
      </c>
      <c r="AN176" s="57" t="e">
        <f aca="false">CHOOSE($G$3,AG176-AH176,AH176-AG176)</f>
        <v>#N/A</v>
      </c>
      <c r="AO176" s="57" t="e">
        <f aca="false">CHOOSE($G$3,AJ176-AK176,AK176-AJ176)</f>
        <v>#N/A</v>
      </c>
      <c r="AP176" s="72" t="e">
        <f aca="false">SUM(AM176:AO176)</f>
        <v>#N/A</v>
      </c>
      <c r="AR176" s="57" t="n">
        <f aca="false">CHOOSE($G$3,AC176-AD176,AD176-AC176)</f>
        <v>0</v>
      </c>
      <c r="AS176" s="57" t="e">
        <f aca="false">CHOOSE($G$3,AF176-AG176,AG176-AF176)</f>
        <v>#N/A</v>
      </c>
      <c r="AT176" s="57" t="e">
        <f aca="false">CHOOSE($G$3,AI176-AJ176,AJ176-AI176)</f>
        <v>#N/A</v>
      </c>
      <c r="AU176" s="72" t="e">
        <f aca="false">AR176+AS176+AT176</f>
        <v>#N/A</v>
      </c>
      <c r="AV176" s="72"/>
      <c r="AW176" s="58" t="e">
        <f aca="false">AU176+AP176</f>
        <v>#N/A</v>
      </c>
      <c r="AY176" s="58" t="e">
        <f aca="false">AK176+AH176+AE176</f>
        <v>#N/A</v>
      </c>
      <c r="AZ176" s="73"/>
    </row>
    <row r="177" customFormat="false" ht="12" hidden="false" customHeight="true" outlineLevel="0" collapsed="false">
      <c r="A177" s="62" t="n">
        <f aca="false">EDATE(A176,1)</f>
        <v>41791</v>
      </c>
      <c r="B177" s="63" t="n">
        <f aca="false">B176</f>
        <v>15000</v>
      </c>
      <c r="C177" s="75"/>
      <c r="D177" s="65" t="n">
        <f aca="false">B177+C177</f>
        <v>15000</v>
      </c>
      <c r="E177" s="52" t="n">
        <f aca="false">IF(Z177=0,0,IF(AND(Z177=1,$H$3=1),D177*U177,IF($H$3=2,D177,"N/A")))</f>
        <v>450000</v>
      </c>
      <c r="F177" s="52" t="n">
        <f aca="false">E177*Y177</f>
        <v>2934223255662.91</v>
      </c>
      <c r="G177" s="66" t="n">
        <f aca="false">VLOOKUP($A177,Table,MATCH(G$4,Curves,0))</f>
        <v>3</v>
      </c>
      <c r="H177" s="67" t="n">
        <f aca="false">G177</f>
        <v>3</v>
      </c>
      <c r="I177" s="68" t="n">
        <f aca="false">H177</f>
        <v>3</v>
      </c>
      <c r="J177" s="66" t="e">
        <f aca="false">VLOOKUP($A177,Table,MATCH(J$4,Curves,0))</f>
        <v>#N/A</v>
      </c>
      <c r="K177" s="67" t="e">
        <f aca="false">J177</f>
        <v>#N/A</v>
      </c>
      <c r="L177" s="68" t="e">
        <f aca="false">K177</f>
        <v>#N/A</v>
      </c>
      <c r="M177" s="66" t="e">
        <f aca="false">VLOOKUP($A177,Table,MATCH(M$4,Curves,0))</f>
        <v>#N/A</v>
      </c>
      <c r="N177" s="67" t="e">
        <f aca="false">M177</f>
        <v>#N/A</v>
      </c>
      <c r="O177" s="68" t="e">
        <f aca="false">N177</f>
        <v>#N/A</v>
      </c>
      <c r="P177" s="69"/>
      <c r="Q177" s="68" t="e">
        <f aca="false">M177+J177+G177</f>
        <v>#N/A</v>
      </c>
      <c r="R177" s="68" t="e">
        <f aca="false">N177+K177+H177</f>
        <v>#N/A</v>
      </c>
      <c r="S177" s="68" t="e">
        <f aca="false">O177+L177+I177</f>
        <v>#N/A</v>
      </c>
      <c r="T177" s="69"/>
      <c r="U177" s="2" t="n">
        <f aca="false">A178-A177</f>
        <v>30</v>
      </c>
      <c r="V177" s="70" t="n">
        <f aca="false">CHOOSE(F$3,A178+24,A177)</f>
        <v>41791</v>
      </c>
      <c r="W177" s="2" t="n">
        <f aca="false">V177-C$3</f>
        <v>-4134</v>
      </c>
      <c r="X177" s="66" t="n">
        <f aca="false">VLOOKUP($A177,Table,MATCH(X$4,Curves,0))</f>
        <v>2</v>
      </c>
      <c r="Y177" s="71" t="n">
        <f aca="false">1/(1+CHOOSE(F$3,(X178+($K$3/10000))/2,(X177+($K$3/10000))/2))^(2*W177/365.25)</f>
        <v>6520496.12369537</v>
      </c>
      <c r="Z177" s="2" t="n">
        <f aca="false">IF(AND(mthbeg&lt;=A177,mthend&gt;=A177),1,0)</f>
        <v>1</v>
      </c>
      <c r="AA177" s="2" t="n">
        <f aca="false">U177*Z177</f>
        <v>30</v>
      </c>
      <c r="AC177" s="57" t="n">
        <f aca="false">F177*G177</f>
        <v>8802669766988.74</v>
      </c>
      <c r="AD177" s="57" t="n">
        <f aca="false">$F177*H177</f>
        <v>8802669766988.74</v>
      </c>
      <c r="AE177" s="57" t="n">
        <f aca="false">$F177*I177</f>
        <v>8802669766988.74</v>
      </c>
      <c r="AF177" s="57" t="e">
        <f aca="false">$F177*J177</f>
        <v>#N/A</v>
      </c>
      <c r="AG177" s="57" t="e">
        <f aca="false">$F177*K177</f>
        <v>#N/A</v>
      </c>
      <c r="AH177" s="57" t="e">
        <f aca="false">$F177*L177</f>
        <v>#N/A</v>
      </c>
      <c r="AI177" s="57" t="e">
        <f aca="false">$F177*M177</f>
        <v>#N/A</v>
      </c>
      <c r="AJ177" s="57" t="e">
        <f aca="false">$F177*N177</f>
        <v>#N/A</v>
      </c>
      <c r="AK177" s="57" t="e">
        <f aca="false">F177*O177</f>
        <v>#N/A</v>
      </c>
      <c r="AL177" s="61"/>
      <c r="AM177" s="57" t="n">
        <f aca="false">CHOOSE($G$3,AD177-AE177,AE177-AD177)</f>
        <v>0</v>
      </c>
      <c r="AN177" s="57" t="e">
        <f aca="false">CHOOSE($G$3,AG177-AH177,AH177-AG177)</f>
        <v>#N/A</v>
      </c>
      <c r="AO177" s="57" t="e">
        <f aca="false">CHOOSE($G$3,AJ177-AK177,AK177-AJ177)</f>
        <v>#N/A</v>
      </c>
      <c r="AP177" s="72" t="e">
        <f aca="false">SUM(AM177:AO177)</f>
        <v>#N/A</v>
      </c>
      <c r="AR177" s="57" t="n">
        <f aca="false">CHOOSE($G$3,AC177-AD177,AD177-AC177)</f>
        <v>0</v>
      </c>
      <c r="AS177" s="57" t="e">
        <f aca="false">CHOOSE($G$3,AF177-AG177,AG177-AF177)</f>
        <v>#N/A</v>
      </c>
      <c r="AT177" s="57" t="e">
        <f aca="false">CHOOSE($G$3,AI177-AJ177,AJ177-AI177)</f>
        <v>#N/A</v>
      </c>
      <c r="AU177" s="72" t="e">
        <f aca="false">AR177+AS177+AT177</f>
        <v>#N/A</v>
      </c>
      <c r="AV177" s="72"/>
      <c r="AW177" s="58" t="e">
        <f aca="false">AU177+AP177</f>
        <v>#N/A</v>
      </c>
      <c r="AY177" s="58" t="e">
        <f aca="false">AK177+AH177+AE177</f>
        <v>#N/A</v>
      </c>
      <c r="AZ177" s="73"/>
    </row>
    <row r="178" customFormat="false" ht="12" hidden="false" customHeight="true" outlineLevel="0" collapsed="false">
      <c r="A178" s="62" t="n">
        <f aca="false">EDATE(A177,1)</f>
        <v>41821</v>
      </c>
      <c r="B178" s="63" t="n">
        <f aca="false">B177</f>
        <v>15000</v>
      </c>
      <c r="C178" s="75"/>
      <c r="D178" s="65" t="n">
        <f aca="false">B178+C178</f>
        <v>15000</v>
      </c>
      <c r="E178" s="52" t="n">
        <f aca="false">IF(Z178=0,0,IF(AND(Z178=1,$H$3=1),D178*U178,IF($H$3=2,D178,"N/A")))</f>
        <v>465000</v>
      </c>
      <c r="F178" s="52" t="n">
        <f aca="false">E178*Y178</f>
        <v>2705721429631.74</v>
      </c>
      <c r="G178" s="66" t="n">
        <f aca="false">VLOOKUP($A178,Table,MATCH(G$4,Curves,0))</f>
        <v>3</v>
      </c>
      <c r="H178" s="67" t="n">
        <f aca="false">G178</f>
        <v>3</v>
      </c>
      <c r="I178" s="68" t="n">
        <f aca="false">H178</f>
        <v>3</v>
      </c>
      <c r="J178" s="66" t="e">
        <f aca="false">VLOOKUP($A178,Table,MATCH(J$4,Curves,0))</f>
        <v>#N/A</v>
      </c>
      <c r="K178" s="67" t="e">
        <f aca="false">J178</f>
        <v>#N/A</v>
      </c>
      <c r="L178" s="68" t="e">
        <f aca="false">K178</f>
        <v>#N/A</v>
      </c>
      <c r="M178" s="66" t="e">
        <f aca="false">VLOOKUP($A178,Table,MATCH(M$4,Curves,0))</f>
        <v>#N/A</v>
      </c>
      <c r="N178" s="67" t="e">
        <f aca="false">M178</f>
        <v>#N/A</v>
      </c>
      <c r="O178" s="68" t="e">
        <f aca="false">N178</f>
        <v>#N/A</v>
      </c>
      <c r="P178" s="69"/>
      <c r="Q178" s="68" t="e">
        <f aca="false">M178+J178+G178</f>
        <v>#N/A</v>
      </c>
      <c r="R178" s="68" t="e">
        <f aca="false">N178+K178+H178</f>
        <v>#N/A</v>
      </c>
      <c r="S178" s="68" t="e">
        <f aca="false">O178+L178+I178</f>
        <v>#N/A</v>
      </c>
      <c r="T178" s="69"/>
      <c r="U178" s="2" t="n">
        <f aca="false">A179-A178</f>
        <v>31</v>
      </c>
      <c r="V178" s="70" t="n">
        <f aca="false">CHOOSE(F$3,A179+24,A178)</f>
        <v>41821</v>
      </c>
      <c r="W178" s="2" t="n">
        <f aca="false">V178-C$3</f>
        <v>-4104</v>
      </c>
      <c r="X178" s="66" t="n">
        <f aca="false">VLOOKUP($A178,Table,MATCH(X$4,Curves,0))</f>
        <v>2</v>
      </c>
      <c r="Y178" s="71" t="n">
        <f aca="false">1/(1+CHOOSE(F$3,(X179+($K$3/10000))/2,(X178+($K$3/10000))/2))^(2*W178/365.25)</f>
        <v>5818755.76264889</v>
      </c>
      <c r="Z178" s="2" t="n">
        <f aca="false">IF(AND(mthbeg&lt;=A178,mthend&gt;=A178),1,0)</f>
        <v>1</v>
      </c>
      <c r="AA178" s="2" t="n">
        <f aca="false">U178*Z178</f>
        <v>31</v>
      </c>
      <c r="AC178" s="57" t="n">
        <f aca="false">F178*G178</f>
        <v>8117164288895.21</v>
      </c>
      <c r="AD178" s="57" t="n">
        <f aca="false">$F178*H178</f>
        <v>8117164288895.21</v>
      </c>
      <c r="AE178" s="57" t="n">
        <f aca="false">$F178*I178</f>
        <v>8117164288895.21</v>
      </c>
      <c r="AF178" s="57" t="e">
        <f aca="false">$F178*J178</f>
        <v>#N/A</v>
      </c>
      <c r="AG178" s="57" t="e">
        <f aca="false">$F178*K178</f>
        <v>#N/A</v>
      </c>
      <c r="AH178" s="57" t="e">
        <f aca="false">$F178*L178</f>
        <v>#N/A</v>
      </c>
      <c r="AI178" s="57" t="e">
        <f aca="false">$F178*M178</f>
        <v>#N/A</v>
      </c>
      <c r="AJ178" s="57" t="e">
        <f aca="false">$F178*N178</f>
        <v>#N/A</v>
      </c>
      <c r="AK178" s="57" t="e">
        <f aca="false">F178*O178</f>
        <v>#N/A</v>
      </c>
      <c r="AL178" s="61"/>
      <c r="AM178" s="57" t="n">
        <f aca="false">CHOOSE($G$3,AD178-AE178,AE178-AD178)</f>
        <v>0</v>
      </c>
      <c r="AN178" s="57" t="e">
        <f aca="false">CHOOSE($G$3,AG178-AH178,AH178-AG178)</f>
        <v>#N/A</v>
      </c>
      <c r="AO178" s="57" t="e">
        <f aca="false">CHOOSE($G$3,AJ178-AK178,AK178-AJ178)</f>
        <v>#N/A</v>
      </c>
      <c r="AP178" s="72" t="e">
        <f aca="false">SUM(AM178:AO178)</f>
        <v>#N/A</v>
      </c>
      <c r="AR178" s="57" t="n">
        <f aca="false">CHOOSE($G$3,AC178-AD178,AD178-AC178)</f>
        <v>0</v>
      </c>
      <c r="AS178" s="57" t="e">
        <f aca="false">CHOOSE($G$3,AF178-AG178,AG178-AF178)</f>
        <v>#N/A</v>
      </c>
      <c r="AT178" s="57" t="e">
        <f aca="false">CHOOSE($G$3,AI178-AJ178,AJ178-AI178)</f>
        <v>#N/A</v>
      </c>
      <c r="AU178" s="72" t="e">
        <f aca="false">AR178+AS178+AT178</f>
        <v>#N/A</v>
      </c>
      <c r="AV178" s="72"/>
      <c r="AW178" s="58" t="e">
        <f aca="false">AU178+AP178</f>
        <v>#N/A</v>
      </c>
      <c r="AY178" s="58" t="e">
        <f aca="false">AK178+AH178+AE178</f>
        <v>#N/A</v>
      </c>
      <c r="AZ178" s="73"/>
    </row>
    <row r="179" customFormat="false" ht="12" hidden="false" customHeight="true" outlineLevel="0" collapsed="false">
      <c r="A179" s="62" t="n">
        <f aca="false">EDATE(A178,1)</f>
        <v>41852</v>
      </c>
      <c r="B179" s="63" t="n">
        <f aca="false">B178</f>
        <v>15000</v>
      </c>
      <c r="C179" s="75"/>
      <c r="D179" s="65" t="n">
        <f aca="false">B179+C179</f>
        <v>15000</v>
      </c>
      <c r="E179" s="52" t="n">
        <f aca="false">IF(Z179=0,0,IF(AND(Z179=1,$H$3=1),D179*U179,IF($H$3=2,D179,"N/A")))</f>
        <v>465000</v>
      </c>
      <c r="F179" s="52" t="n">
        <f aca="false">E179*Y179</f>
        <v>2405382894709.86</v>
      </c>
      <c r="G179" s="66" t="n">
        <f aca="false">VLOOKUP($A179,Table,MATCH(G$4,Curves,0))</f>
        <v>3</v>
      </c>
      <c r="H179" s="67" t="n">
        <f aca="false">G179</f>
        <v>3</v>
      </c>
      <c r="I179" s="68" t="n">
        <f aca="false">H179</f>
        <v>3</v>
      </c>
      <c r="J179" s="66" t="e">
        <f aca="false">VLOOKUP($A179,Table,MATCH(J$4,Curves,0))</f>
        <v>#N/A</v>
      </c>
      <c r="K179" s="67" t="e">
        <f aca="false">J179</f>
        <v>#N/A</v>
      </c>
      <c r="L179" s="68" t="e">
        <f aca="false">K179</f>
        <v>#N/A</v>
      </c>
      <c r="M179" s="66" t="e">
        <f aca="false">VLOOKUP($A179,Table,MATCH(M$4,Curves,0))</f>
        <v>#N/A</v>
      </c>
      <c r="N179" s="67" t="e">
        <f aca="false">M179</f>
        <v>#N/A</v>
      </c>
      <c r="O179" s="68" t="e">
        <f aca="false">N179</f>
        <v>#N/A</v>
      </c>
      <c r="P179" s="69"/>
      <c r="Q179" s="68" t="e">
        <f aca="false">M179+J179+G179</f>
        <v>#N/A</v>
      </c>
      <c r="R179" s="68" t="e">
        <f aca="false">N179+K179+H179</f>
        <v>#N/A</v>
      </c>
      <c r="S179" s="68" t="e">
        <f aca="false">O179+L179+I179</f>
        <v>#N/A</v>
      </c>
      <c r="T179" s="69"/>
      <c r="U179" s="2" t="n">
        <f aca="false">A180-A179</f>
        <v>31</v>
      </c>
      <c r="V179" s="70" t="n">
        <f aca="false">CHOOSE(F$3,A180+24,A179)</f>
        <v>41852</v>
      </c>
      <c r="W179" s="2" t="n">
        <f aca="false">V179-C$3</f>
        <v>-4073</v>
      </c>
      <c r="X179" s="66" t="n">
        <f aca="false">VLOOKUP($A179,Table,MATCH(X$4,Curves,0))</f>
        <v>2</v>
      </c>
      <c r="Y179" s="71" t="n">
        <f aca="false">1/(1+CHOOSE(F$3,(X180+($K$3/10000))/2,(X179+($K$3/10000))/2))^(2*W179/365.25)</f>
        <v>5172866.44023625</v>
      </c>
      <c r="Z179" s="2" t="n">
        <f aca="false">IF(AND(mthbeg&lt;=A179,mthend&gt;=A179),1,0)</f>
        <v>1</v>
      </c>
      <c r="AA179" s="2" t="n">
        <f aca="false">U179*Z179</f>
        <v>31</v>
      </c>
      <c r="AC179" s="57" t="n">
        <f aca="false">F179*G179</f>
        <v>7216148684129.57</v>
      </c>
      <c r="AD179" s="57" t="n">
        <f aca="false">$F179*H179</f>
        <v>7216148684129.57</v>
      </c>
      <c r="AE179" s="57" t="n">
        <f aca="false">$F179*I179</f>
        <v>7216148684129.57</v>
      </c>
      <c r="AF179" s="57" t="e">
        <f aca="false">$F179*J179</f>
        <v>#N/A</v>
      </c>
      <c r="AG179" s="57" t="e">
        <f aca="false">$F179*K179</f>
        <v>#N/A</v>
      </c>
      <c r="AH179" s="57" t="e">
        <f aca="false">$F179*L179</f>
        <v>#N/A</v>
      </c>
      <c r="AI179" s="57" t="e">
        <f aca="false">$F179*M179</f>
        <v>#N/A</v>
      </c>
      <c r="AJ179" s="57" t="e">
        <f aca="false">$F179*N179</f>
        <v>#N/A</v>
      </c>
      <c r="AK179" s="57" t="e">
        <f aca="false">F179*O179</f>
        <v>#N/A</v>
      </c>
      <c r="AL179" s="61"/>
      <c r="AM179" s="57" t="n">
        <f aca="false">CHOOSE($G$3,AD179-AE179,AE179-AD179)</f>
        <v>0</v>
      </c>
      <c r="AN179" s="57" t="e">
        <f aca="false">CHOOSE($G$3,AG179-AH179,AH179-AG179)</f>
        <v>#N/A</v>
      </c>
      <c r="AO179" s="57" t="e">
        <f aca="false">CHOOSE($G$3,AJ179-AK179,AK179-AJ179)</f>
        <v>#N/A</v>
      </c>
      <c r="AP179" s="72" t="e">
        <f aca="false">SUM(AM179:AO179)</f>
        <v>#N/A</v>
      </c>
      <c r="AR179" s="57" t="n">
        <f aca="false">CHOOSE($G$3,AC179-AD179,AD179-AC179)</f>
        <v>0</v>
      </c>
      <c r="AS179" s="57" t="e">
        <f aca="false">CHOOSE($G$3,AF179-AG179,AG179-AF179)</f>
        <v>#N/A</v>
      </c>
      <c r="AT179" s="57" t="e">
        <f aca="false">CHOOSE($G$3,AI179-AJ179,AJ179-AI179)</f>
        <v>#N/A</v>
      </c>
      <c r="AU179" s="72" t="e">
        <f aca="false">AR179+AS179+AT179</f>
        <v>#N/A</v>
      </c>
      <c r="AV179" s="72"/>
      <c r="AW179" s="58" t="e">
        <f aca="false">AU179+AP179</f>
        <v>#N/A</v>
      </c>
      <c r="AY179" s="58" t="e">
        <f aca="false">AK179+AH179+AE179</f>
        <v>#N/A</v>
      </c>
      <c r="AZ179" s="73"/>
    </row>
    <row r="180" customFormat="false" ht="12" hidden="false" customHeight="true" outlineLevel="0" collapsed="false">
      <c r="A180" s="62" t="n">
        <f aca="false">EDATE(A179,1)</f>
        <v>41883</v>
      </c>
      <c r="B180" s="63" t="n">
        <f aca="false">B179</f>
        <v>15000</v>
      </c>
      <c r="C180" s="75"/>
      <c r="D180" s="65" t="n">
        <f aca="false">B180+C180</f>
        <v>15000</v>
      </c>
      <c r="E180" s="52" t="n">
        <f aca="false">IF(Z180=0,0,IF(AND(Z180=1,$H$3=1),D180*U180,IF($H$3=2,D180,"N/A")))</f>
        <v>450000</v>
      </c>
      <c r="F180" s="52" t="n">
        <f aca="false">E180*Y180</f>
        <v>2069402245945.7</v>
      </c>
      <c r="G180" s="66" t="n">
        <f aca="false">VLOOKUP($A180,Table,MATCH(G$4,Curves,0))</f>
        <v>3</v>
      </c>
      <c r="H180" s="67" t="n">
        <f aca="false">G180</f>
        <v>3</v>
      </c>
      <c r="I180" s="68" t="n">
        <f aca="false">H180</f>
        <v>3</v>
      </c>
      <c r="J180" s="66" t="e">
        <f aca="false">VLOOKUP($A180,Table,MATCH(J$4,Curves,0))</f>
        <v>#N/A</v>
      </c>
      <c r="K180" s="67" t="e">
        <f aca="false">J180</f>
        <v>#N/A</v>
      </c>
      <c r="L180" s="68" t="e">
        <f aca="false">K180</f>
        <v>#N/A</v>
      </c>
      <c r="M180" s="66" t="e">
        <f aca="false">VLOOKUP($A180,Table,MATCH(M$4,Curves,0))</f>
        <v>#N/A</v>
      </c>
      <c r="N180" s="67" t="e">
        <f aca="false">M180</f>
        <v>#N/A</v>
      </c>
      <c r="O180" s="68" t="e">
        <f aca="false">N180</f>
        <v>#N/A</v>
      </c>
      <c r="P180" s="69"/>
      <c r="Q180" s="68" t="e">
        <f aca="false">M180+J180+G180</f>
        <v>#N/A</v>
      </c>
      <c r="R180" s="68" t="e">
        <f aca="false">N180+K180+H180</f>
        <v>#N/A</v>
      </c>
      <c r="S180" s="68" t="e">
        <f aca="false">O180+L180+I180</f>
        <v>#N/A</v>
      </c>
      <c r="T180" s="69"/>
      <c r="U180" s="2" t="n">
        <f aca="false">A181-A180</f>
        <v>30</v>
      </c>
      <c r="V180" s="70" t="n">
        <f aca="false">CHOOSE(F$3,A181+24,A180)</f>
        <v>41883</v>
      </c>
      <c r="W180" s="2" t="n">
        <f aca="false">V180-C$3</f>
        <v>-4042</v>
      </c>
      <c r="X180" s="66" t="n">
        <f aca="false">VLOOKUP($A180,Table,MATCH(X$4,Curves,0))</f>
        <v>2</v>
      </c>
      <c r="Y180" s="71" t="n">
        <f aca="false">1/(1+CHOOSE(F$3,(X181+($K$3/10000))/2,(X180+($K$3/10000))/2))^(2*W180/365.25)</f>
        <v>4598671.65765712</v>
      </c>
      <c r="Z180" s="2" t="n">
        <f aca="false">IF(AND(mthbeg&lt;=A180,mthend&gt;=A180),1,0)</f>
        <v>1</v>
      </c>
      <c r="AA180" s="2" t="n">
        <f aca="false">U180*Z180</f>
        <v>30</v>
      </c>
      <c r="AC180" s="57" t="n">
        <f aca="false">F180*G180</f>
        <v>6208206737837.11</v>
      </c>
      <c r="AD180" s="57" t="n">
        <f aca="false">$F180*H180</f>
        <v>6208206737837.11</v>
      </c>
      <c r="AE180" s="57" t="n">
        <f aca="false">$F180*I180</f>
        <v>6208206737837.11</v>
      </c>
      <c r="AF180" s="57" t="e">
        <f aca="false">$F180*J180</f>
        <v>#N/A</v>
      </c>
      <c r="AG180" s="57" t="e">
        <f aca="false">$F180*K180</f>
        <v>#N/A</v>
      </c>
      <c r="AH180" s="57" t="e">
        <f aca="false">$F180*L180</f>
        <v>#N/A</v>
      </c>
      <c r="AI180" s="57" t="e">
        <f aca="false">$F180*M180</f>
        <v>#N/A</v>
      </c>
      <c r="AJ180" s="57" t="e">
        <f aca="false">$F180*N180</f>
        <v>#N/A</v>
      </c>
      <c r="AK180" s="57" t="e">
        <f aca="false">F180*O180</f>
        <v>#N/A</v>
      </c>
      <c r="AL180" s="61"/>
      <c r="AM180" s="57" t="n">
        <f aca="false">CHOOSE($G$3,AD180-AE180,AE180-AD180)</f>
        <v>0</v>
      </c>
      <c r="AN180" s="57" t="e">
        <f aca="false">CHOOSE($G$3,AG180-AH180,AH180-AG180)</f>
        <v>#N/A</v>
      </c>
      <c r="AO180" s="57" t="e">
        <f aca="false">CHOOSE($G$3,AJ180-AK180,AK180-AJ180)</f>
        <v>#N/A</v>
      </c>
      <c r="AP180" s="72" t="e">
        <f aca="false">SUM(AM180:AO180)</f>
        <v>#N/A</v>
      </c>
      <c r="AR180" s="57" t="n">
        <f aca="false">CHOOSE($G$3,AC180-AD180,AD180-AC180)</f>
        <v>0</v>
      </c>
      <c r="AS180" s="57" t="e">
        <f aca="false">CHOOSE($G$3,AF180-AG180,AG180-AF180)</f>
        <v>#N/A</v>
      </c>
      <c r="AT180" s="57" t="e">
        <f aca="false">CHOOSE($G$3,AI180-AJ180,AJ180-AI180)</f>
        <v>#N/A</v>
      </c>
      <c r="AU180" s="72" t="e">
        <f aca="false">AR180+AS180+AT180</f>
        <v>#N/A</v>
      </c>
      <c r="AV180" s="72"/>
      <c r="AW180" s="58" t="e">
        <f aca="false">AU180+AP180</f>
        <v>#N/A</v>
      </c>
      <c r="AY180" s="58" t="e">
        <f aca="false">AK180+AH180+AE180</f>
        <v>#N/A</v>
      </c>
      <c r="AZ180" s="73"/>
    </row>
    <row r="181" customFormat="false" ht="12" hidden="false" customHeight="true" outlineLevel="0" collapsed="false">
      <c r="A181" s="62" t="n">
        <f aca="false">EDATE(A180,1)</f>
        <v>41913</v>
      </c>
      <c r="B181" s="63" t="n">
        <f aca="false">B180</f>
        <v>15000</v>
      </c>
      <c r="C181" s="75"/>
      <c r="D181" s="65" t="n">
        <f aca="false">B181+C181</f>
        <v>15000</v>
      </c>
      <c r="E181" s="52" t="n">
        <f aca="false">IF(Z181=0,0,IF(AND(Z181=1,$H$3=1),D181*U181,IF($H$3=2,D181,"N/A")))</f>
        <v>465000</v>
      </c>
      <c r="F181" s="52" t="n">
        <f aca="false">E181*Y181</f>
        <v>1908248117309.1</v>
      </c>
      <c r="G181" s="66" t="n">
        <f aca="false">VLOOKUP($A181,Table,MATCH(G$4,Curves,0))</f>
        <v>3</v>
      </c>
      <c r="H181" s="67" t="n">
        <f aca="false">G181</f>
        <v>3</v>
      </c>
      <c r="I181" s="68" t="n">
        <f aca="false">H181</f>
        <v>3</v>
      </c>
      <c r="J181" s="66" t="e">
        <f aca="false">VLOOKUP($A181,Table,MATCH(J$4,Curves,0))</f>
        <v>#N/A</v>
      </c>
      <c r="K181" s="67" t="e">
        <f aca="false">J181</f>
        <v>#N/A</v>
      </c>
      <c r="L181" s="68" t="e">
        <f aca="false">K181</f>
        <v>#N/A</v>
      </c>
      <c r="M181" s="66" t="e">
        <f aca="false">VLOOKUP($A181,Table,MATCH(M$4,Curves,0))</f>
        <v>#N/A</v>
      </c>
      <c r="N181" s="67" t="e">
        <f aca="false">M181</f>
        <v>#N/A</v>
      </c>
      <c r="O181" s="68" t="e">
        <f aca="false">N181</f>
        <v>#N/A</v>
      </c>
      <c r="P181" s="69"/>
      <c r="Q181" s="68" t="e">
        <f aca="false">M181+J181+G181</f>
        <v>#N/A</v>
      </c>
      <c r="R181" s="68" t="e">
        <f aca="false">N181+K181+H181</f>
        <v>#N/A</v>
      </c>
      <c r="S181" s="68" t="e">
        <f aca="false">O181+L181+I181</f>
        <v>#N/A</v>
      </c>
      <c r="T181" s="69"/>
      <c r="U181" s="2" t="n">
        <f aca="false">A182-A181</f>
        <v>31</v>
      </c>
      <c r="V181" s="70" t="n">
        <f aca="false">CHOOSE(F$3,A182+24,A181)</f>
        <v>41913</v>
      </c>
      <c r="W181" s="2" t="n">
        <f aca="false">V181-C$3</f>
        <v>-4012</v>
      </c>
      <c r="X181" s="66" t="n">
        <f aca="false">VLOOKUP($A181,Table,MATCH(X$4,Curves,0))</f>
        <v>2</v>
      </c>
      <c r="Y181" s="71" t="n">
        <f aca="false">1/(1+CHOOSE(F$3,(X182+($K$3/10000))/2,(X181+($K$3/10000))/2))^(2*W181/365.25)</f>
        <v>4103759.39206259</v>
      </c>
      <c r="Z181" s="2" t="n">
        <f aca="false">IF(AND(mthbeg&lt;=A181,mthend&gt;=A181),1,0)</f>
        <v>1</v>
      </c>
      <c r="AA181" s="2" t="n">
        <f aca="false">U181*Z181</f>
        <v>31</v>
      </c>
      <c r="AC181" s="57" t="n">
        <f aca="false">F181*G181</f>
        <v>5724744351927.31</v>
      </c>
      <c r="AD181" s="57" t="n">
        <f aca="false">$F181*H181</f>
        <v>5724744351927.31</v>
      </c>
      <c r="AE181" s="57" t="n">
        <f aca="false">$F181*I181</f>
        <v>5724744351927.31</v>
      </c>
      <c r="AF181" s="57" t="e">
        <f aca="false">$F181*J181</f>
        <v>#N/A</v>
      </c>
      <c r="AG181" s="57" t="e">
        <f aca="false">$F181*K181</f>
        <v>#N/A</v>
      </c>
      <c r="AH181" s="57" t="e">
        <f aca="false">$F181*L181</f>
        <v>#N/A</v>
      </c>
      <c r="AI181" s="57" t="e">
        <f aca="false">$F181*M181</f>
        <v>#N/A</v>
      </c>
      <c r="AJ181" s="57" t="e">
        <f aca="false">$F181*N181</f>
        <v>#N/A</v>
      </c>
      <c r="AK181" s="57" t="e">
        <f aca="false">F181*O181</f>
        <v>#N/A</v>
      </c>
      <c r="AL181" s="61"/>
      <c r="AM181" s="57" t="n">
        <f aca="false">CHOOSE($G$3,AD181-AE181,AE181-AD181)</f>
        <v>0</v>
      </c>
      <c r="AN181" s="57" t="e">
        <f aca="false">CHOOSE($G$3,AG181-AH181,AH181-AG181)</f>
        <v>#N/A</v>
      </c>
      <c r="AO181" s="57" t="e">
        <f aca="false">CHOOSE($G$3,AJ181-AK181,AK181-AJ181)</f>
        <v>#N/A</v>
      </c>
      <c r="AP181" s="72" t="e">
        <f aca="false">SUM(AM181:AO181)</f>
        <v>#N/A</v>
      </c>
      <c r="AR181" s="57" t="n">
        <f aca="false">CHOOSE($G$3,AC181-AD181,AD181-AC181)</f>
        <v>0</v>
      </c>
      <c r="AS181" s="57" t="e">
        <f aca="false">CHOOSE($G$3,AF181-AG181,AG181-AF181)</f>
        <v>#N/A</v>
      </c>
      <c r="AT181" s="57" t="e">
        <f aca="false">CHOOSE($G$3,AI181-AJ181,AJ181-AI181)</f>
        <v>#N/A</v>
      </c>
      <c r="AU181" s="72" t="e">
        <f aca="false">AR181+AS181+AT181</f>
        <v>#N/A</v>
      </c>
      <c r="AV181" s="72"/>
      <c r="AW181" s="58" t="e">
        <f aca="false">AU181+AP181</f>
        <v>#N/A</v>
      </c>
      <c r="AY181" s="58" t="e">
        <f aca="false">AK181+AH181+AE181</f>
        <v>#N/A</v>
      </c>
      <c r="AZ181" s="73"/>
    </row>
    <row r="182" customFormat="false" ht="12" hidden="false" customHeight="true" outlineLevel="0" collapsed="false">
      <c r="A182" s="62" t="n">
        <f aca="false">EDATE(A181,1)</f>
        <v>41944</v>
      </c>
      <c r="B182" s="63" t="n">
        <f aca="false">B181</f>
        <v>15000</v>
      </c>
      <c r="C182" s="75"/>
      <c r="D182" s="65" t="n">
        <f aca="false">B182+C182</f>
        <v>15000</v>
      </c>
      <c r="E182" s="52" t="n">
        <f aca="false">IF(Z182=0,0,IF(AND(Z182=1,$H$3=1),D182*U182,IF($H$3=2,D182,"N/A")))</f>
        <v>450000</v>
      </c>
      <c r="F182" s="52" t="n">
        <f aca="false">E182*Y182</f>
        <v>1641706585868.71</v>
      </c>
      <c r="G182" s="66" t="n">
        <f aca="false">VLOOKUP($A182,Table,MATCH(G$4,Curves,0))</f>
        <v>3</v>
      </c>
      <c r="H182" s="67" t="n">
        <f aca="false">G182</f>
        <v>3</v>
      </c>
      <c r="I182" s="68" t="n">
        <f aca="false">H182</f>
        <v>3</v>
      </c>
      <c r="J182" s="66" t="e">
        <f aca="false">VLOOKUP($A182,Table,MATCH(J$4,Curves,0))</f>
        <v>#N/A</v>
      </c>
      <c r="K182" s="67" t="e">
        <f aca="false">J182</f>
        <v>#N/A</v>
      </c>
      <c r="L182" s="68" t="e">
        <f aca="false">K182</f>
        <v>#N/A</v>
      </c>
      <c r="M182" s="66" t="e">
        <f aca="false">VLOOKUP($A182,Table,MATCH(M$4,Curves,0))</f>
        <v>#N/A</v>
      </c>
      <c r="N182" s="67" t="e">
        <f aca="false">M182</f>
        <v>#N/A</v>
      </c>
      <c r="O182" s="68" t="e">
        <f aca="false">N182</f>
        <v>#N/A</v>
      </c>
      <c r="P182" s="69"/>
      <c r="Q182" s="68" t="e">
        <f aca="false">M182+J182+G182</f>
        <v>#N/A</v>
      </c>
      <c r="R182" s="68" t="e">
        <f aca="false">N182+K182+H182</f>
        <v>#N/A</v>
      </c>
      <c r="S182" s="68" t="e">
        <f aca="false">O182+L182+I182</f>
        <v>#N/A</v>
      </c>
      <c r="T182" s="69"/>
      <c r="U182" s="2" t="n">
        <f aca="false">A183-A182</f>
        <v>30</v>
      </c>
      <c r="V182" s="70" t="n">
        <f aca="false">CHOOSE(F$3,A183+24,A182)</f>
        <v>41944</v>
      </c>
      <c r="W182" s="2" t="n">
        <f aca="false">V182-C$3</f>
        <v>-3981</v>
      </c>
      <c r="X182" s="66" t="n">
        <f aca="false">VLOOKUP($A182,Table,MATCH(X$4,Curves,0))</f>
        <v>2</v>
      </c>
      <c r="Y182" s="71" t="n">
        <f aca="false">1/(1+CHOOSE(F$3,(X183+($K$3/10000))/2,(X182+($K$3/10000))/2))^(2*W182/365.25)</f>
        <v>3648236.85748601</v>
      </c>
      <c r="Z182" s="2" t="n">
        <f aca="false">IF(AND(mthbeg&lt;=A182,mthend&gt;=A182),1,0)</f>
        <v>1</v>
      </c>
      <c r="AA182" s="2" t="n">
        <f aca="false">U182*Z182</f>
        <v>30</v>
      </c>
      <c r="AC182" s="57" t="n">
        <f aca="false">F182*G182</f>
        <v>4925119757606.12</v>
      </c>
      <c r="AD182" s="57" t="n">
        <f aca="false">$F182*H182</f>
        <v>4925119757606.12</v>
      </c>
      <c r="AE182" s="57" t="n">
        <f aca="false">$F182*I182</f>
        <v>4925119757606.12</v>
      </c>
      <c r="AF182" s="57" t="e">
        <f aca="false">$F182*J182</f>
        <v>#N/A</v>
      </c>
      <c r="AG182" s="57" t="e">
        <f aca="false">$F182*K182</f>
        <v>#N/A</v>
      </c>
      <c r="AH182" s="57" t="e">
        <f aca="false">$F182*L182</f>
        <v>#N/A</v>
      </c>
      <c r="AI182" s="57" t="e">
        <f aca="false">$F182*M182</f>
        <v>#N/A</v>
      </c>
      <c r="AJ182" s="57" t="e">
        <f aca="false">$F182*N182</f>
        <v>#N/A</v>
      </c>
      <c r="AK182" s="57" t="e">
        <f aca="false">F182*O182</f>
        <v>#N/A</v>
      </c>
      <c r="AL182" s="61"/>
      <c r="AM182" s="57" t="n">
        <f aca="false">CHOOSE($G$3,AD182-AE182,AE182-AD182)</f>
        <v>0</v>
      </c>
      <c r="AN182" s="57" t="e">
        <f aca="false">CHOOSE($G$3,AG182-AH182,AH182-AG182)</f>
        <v>#N/A</v>
      </c>
      <c r="AO182" s="57" t="e">
        <f aca="false">CHOOSE($G$3,AJ182-AK182,AK182-AJ182)</f>
        <v>#N/A</v>
      </c>
      <c r="AP182" s="72" t="e">
        <f aca="false">SUM(AM182:AO182)</f>
        <v>#N/A</v>
      </c>
      <c r="AR182" s="57" t="n">
        <f aca="false">CHOOSE($G$3,AC182-AD182,AD182-AC182)</f>
        <v>0</v>
      </c>
      <c r="AS182" s="57" t="e">
        <f aca="false">CHOOSE($G$3,AF182-AG182,AG182-AF182)</f>
        <v>#N/A</v>
      </c>
      <c r="AT182" s="57" t="e">
        <f aca="false">CHOOSE($G$3,AI182-AJ182,AJ182-AI182)</f>
        <v>#N/A</v>
      </c>
      <c r="AU182" s="72" t="e">
        <f aca="false">AR182+AS182+AT182</f>
        <v>#N/A</v>
      </c>
      <c r="AV182" s="72"/>
      <c r="AW182" s="58" t="e">
        <f aca="false">AU182+AP182</f>
        <v>#N/A</v>
      </c>
      <c r="AY182" s="58" t="e">
        <f aca="false">AK182+AH182+AE182</f>
        <v>#N/A</v>
      </c>
      <c r="AZ182" s="73"/>
    </row>
    <row r="183" customFormat="false" ht="12" hidden="false" customHeight="true" outlineLevel="0" collapsed="false">
      <c r="A183" s="62" t="n">
        <f aca="false">EDATE(A182,1)</f>
        <v>41974</v>
      </c>
      <c r="B183" s="63" t="n">
        <f aca="false">B182</f>
        <v>15000</v>
      </c>
      <c r="C183" s="75"/>
      <c r="D183" s="65" t="n">
        <f aca="false">B183+C183</f>
        <v>15000</v>
      </c>
      <c r="E183" s="52" t="n">
        <f aca="false">IF(Z183=0,0,IF(AND(Z183=1,$H$3=1),D183*U183,IF($H$3=2,D183,"N/A")))</f>
        <v>465000</v>
      </c>
      <c r="F183" s="52" t="n">
        <f aca="false">E183*Y183</f>
        <v>1513859138693.58</v>
      </c>
      <c r="G183" s="66" t="n">
        <f aca="false">VLOOKUP($A183,Table,MATCH(G$4,Curves,0))</f>
        <v>3</v>
      </c>
      <c r="H183" s="67" t="n">
        <f aca="false">G183</f>
        <v>3</v>
      </c>
      <c r="I183" s="68" t="n">
        <f aca="false">H183</f>
        <v>3</v>
      </c>
      <c r="J183" s="66" t="e">
        <f aca="false">VLOOKUP($A183,Table,MATCH(J$4,Curves,0))</f>
        <v>#N/A</v>
      </c>
      <c r="K183" s="67" t="e">
        <f aca="false">J183</f>
        <v>#N/A</v>
      </c>
      <c r="L183" s="68" t="e">
        <f aca="false">K183</f>
        <v>#N/A</v>
      </c>
      <c r="M183" s="66" t="e">
        <f aca="false">VLOOKUP($A183,Table,MATCH(M$4,Curves,0))</f>
        <v>#N/A</v>
      </c>
      <c r="N183" s="67" t="e">
        <f aca="false">M183</f>
        <v>#N/A</v>
      </c>
      <c r="O183" s="68" t="e">
        <f aca="false">N183</f>
        <v>#N/A</v>
      </c>
      <c r="P183" s="69"/>
      <c r="Q183" s="68" t="e">
        <f aca="false">M183+J183+G183</f>
        <v>#N/A</v>
      </c>
      <c r="R183" s="68" t="e">
        <f aca="false">N183+K183+H183</f>
        <v>#N/A</v>
      </c>
      <c r="S183" s="68" t="e">
        <f aca="false">O183+L183+I183</f>
        <v>#N/A</v>
      </c>
      <c r="T183" s="69"/>
      <c r="U183" s="2" t="n">
        <f aca="false">A184-A183</f>
        <v>31</v>
      </c>
      <c r="V183" s="70" t="n">
        <f aca="false">CHOOSE(F$3,A184+24,A183)</f>
        <v>41974</v>
      </c>
      <c r="W183" s="2" t="n">
        <f aca="false">V183-C$3</f>
        <v>-3951</v>
      </c>
      <c r="X183" s="66" t="n">
        <f aca="false">VLOOKUP($A183,Table,MATCH(X$4,Curves,0))</f>
        <v>2</v>
      </c>
      <c r="Y183" s="71" t="n">
        <f aca="false">1/(1+CHOOSE(F$3,(X184+($K$3/10000))/2,(X183+($K$3/10000))/2))^(2*W183/365.25)</f>
        <v>3255611.05095393</v>
      </c>
      <c r="Z183" s="2" t="n">
        <f aca="false">IF(AND(mthbeg&lt;=A183,mthend&gt;=A183),1,0)</f>
        <v>1</v>
      </c>
      <c r="AA183" s="2" t="n">
        <f aca="false">U183*Z183</f>
        <v>31</v>
      </c>
      <c r="AC183" s="57" t="n">
        <f aca="false">F183*G183</f>
        <v>4541577416080.73</v>
      </c>
      <c r="AD183" s="57" t="n">
        <f aca="false">$F183*H183</f>
        <v>4541577416080.73</v>
      </c>
      <c r="AE183" s="57" t="n">
        <f aca="false">$F183*I183</f>
        <v>4541577416080.73</v>
      </c>
      <c r="AF183" s="57" t="e">
        <f aca="false">$F183*J183</f>
        <v>#N/A</v>
      </c>
      <c r="AG183" s="57" t="e">
        <f aca="false">$F183*K183</f>
        <v>#N/A</v>
      </c>
      <c r="AH183" s="57" t="e">
        <f aca="false">$F183*L183</f>
        <v>#N/A</v>
      </c>
      <c r="AI183" s="57" t="e">
        <f aca="false">$F183*M183</f>
        <v>#N/A</v>
      </c>
      <c r="AJ183" s="57" t="e">
        <f aca="false">$F183*N183</f>
        <v>#N/A</v>
      </c>
      <c r="AK183" s="57" t="e">
        <f aca="false">F183*O183</f>
        <v>#N/A</v>
      </c>
      <c r="AL183" s="61"/>
      <c r="AM183" s="57" t="n">
        <f aca="false">CHOOSE($G$3,AD183-AE183,AE183-AD183)</f>
        <v>0</v>
      </c>
      <c r="AN183" s="57" t="e">
        <f aca="false">CHOOSE($G$3,AG183-AH183,AH183-AG183)</f>
        <v>#N/A</v>
      </c>
      <c r="AO183" s="57" t="e">
        <f aca="false">CHOOSE($G$3,AJ183-AK183,AK183-AJ183)</f>
        <v>#N/A</v>
      </c>
      <c r="AP183" s="72" t="e">
        <f aca="false">SUM(AM183:AO183)</f>
        <v>#N/A</v>
      </c>
      <c r="AR183" s="57" t="n">
        <f aca="false">CHOOSE($G$3,AC183-AD183,AD183-AC183)</f>
        <v>0</v>
      </c>
      <c r="AS183" s="57" t="e">
        <f aca="false">CHOOSE($G$3,AF183-AG183,AG183-AF183)</f>
        <v>#N/A</v>
      </c>
      <c r="AT183" s="57" t="e">
        <f aca="false">CHOOSE($G$3,AI183-AJ183,AJ183-AI183)</f>
        <v>#N/A</v>
      </c>
      <c r="AU183" s="72" t="e">
        <f aca="false">AR183+AS183+AT183</f>
        <v>#N/A</v>
      </c>
      <c r="AV183" s="72"/>
      <c r="AW183" s="58" t="e">
        <f aca="false">AU183+AP183</f>
        <v>#N/A</v>
      </c>
      <c r="AY183" s="58" t="e">
        <f aca="false">AK183+AH183+AE183</f>
        <v>#N/A</v>
      </c>
      <c r="AZ183" s="73"/>
    </row>
    <row r="184" customFormat="false" ht="12" hidden="false" customHeight="true" outlineLevel="0" collapsed="false">
      <c r="A184" s="62" t="n">
        <f aca="false">EDATE(A183,1)</f>
        <v>42005</v>
      </c>
      <c r="B184" s="63" t="n">
        <f aca="false">B183</f>
        <v>15000</v>
      </c>
      <c r="C184" s="75"/>
      <c r="D184" s="65" t="n">
        <f aca="false">B184+C184</f>
        <v>15000</v>
      </c>
      <c r="E184" s="52" t="n">
        <f aca="false">IF(Z184=0,0,IF(AND(Z184=1,$H$3=1),D184*U184,IF($H$3=2,D184,"N/A")))</f>
        <v>465000</v>
      </c>
      <c r="F184" s="52" t="n">
        <f aca="false">E184*Y184</f>
        <v>1345818840526.15</v>
      </c>
      <c r="G184" s="66" t="n">
        <f aca="false">VLOOKUP($A184,Table,MATCH(G$4,Curves,0))</f>
        <v>3</v>
      </c>
      <c r="H184" s="67" t="n">
        <f aca="false">G184</f>
        <v>3</v>
      </c>
      <c r="I184" s="68" t="n">
        <f aca="false">H184</f>
        <v>3</v>
      </c>
      <c r="J184" s="66" t="e">
        <f aca="false">VLOOKUP($A184,Table,MATCH(J$4,Curves,0))</f>
        <v>#N/A</v>
      </c>
      <c r="K184" s="67" t="e">
        <f aca="false">J184</f>
        <v>#N/A</v>
      </c>
      <c r="L184" s="68" t="e">
        <f aca="false">K184</f>
        <v>#N/A</v>
      </c>
      <c r="M184" s="66" t="e">
        <f aca="false">VLOOKUP($A184,Table,MATCH(M$4,Curves,0))</f>
        <v>#N/A</v>
      </c>
      <c r="N184" s="67" t="e">
        <f aca="false">M184</f>
        <v>#N/A</v>
      </c>
      <c r="O184" s="68" t="e">
        <f aca="false">N184</f>
        <v>#N/A</v>
      </c>
      <c r="P184" s="69"/>
      <c r="Q184" s="68" t="e">
        <f aca="false">M184+J184+G184</f>
        <v>#N/A</v>
      </c>
      <c r="R184" s="68" t="e">
        <f aca="false">N184+K184+H184</f>
        <v>#N/A</v>
      </c>
      <c r="S184" s="68" t="e">
        <f aca="false">O184+L184+I184</f>
        <v>#N/A</v>
      </c>
      <c r="T184" s="69"/>
      <c r="U184" s="2" t="n">
        <f aca="false">A185-A184</f>
        <v>31</v>
      </c>
      <c r="V184" s="70" t="n">
        <f aca="false">CHOOSE(F$3,A185+24,A184)</f>
        <v>42005</v>
      </c>
      <c r="W184" s="2" t="n">
        <f aca="false">V184-C$3</f>
        <v>-3920</v>
      </c>
      <c r="X184" s="66" t="n">
        <f aca="false">VLOOKUP($A184,Table,MATCH(X$4,Curves,0))</f>
        <v>2</v>
      </c>
      <c r="Y184" s="71" t="n">
        <f aca="false">1/(1+CHOOSE(F$3,(X185+($K$3/10000))/2,(X184+($K$3/10000))/2))^(2*W184/365.25)</f>
        <v>2894234.06564762</v>
      </c>
      <c r="Z184" s="2" t="n">
        <f aca="false">IF(AND(mthbeg&lt;=A184,mthend&gt;=A184),1,0)</f>
        <v>1</v>
      </c>
      <c r="AA184" s="2" t="n">
        <f aca="false">U184*Z184</f>
        <v>31</v>
      </c>
      <c r="AC184" s="57" t="n">
        <f aca="false">F184*G184</f>
        <v>4037456521578.44</v>
      </c>
      <c r="AD184" s="57" t="n">
        <f aca="false">$F184*H184</f>
        <v>4037456521578.44</v>
      </c>
      <c r="AE184" s="57" t="n">
        <f aca="false">$F184*I184</f>
        <v>4037456521578.44</v>
      </c>
      <c r="AF184" s="57" t="e">
        <f aca="false">$F184*J184</f>
        <v>#N/A</v>
      </c>
      <c r="AG184" s="57" t="e">
        <f aca="false">$F184*K184</f>
        <v>#N/A</v>
      </c>
      <c r="AH184" s="57" t="e">
        <f aca="false">$F184*L184</f>
        <v>#N/A</v>
      </c>
      <c r="AI184" s="57" t="e">
        <f aca="false">$F184*M184</f>
        <v>#N/A</v>
      </c>
      <c r="AJ184" s="57" t="e">
        <f aca="false">$F184*N184</f>
        <v>#N/A</v>
      </c>
      <c r="AK184" s="57" t="e">
        <f aca="false">F184*O184</f>
        <v>#N/A</v>
      </c>
      <c r="AL184" s="61"/>
      <c r="AM184" s="57" t="n">
        <f aca="false">CHOOSE($G$3,AD184-AE184,AE184-AD184)</f>
        <v>0</v>
      </c>
      <c r="AN184" s="57" t="e">
        <f aca="false">CHOOSE($G$3,AG184-AH184,AH184-AG184)</f>
        <v>#N/A</v>
      </c>
      <c r="AO184" s="57" t="e">
        <f aca="false">CHOOSE($G$3,AJ184-AK184,AK184-AJ184)</f>
        <v>#N/A</v>
      </c>
      <c r="AP184" s="72" t="e">
        <f aca="false">SUM(AM184:AO184)</f>
        <v>#N/A</v>
      </c>
      <c r="AR184" s="57" t="n">
        <f aca="false">CHOOSE($G$3,AC184-AD184,AD184-AC184)</f>
        <v>0</v>
      </c>
      <c r="AS184" s="57" t="e">
        <f aca="false">CHOOSE($G$3,AF184-AG184,AG184-AF184)</f>
        <v>#N/A</v>
      </c>
      <c r="AT184" s="57" t="e">
        <f aca="false">CHOOSE($G$3,AI184-AJ184,AJ184-AI184)</f>
        <v>#N/A</v>
      </c>
      <c r="AU184" s="72" t="e">
        <f aca="false">AR184+AS184+AT184</f>
        <v>#N/A</v>
      </c>
      <c r="AV184" s="72"/>
      <c r="AW184" s="58" t="e">
        <f aca="false">AU184+AP184</f>
        <v>#N/A</v>
      </c>
      <c r="AY184" s="58" t="e">
        <f aca="false">AK184+AH184+AE184</f>
        <v>#N/A</v>
      </c>
      <c r="AZ184" s="73"/>
    </row>
    <row r="185" customFormat="false" ht="12" hidden="false" customHeight="true" outlineLevel="0" collapsed="false">
      <c r="A185" s="62" t="n">
        <f aca="false">EDATE(A184,1)</f>
        <v>42036</v>
      </c>
      <c r="B185" s="63" t="n">
        <f aca="false">B184</f>
        <v>15000</v>
      </c>
      <c r="C185" s="75"/>
      <c r="D185" s="65" t="n">
        <f aca="false">B185+C185</f>
        <v>15000</v>
      </c>
      <c r="E185" s="52" t="n">
        <f aca="false">IF(Z185=0,0,IF(AND(Z185=1,$H$3=1),D185*U185,IF($H$3=2,D185,"N/A")))</f>
        <v>420000</v>
      </c>
      <c r="F185" s="52" t="n">
        <f aca="false">E185*Y185</f>
        <v>1080647562676.85</v>
      </c>
      <c r="G185" s="66" t="n">
        <f aca="false">VLOOKUP($A185,Table,MATCH(G$4,Curves,0))</f>
        <v>3</v>
      </c>
      <c r="H185" s="67" t="n">
        <f aca="false">G185</f>
        <v>3</v>
      </c>
      <c r="I185" s="68" t="n">
        <f aca="false">H185</f>
        <v>3</v>
      </c>
      <c r="J185" s="66" t="e">
        <f aca="false">VLOOKUP($A185,Table,MATCH(J$4,Curves,0))</f>
        <v>#N/A</v>
      </c>
      <c r="K185" s="67" t="e">
        <f aca="false">J185</f>
        <v>#N/A</v>
      </c>
      <c r="L185" s="68" t="e">
        <f aca="false">K185</f>
        <v>#N/A</v>
      </c>
      <c r="M185" s="66" t="e">
        <f aca="false">VLOOKUP($A185,Table,MATCH(M$4,Curves,0))</f>
        <v>#N/A</v>
      </c>
      <c r="N185" s="67" t="e">
        <f aca="false">M185</f>
        <v>#N/A</v>
      </c>
      <c r="O185" s="68" t="e">
        <f aca="false">N185</f>
        <v>#N/A</v>
      </c>
      <c r="P185" s="69"/>
      <c r="Q185" s="68" t="e">
        <f aca="false">M185+J185+G185</f>
        <v>#N/A</v>
      </c>
      <c r="R185" s="68" t="e">
        <f aca="false">N185+K185+H185</f>
        <v>#N/A</v>
      </c>
      <c r="S185" s="68" t="e">
        <f aca="false">O185+L185+I185</f>
        <v>#N/A</v>
      </c>
      <c r="T185" s="69"/>
      <c r="U185" s="2" t="n">
        <f aca="false">A186-A185</f>
        <v>28</v>
      </c>
      <c r="V185" s="70" t="n">
        <f aca="false">CHOOSE(F$3,A186+24,A185)</f>
        <v>42036</v>
      </c>
      <c r="W185" s="2" t="n">
        <f aca="false">V185-C$3</f>
        <v>-3889</v>
      </c>
      <c r="X185" s="66" t="n">
        <f aca="false">VLOOKUP($A185,Table,MATCH(X$4,Curves,0))</f>
        <v>2</v>
      </c>
      <c r="Y185" s="71" t="n">
        <f aca="false">1/(1+CHOOSE(F$3,(X186+($K$3/10000))/2,(X185+($K$3/10000))/2))^(2*W185/365.25)</f>
        <v>2572970.38732583</v>
      </c>
      <c r="Z185" s="2" t="n">
        <f aca="false">IF(AND(mthbeg&lt;=A185,mthend&gt;=A185),1,0)</f>
        <v>1</v>
      </c>
      <c r="AA185" s="2" t="n">
        <f aca="false">U185*Z185</f>
        <v>28</v>
      </c>
      <c r="AC185" s="57" t="n">
        <f aca="false">F185*G185</f>
        <v>3241942688030.54</v>
      </c>
      <c r="AD185" s="57" t="n">
        <f aca="false">$F185*H185</f>
        <v>3241942688030.54</v>
      </c>
      <c r="AE185" s="57" t="n">
        <f aca="false">$F185*I185</f>
        <v>3241942688030.54</v>
      </c>
      <c r="AF185" s="57" t="e">
        <f aca="false">$F185*J185</f>
        <v>#N/A</v>
      </c>
      <c r="AG185" s="57" t="e">
        <f aca="false">$F185*K185</f>
        <v>#N/A</v>
      </c>
      <c r="AH185" s="57" t="e">
        <f aca="false">$F185*L185</f>
        <v>#N/A</v>
      </c>
      <c r="AI185" s="57" t="e">
        <f aca="false">$F185*M185</f>
        <v>#N/A</v>
      </c>
      <c r="AJ185" s="57" t="e">
        <f aca="false">$F185*N185</f>
        <v>#N/A</v>
      </c>
      <c r="AK185" s="57" t="e">
        <f aca="false">F185*O185</f>
        <v>#N/A</v>
      </c>
      <c r="AL185" s="61"/>
      <c r="AM185" s="57" t="n">
        <f aca="false">CHOOSE($G$3,AD185-AE185,AE185-AD185)</f>
        <v>0</v>
      </c>
      <c r="AN185" s="57" t="e">
        <f aca="false">CHOOSE($G$3,AG185-AH185,AH185-AG185)</f>
        <v>#N/A</v>
      </c>
      <c r="AO185" s="57" t="e">
        <f aca="false">CHOOSE($G$3,AJ185-AK185,AK185-AJ185)</f>
        <v>#N/A</v>
      </c>
      <c r="AP185" s="72" t="e">
        <f aca="false">SUM(AM185:AO185)</f>
        <v>#N/A</v>
      </c>
      <c r="AR185" s="57" t="n">
        <f aca="false">CHOOSE($G$3,AC185-AD185,AD185-AC185)</f>
        <v>0</v>
      </c>
      <c r="AS185" s="57" t="e">
        <f aca="false">CHOOSE($G$3,AF185-AG185,AG185-AF185)</f>
        <v>#N/A</v>
      </c>
      <c r="AT185" s="57" t="e">
        <f aca="false">CHOOSE($G$3,AI185-AJ185,AJ185-AI185)</f>
        <v>#N/A</v>
      </c>
      <c r="AU185" s="72" t="e">
        <f aca="false">AR185+AS185+AT185</f>
        <v>#N/A</v>
      </c>
      <c r="AV185" s="72"/>
      <c r="AW185" s="58" t="e">
        <f aca="false">AU185+AP185</f>
        <v>#N/A</v>
      </c>
      <c r="AY185" s="58" t="e">
        <f aca="false">AK185+AH185+AE185</f>
        <v>#N/A</v>
      </c>
      <c r="AZ185" s="73"/>
    </row>
    <row r="186" customFormat="false" ht="12" hidden="false" customHeight="true" outlineLevel="0" collapsed="false">
      <c r="A186" s="62" t="n">
        <f aca="false">EDATE(A185,1)</f>
        <v>42064</v>
      </c>
      <c r="B186" s="63" t="n">
        <f aca="false">B185</f>
        <v>15000</v>
      </c>
      <c r="C186" s="75"/>
      <c r="D186" s="65" t="n">
        <f aca="false">B186+C186</f>
        <v>15000</v>
      </c>
      <c r="E186" s="52" t="n">
        <f aca="false">IF(Z186=0,0,IF(AND(Z186=1,$H$3=1),D186*U186,IF($H$3=2,D186,"N/A")))</f>
        <v>465000</v>
      </c>
      <c r="F186" s="52" t="n">
        <f aca="false">E186*Y186</f>
        <v>1075805917945.63</v>
      </c>
      <c r="G186" s="66" t="n">
        <f aca="false">VLOOKUP($A186,Table,MATCH(G$4,Curves,0))</f>
        <v>3</v>
      </c>
      <c r="H186" s="67" t="n">
        <f aca="false">G186</f>
        <v>3</v>
      </c>
      <c r="I186" s="68" t="n">
        <f aca="false">H186</f>
        <v>3</v>
      </c>
      <c r="J186" s="66" t="e">
        <f aca="false">VLOOKUP($A186,Table,MATCH(J$4,Curves,0))</f>
        <v>#N/A</v>
      </c>
      <c r="K186" s="67" t="e">
        <f aca="false">J186</f>
        <v>#N/A</v>
      </c>
      <c r="L186" s="68" t="e">
        <f aca="false">K186</f>
        <v>#N/A</v>
      </c>
      <c r="M186" s="66" t="e">
        <f aca="false">VLOOKUP($A186,Table,MATCH(M$4,Curves,0))</f>
        <v>#N/A</v>
      </c>
      <c r="N186" s="67" t="e">
        <f aca="false">M186</f>
        <v>#N/A</v>
      </c>
      <c r="O186" s="68" t="e">
        <f aca="false">N186</f>
        <v>#N/A</v>
      </c>
      <c r="P186" s="69"/>
      <c r="Q186" s="68" t="e">
        <f aca="false">M186+J186+G186</f>
        <v>#N/A</v>
      </c>
      <c r="R186" s="68" t="e">
        <f aca="false">N186+K186+H186</f>
        <v>#N/A</v>
      </c>
      <c r="S186" s="68" t="e">
        <f aca="false">O186+L186+I186</f>
        <v>#N/A</v>
      </c>
      <c r="T186" s="69"/>
      <c r="U186" s="2" t="n">
        <f aca="false">A187-A186</f>
        <v>31</v>
      </c>
      <c r="V186" s="70" t="n">
        <f aca="false">CHOOSE(F$3,A187+24,A186)</f>
        <v>42064</v>
      </c>
      <c r="W186" s="2" t="n">
        <f aca="false">V186-C$3</f>
        <v>-3861</v>
      </c>
      <c r="X186" s="66" t="n">
        <f aca="false">VLOOKUP($A186,Table,MATCH(X$4,Curves,0))</f>
        <v>2</v>
      </c>
      <c r="Y186" s="71" t="n">
        <f aca="false">1/(1+CHOOSE(F$3,(X187+($K$3/10000))/2,(X186+($K$3/10000))/2))^(2*W186/365.25)</f>
        <v>2313561.11386158</v>
      </c>
      <c r="Z186" s="2" t="n">
        <f aca="false">IF(AND(mthbeg&lt;=A186,mthend&gt;=A186),1,0)</f>
        <v>1</v>
      </c>
      <c r="AA186" s="2" t="n">
        <f aca="false">U186*Z186</f>
        <v>31</v>
      </c>
      <c r="AC186" s="57" t="n">
        <f aca="false">F186*G186</f>
        <v>3227417753836.9</v>
      </c>
      <c r="AD186" s="57" t="n">
        <f aca="false">$F186*H186</f>
        <v>3227417753836.9</v>
      </c>
      <c r="AE186" s="57" t="n">
        <f aca="false">$F186*I186</f>
        <v>3227417753836.9</v>
      </c>
      <c r="AF186" s="57" t="e">
        <f aca="false">$F186*J186</f>
        <v>#N/A</v>
      </c>
      <c r="AG186" s="57" t="e">
        <f aca="false">$F186*K186</f>
        <v>#N/A</v>
      </c>
      <c r="AH186" s="57" t="e">
        <f aca="false">$F186*L186</f>
        <v>#N/A</v>
      </c>
      <c r="AI186" s="57" t="e">
        <f aca="false">$F186*M186</f>
        <v>#N/A</v>
      </c>
      <c r="AJ186" s="57" t="e">
        <f aca="false">$F186*N186</f>
        <v>#N/A</v>
      </c>
      <c r="AK186" s="57" t="e">
        <f aca="false">F186*O186</f>
        <v>#N/A</v>
      </c>
      <c r="AL186" s="61"/>
      <c r="AM186" s="57" t="n">
        <f aca="false">CHOOSE($G$3,AD186-AE186,AE186-AD186)</f>
        <v>0</v>
      </c>
      <c r="AN186" s="57" t="e">
        <f aca="false">CHOOSE($G$3,AG186-AH186,AH186-AG186)</f>
        <v>#N/A</v>
      </c>
      <c r="AO186" s="57" t="e">
        <f aca="false">CHOOSE($G$3,AJ186-AK186,AK186-AJ186)</f>
        <v>#N/A</v>
      </c>
      <c r="AP186" s="72" t="e">
        <f aca="false">SUM(AM186:AO186)</f>
        <v>#N/A</v>
      </c>
      <c r="AR186" s="57" t="n">
        <f aca="false">CHOOSE($G$3,AC186-AD186,AD186-AC186)</f>
        <v>0</v>
      </c>
      <c r="AS186" s="57" t="e">
        <f aca="false">CHOOSE($G$3,AF186-AG186,AG186-AF186)</f>
        <v>#N/A</v>
      </c>
      <c r="AT186" s="57" t="e">
        <f aca="false">CHOOSE($G$3,AI186-AJ186,AJ186-AI186)</f>
        <v>#N/A</v>
      </c>
      <c r="AU186" s="72" t="e">
        <f aca="false">AR186+AS186+AT186</f>
        <v>#N/A</v>
      </c>
      <c r="AV186" s="72"/>
      <c r="AW186" s="58" t="e">
        <f aca="false">AU186+AP186</f>
        <v>#N/A</v>
      </c>
      <c r="AY186" s="58" t="e">
        <f aca="false">AK186+AH186+AE186</f>
        <v>#N/A</v>
      </c>
      <c r="AZ186" s="73"/>
    </row>
    <row r="187" customFormat="false" ht="12" hidden="false" customHeight="true" outlineLevel="0" collapsed="false">
      <c r="A187" s="62" t="n">
        <f aca="false">EDATE(A186,1)</f>
        <v>42095</v>
      </c>
      <c r="B187" s="63" t="n">
        <f aca="false">B186</f>
        <v>15000</v>
      </c>
      <c r="C187" s="75"/>
      <c r="D187" s="65" t="n">
        <f aca="false">B187+C187</f>
        <v>15000</v>
      </c>
      <c r="E187" s="52" t="n">
        <f aca="false">IF(Z187=0,0,IF(AND(Z187=1,$H$3=1),D187*U187,IF($H$3=2,D187,"N/A")))</f>
        <v>450000</v>
      </c>
      <c r="F187" s="52" t="n">
        <f aca="false">E187*Y187</f>
        <v>925538793717.459</v>
      </c>
      <c r="G187" s="66" t="n">
        <f aca="false">VLOOKUP($A187,Table,MATCH(G$4,Curves,0))</f>
        <v>3</v>
      </c>
      <c r="H187" s="67" t="n">
        <f aca="false">G187</f>
        <v>3</v>
      </c>
      <c r="I187" s="68" t="n">
        <f aca="false">H187</f>
        <v>3</v>
      </c>
      <c r="J187" s="66" t="e">
        <f aca="false">VLOOKUP($A187,Table,MATCH(J$4,Curves,0))</f>
        <v>#N/A</v>
      </c>
      <c r="K187" s="67" t="e">
        <f aca="false">J187</f>
        <v>#N/A</v>
      </c>
      <c r="L187" s="68" t="e">
        <f aca="false">K187</f>
        <v>#N/A</v>
      </c>
      <c r="M187" s="66" t="e">
        <f aca="false">VLOOKUP($A187,Table,MATCH(M$4,Curves,0))</f>
        <v>#N/A</v>
      </c>
      <c r="N187" s="67" t="e">
        <f aca="false">M187</f>
        <v>#N/A</v>
      </c>
      <c r="O187" s="68" t="e">
        <f aca="false">N187</f>
        <v>#N/A</v>
      </c>
      <c r="P187" s="69"/>
      <c r="Q187" s="68" t="e">
        <f aca="false">M187+J187+G187</f>
        <v>#N/A</v>
      </c>
      <c r="R187" s="68" t="e">
        <f aca="false">N187+K187+H187</f>
        <v>#N/A</v>
      </c>
      <c r="S187" s="68" t="e">
        <f aca="false">O187+L187+I187</f>
        <v>#N/A</v>
      </c>
      <c r="T187" s="69"/>
      <c r="U187" s="2" t="n">
        <f aca="false">A188-A187</f>
        <v>30</v>
      </c>
      <c r="V187" s="70" t="n">
        <f aca="false">CHOOSE(F$3,A188+24,A187)</f>
        <v>42095</v>
      </c>
      <c r="W187" s="2" t="n">
        <f aca="false">V187-C$3</f>
        <v>-3830</v>
      </c>
      <c r="X187" s="66" t="n">
        <f aca="false">VLOOKUP($A187,Table,MATCH(X$4,Curves,0))</f>
        <v>2</v>
      </c>
      <c r="Y187" s="71" t="n">
        <f aca="false">1/(1+CHOOSE(F$3,(X188+($K$3/10000))/2,(X187+($K$3/10000))/2))^(2*W187/365.25)</f>
        <v>2056752.87492769</v>
      </c>
      <c r="Z187" s="2" t="n">
        <f aca="false">IF(AND(mthbeg&lt;=A187,mthend&gt;=A187),1,0)</f>
        <v>1</v>
      </c>
      <c r="AA187" s="2" t="n">
        <f aca="false">U187*Z187</f>
        <v>30</v>
      </c>
      <c r="AC187" s="57" t="n">
        <f aca="false">F187*G187</f>
        <v>2776616381152.38</v>
      </c>
      <c r="AD187" s="57" t="n">
        <f aca="false">$F187*H187</f>
        <v>2776616381152.38</v>
      </c>
      <c r="AE187" s="57" t="n">
        <f aca="false">$F187*I187</f>
        <v>2776616381152.38</v>
      </c>
      <c r="AF187" s="57" t="e">
        <f aca="false">$F187*J187</f>
        <v>#N/A</v>
      </c>
      <c r="AG187" s="57" t="e">
        <f aca="false">$F187*K187</f>
        <v>#N/A</v>
      </c>
      <c r="AH187" s="57" t="e">
        <f aca="false">$F187*L187</f>
        <v>#N/A</v>
      </c>
      <c r="AI187" s="57" t="e">
        <f aca="false">$F187*M187</f>
        <v>#N/A</v>
      </c>
      <c r="AJ187" s="57" t="e">
        <f aca="false">$F187*N187</f>
        <v>#N/A</v>
      </c>
      <c r="AK187" s="57" t="e">
        <f aca="false">F187*O187</f>
        <v>#N/A</v>
      </c>
      <c r="AL187" s="61"/>
      <c r="AM187" s="57" t="n">
        <f aca="false">CHOOSE($G$3,AD187-AE187,AE187-AD187)</f>
        <v>0</v>
      </c>
      <c r="AN187" s="57" t="e">
        <f aca="false">CHOOSE($G$3,AG187-AH187,AH187-AG187)</f>
        <v>#N/A</v>
      </c>
      <c r="AO187" s="57" t="e">
        <f aca="false">CHOOSE($G$3,AJ187-AK187,AK187-AJ187)</f>
        <v>#N/A</v>
      </c>
      <c r="AP187" s="72" t="e">
        <f aca="false">SUM(AM187:AO187)</f>
        <v>#N/A</v>
      </c>
      <c r="AR187" s="57" t="n">
        <f aca="false">CHOOSE($G$3,AC187-AD187,AD187-AC187)</f>
        <v>0</v>
      </c>
      <c r="AS187" s="57" t="e">
        <f aca="false">CHOOSE($G$3,AF187-AG187,AG187-AF187)</f>
        <v>#N/A</v>
      </c>
      <c r="AT187" s="57" t="e">
        <f aca="false">CHOOSE($G$3,AI187-AJ187,AJ187-AI187)</f>
        <v>#N/A</v>
      </c>
      <c r="AU187" s="72" t="e">
        <f aca="false">AR187+AS187+AT187</f>
        <v>#N/A</v>
      </c>
      <c r="AV187" s="72"/>
      <c r="AW187" s="58" t="e">
        <f aca="false">AU187+AP187</f>
        <v>#N/A</v>
      </c>
      <c r="AY187" s="58" t="e">
        <f aca="false">AK187+AH187+AE187</f>
        <v>#N/A</v>
      </c>
      <c r="AZ187" s="73"/>
    </row>
    <row r="188" customFormat="false" ht="12" hidden="false" customHeight="true" outlineLevel="0" collapsed="false">
      <c r="A188" s="62" t="n">
        <f aca="false">EDATE(A187,1)</f>
        <v>42125</v>
      </c>
      <c r="B188" s="63" t="n">
        <f aca="false">B187</f>
        <v>15000</v>
      </c>
      <c r="C188" s="75"/>
      <c r="D188" s="65" t="n">
        <f aca="false">B188+C188</f>
        <v>15000</v>
      </c>
      <c r="E188" s="52" t="n">
        <f aca="false">IF(Z188=0,0,IF(AND(Z188=1,$H$3=1),D188*U188,IF($H$3=2,D188,"N/A")))</f>
        <v>465000</v>
      </c>
      <c r="F188" s="52" t="n">
        <f aca="false">E188*Y188</f>
        <v>853462715655.243</v>
      </c>
      <c r="G188" s="66" t="n">
        <f aca="false">VLOOKUP($A188,Table,MATCH(G$4,Curves,0))</f>
        <v>3</v>
      </c>
      <c r="H188" s="67" t="n">
        <f aca="false">G188</f>
        <v>3</v>
      </c>
      <c r="I188" s="68" t="n">
        <f aca="false">H188</f>
        <v>3</v>
      </c>
      <c r="J188" s="66" t="e">
        <f aca="false">VLOOKUP($A188,Table,MATCH(J$4,Curves,0))</f>
        <v>#N/A</v>
      </c>
      <c r="K188" s="67" t="e">
        <f aca="false">J188</f>
        <v>#N/A</v>
      </c>
      <c r="L188" s="68" t="e">
        <f aca="false">K188</f>
        <v>#N/A</v>
      </c>
      <c r="M188" s="66" t="e">
        <f aca="false">VLOOKUP($A188,Table,MATCH(M$4,Curves,0))</f>
        <v>#N/A</v>
      </c>
      <c r="N188" s="67" t="e">
        <f aca="false">M188</f>
        <v>#N/A</v>
      </c>
      <c r="O188" s="68" t="e">
        <f aca="false">N188</f>
        <v>#N/A</v>
      </c>
      <c r="P188" s="69"/>
      <c r="Q188" s="68" t="e">
        <f aca="false">M188+J188+G188</f>
        <v>#N/A</v>
      </c>
      <c r="R188" s="68" t="e">
        <f aca="false">N188+K188+H188</f>
        <v>#N/A</v>
      </c>
      <c r="S188" s="68" t="e">
        <f aca="false">O188+L188+I188</f>
        <v>#N/A</v>
      </c>
      <c r="T188" s="69"/>
      <c r="U188" s="2" t="n">
        <f aca="false">A189-A188</f>
        <v>31</v>
      </c>
      <c r="V188" s="70" t="n">
        <f aca="false">CHOOSE(F$3,A189+24,A188)</f>
        <v>42125</v>
      </c>
      <c r="W188" s="2" t="n">
        <f aca="false">V188-C$3</f>
        <v>-3800</v>
      </c>
      <c r="X188" s="66" t="n">
        <f aca="false">VLOOKUP($A188,Table,MATCH(X$4,Curves,0))</f>
        <v>2</v>
      </c>
      <c r="Y188" s="71" t="n">
        <f aca="false">1/(1+CHOOSE(F$3,(X189+($K$3/10000))/2,(X188+($K$3/10000))/2))^(2*W188/365.25)</f>
        <v>1835403.68958117</v>
      </c>
      <c r="Z188" s="2" t="n">
        <f aca="false">IF(AND(mthbeg&lt;=A188,mthend&gt;=A188),1,0)</f>
        <v>1</v>
      </c>
      <c r="AA188" s="2" t="n">
        <f aca="false">U188*Z188</f>
        <v>31</v>
      </c>
      <c r="AC188" s="57" t="n">
        <f aca="false">F188*G188</f>
        <v>2560388146965.73</v>
      </c>
      <c r="AD188" s="57" t="n">
        <f aca="false">$F188*H188</f>
        <v>2560388146965.73</v>
      </c>
      <c r="AE188" s="57" t="n">
        <f aca="false">$F188*I188</f>
        <v>2560388146965.73</v>
      </c>
      <c r="AF188" s="57" t="e">
        <f aca="false">$F188*J188</f>
        <v>#N/A</v>
      </c>
      <c r="AG188" s="57" t="e">
        <f aca="false">$F188*K188</f>
        <v>#N/A</v>
      </c>
      <c r="AH188" s="57" t="e">
        <f aca="false">$F188*L188</f>
        <v>#N/A</v>
      </c>
      <c r="AI188" s="57" t="e">
        <f aca="false">$F188*M188</f>
        <v>#N/A</v>
      </c>
      <c r="AJ188" s="57" t="e">
        <f aca="false">$F188*N188</f>
        <v>#N/A</v>
      </c>
      <c r="AK188" s="57" t="e">
        <f aca="false">F188*O188</f>
        <v>#N/A</v>
      </c>
      <c r="AL188" s="61"/>
      <c r="AM188" s="57" t="n">
        <f aca="false">CHOOSE($G$3,AD188-AE188,AE188-AD188)</f>
        <v>0</v>
      </c>
      <c r="AN188" s="57" t="e">
        <f aca="false">CHOOSE($G$3,AG188-AH188,AH188-AG188)</f>
        <v>#N/A</v>
      </c>
      <c r="AO188" s="57" t="e">
        <f aca="false">CHOOSE($G$3,AJ188-AK188,AK188-AJ188)</f>
        <v>#N/A</v>
      </c>
      <c r="AP188" s="72" t="e">
        <f aca="false">SUM(AM188:AO188)</f>
        <v>#N/A</v>
      </c>
      <c r="AR188" s="57" t="n">
        <f aca="false">CHOOSE($G$3,AC188-AD188,AD188-AC188)</f>
        <v>0</v>
      </c>
      <c r="AS188" s="57" t="e">
        <f aca="false">CHOOSE($G$3,AF188-AG188,AG188-AF188)</f>
        <v>#N/A</v>
      </c>
      <c r="AT188" s="57" t="e">
        <f aca="false">CHOOSE($G$3,AI188-AJ188,AJ188-AI188)</f>
        <v>#N/A</v>
      </c>
      <c r="AU188" s="72" t="e">
        <f aca="false">AR188+AS188+AT188</f>
        <v>#N/A</v>
      </c>
      <c r="AV188" s="72"/>
      <c r="AW188" s="58" t="e">
        <f aca="false">AU188+AP188</f>
        <v>#N/A</v>
      </c>
      <c r="AY188" s="58" t="e">
        <f aca="false">AK188+AH188+AE188</f>
        <v>#N/A</v>
      </c>
      <c r="AZ188" s="73"/>
    </row>
    <row r="189" customFormat="false" ht="12" hidden="false" customHeight="true" outlineLevel="0" collapsed="false">
      <c r="A189" s="62" t="n">
        <f aca="false">EDATE(A188,1)</f>
        <v>42156</v>
      </c>
      <c r="B189" s="63" t="n">
        <f aca="false">B188</f>
        <v>15000</v>
      </c>
      <c r="C189" s="75"/>
      <c r="D189" s="65" t="n">
        <f aca="false">B189+C189</f>
        <v>15000</v>
      </c>
      <c r="E189" s="52" t="n">
        <f aca="false">IF(Z189=0,0,IF(AND(Z189=1,$H$3=1),D189*U189,IF($H$3=2,D189,"N/A")))</f>
        <v>450000</v>
      </c>
      <c r="F189" s="52" t="n">
        <f aca="false">E189*Y189</f>
        <v>734252190988.875</v>
      </c>
      <c r="G189" s="66" t="n">
        <f aca="false">VLOOKUP($A189,Table,MATCH(G$4,Curves,0))</f>
        <v>3</v>
      </c>
      <c r="H189" s="67" t="n">
        <f aca="false">G189</f>
        <v>3</v>
      </c>
      <c r="I189" s="68" t="n">
        <f aca="false">H189</f>
        <v>3</v>
      </c>
      <c r="J189" s="66" t="e">
        <f aca="false">VLOOKUP($A189,Table,MATCH(J$4,Curves,0))</f>
        <v>#N/A</v>
      </c>
      <c r="K189" s="67" t="e">
        <f aca="false">J189</f>
        <v>#N/A</v>
      </c>
      <c r="L189" s="68" t="e">
        <f aca="false">K189</f>
        <v>#N/A</v>
      </c>
      <c r="M189" s="66" t="e">
        <f aca="false">VLOOKUP($A189,Table,MATCH(M$4,Curves,0))</f>
        <v>#N/A</v>
      </c>
      <c r="N189" s="67" t="e">
        <f aca="false">M189</f>
        <v>#N/A</v>
      </c>
      <c r="O189" s="68" t="e">
        <f aca="false">N189</f>
        <v>#N/A</v>
      </c>
      <c r="P189" s="69"/>
      <c r="Q189" s="68" t="e">
        <f aca="false">M189+J189+G189</f>
        <v>#N/A</v>
      </c>
      <c r="R189" s="68" t="e">
        <f aca="false">N189+K189+H189</f>
        <v>#N/A</v>
      </c>
      <c r="S189" s="68" t="e">
        <f aca="false">O189+L189+I189</f>
        <v>#N/A</v>
      </c>
      <c r="T189" s="69"/>
      <c r="U189" s="2" t="n">
        <f aca="false">A190-A189</f>
        <v>30</v>
      </c>
      <c r="V189" s="70" t="n">
        <f aca="false">CHOOSE(F$3,A190+24,A189)</f>
        <v>42156</v>
      </c>
      <c r="W189" s="2" t="n">
        <f aca="false">V189-C$3</f>
        <v>-3769</v>
      </c>
      <c r="X189" s="66" t="n">
        <f aca="false">VLOOKUP($A189,Table,MATCH(X$4,Curves,0))</f>
        <v>2</v>
      </c>
      <c r="Y189" s="71" t="n">
        <f aca="false">1/(1+CHOOSE(F$3,(X190+($K$3/10000))/2,(X189+($K$3/10000))/2))^(2*W189/365.25)</f>
        <v>1631671.53553083</v>
      </c>
      <c r="Z189" s="2" t="n">
        <f aca="false">IF(AND(mthbeg&lt;=A189,mthend&gt;=A189),1,0)</f>
        <v>1</v>
      </c>
      <c r="AA189" s="2" t="n">
        <f aca="false">U189*Z189</f>
        <v>30</v>
      </c>
      <c r="AC189" s="57" t="n">
        <f aca="false">F189*G189</f>
        <v>2202756572966.62</v>
      </c>
      <c r="AD189" s="57" t="n">
        <f aca="false">$F189*H189</f>
        <v>2202756572966.62</v>
      </c>
      <c r="AE189" s="57" t="n">
        <f aca="false">$F189*I189</f>
        <v>2202756572966.62</v>
      </c>
      <c r="AF189" s="57" t="e">
        <f aca="false">$F189*J189</f>
        <v>#N/A</v>
      </c>
      <c r="AG189" s="57" t="e">
        <f aca="false">$F189*K189</f>
        <v>#N/A</v>
      </c>
      <c r="AH189" s="57" t="e">
        <f aca="false">$F189*L189</f>
        <v>#N/A</v>
      </c>
      <c r="AI189" s="57" t="e">
        <f aca="false">$F189*M189</f>
        <v>#N/A</v>
      </c>
      <c r="AJ189" s="57" t="e">
        <f aca="false">$F189*N189</f>
        <v>#N/A</v>
      </c>
      <c r="AK189" s="57" t="e">
        <f aca="false">F189*O189</f>
        <v>#N/A</v>
      </c>
      <c r="AL189" s="61"/>
      <c r="AM189" s="57" t="n">
        <f aca="false">CHOOSE($G$3,AD189-AE189,AE189-AD189)</f>
        <v>0</v>
      </c>
      <c r="AN189" s="57" t="e">
        <f aca="false">CHOOSE($G$3,AG189-AH189,AH189-AG189)</f>
        <v>#N/A</v>
      </c>
      <c r="AO189" s="57" t="e">
        <f aca="false">CHOOSE($G$3,AJ189-AK189,AK189-AJ189)</f>
        <v>#N/A</v>
      </c>
      <c r="AP189" s="72" t="e">
        <f aca="false">SUM(AM189:AO189)</f>
        <v>#N/A</v>
      </c>
      <c r="AR189" s="57" t="n">
        <f aca="false">CHOOSE($G$3,AC189-AD189,AD189-AC189)</f>
        <v>0</v>
      </c>
      <c r="AS189" s="57" t="e">
        <f aca="false">CHOOSE($G$3,AF189-AG189,AG189-AF189)</f>
        <v>#N/A</v>
      </c>
      <c r="AT189" s="57" t="e">
        <f aca="false">CHOOSE($G$3,AI189-AJ189,AJ189-AI189)</f>
        <v>#N/A</v>
      </c>
      <c r="AU189" s="72" t="e">
        <f aca="false">AR189+AS189+AT189</f>
        <v>#N/A</v>
      </c>
      <c r="AV189" s="72"/>
      <c r="AW189" s="58" t="e">
        <f aca="false">AU189+AP189</f>
        <v>#N/A</v>
      </c>
      <c r="AY189" s="58" t="e">
        <f aca="false">AK189+AH189+AE189</f>
        <v>#N/A</v>
      </c>
      <c r="AZ189" s="73"/>
    </row>
    <row r="190" customFormat="false" ht="12" hidden="false" customHeight="true" outlineLevel="0" collapsed="false">
      <c r="A190" s="62" t="n">
        <f aca="false">EDATE(A189,1)</f>
        <v>42186</v>
      </c>
      <c r="B190" s="63" t="n">
        <f aca="false">B189</f>
        <v>15000</v>
      </c>
      <c r="C190" s="75"/>
      <c r="D190" s="65" t="n">
        <f aca="false">B190+C190</f>
        <v>15000</v>
      </c>
      <c r="E190" s="52" t="n">
        <f aca="false">IF(Z190=0,0,IF(AND(Z190=1,$H$3=1),D190*U190,IF($H$3=2,D190,"N/A")))</f>
        <v>465000</v>
      </c>
      <c r="F190" s="52" t="n">
        <f aca="false">E190*Y190</f>
        <v>677072504308.748</v>
      </c>
      <c r="G190" s="66" t="n">
        <f aca="false">VLOOKUP($A190,Table,MATCH(G$4,Curves,0))</f>
        <v>3</v>
      </c>
      <c r="H190" s="67" t="n">
        <f aca="false">G190</f>
        <v>3</v>
      </c>
      <c r="I190" s="68" t="n">
        <f aca="false">H190</f>
        <v>3</v>
      </c>
      <c r="J190" s="66" t="e">
        <f aca="false">VLOOKUP($A190,Table,MATCH(J$4,Curves,0))</f>
        <v>#N/A</v>
      </c>
      <c r="K190" s="67" t="e">
        <f aca="false">J190</f>
        <v>#N/A</v>
      </c>
      <c r="L190" s="68" t="e">
        <f aca="false">K190</f>
        <v>#N/A</v>
      </c>
      <c r="M190" s="66" t="e">
        <f aca="false">VLOOKUP($A190,Table,MATCH(M$4,Curves,0))</f>
        <v>#N/A</v>
      </c>
      <c r="N190" s="67" t="e">
        <f aca="false">M190</f>
        <v>#N/A</v>
      </c>
      <c r="O190" s="68" t="e">
        <f aca="false">N190</f>
        <v>#N/A</v>
      </c>
      <c r="P190" s="69"/>
      <c r="Q190" s="68" t="e">
        <f aca="false">M190+J190+G190</f>
        <v>#N/A</v>
      </c>
      <c r="R190" s="68" t="e">
        <f aca="false">N190+K190+H190</f>
        <v>#N/A</v>
      </c>
      <c r="S190" s="68" t="e">
        <f aca="false">O190+L190+I190</f>
        <v>#N/A</v>
      </c>
      <c r="T190" s="69"/>
      <c r="U190" s="2" t="n">
        <f aca="false">A191-A190</f>
        <v>31</v>
      </c>
      <c r="V190" s="70" t="n">
        <f aca="false">CHOOSE(F$3,A191+24,A190)</f>
        <v>42186</v>
      </c>
      <c r="W190" s="2" t="n">
        <f aca="false">V190-C$3</f>
        <v>-3739</v>
      </c>
      <c r="X190" s="66" t="n">
        <f aca="false">VLOOKUP($A190,Table,MATCH(X$4,Curves,0))</f>
        <v>2</v>
      </c>
      <c r="Y190" s="71" t="n">
        <f aca="false">1/(1+CHOOSE(F$3,(X191+($K$3/10000))/2,(X190+($K$3/10000))/2))^(2*W190/365.25)</f>
        <v>1456069.90173924</v>
      </c>
      <c r="Z190" s="2" t="n">
        <f aca="false">IF(AND(mthbeg&lt;=A190,mthend&gt;=A190),1,0)</f>
        <v>1</v>
      </c>
      <c r="AA190" s="2" t="n">
        <f aca="false">U190*Z190</f>
        <v>31</v>
      </c>
      <c r="AC190" s="57" t="n">
        <f aca="false">F190*G190</f>
        <v>2031217512926.24</v>
      </c>
      <c r="AD190" s="57" t="n">
        <f aca="false">$F190*H190</f>
        <v>2031217512926.24</v>
      </c>
      <c r="AE190" s="57" t="n">
        <f aca="false">$F190*I190</f>
        <v>2031217512926.24</v>
      </c>
      <c r="AF190" s="57" t="e">
        <f aca="false">$F190*J190</f>
        <v>#N/A</v>
      </c>
      <c r="AG190" s="57" t="e">
        <f aca="false">$F190*K190</f>
        <v>#N/A</v>
      </c>
      <c r="AH190" s="57" t="e">
        <f aca="false">$F190*L190</f>
        <v>#N/A</v>
      </c>
      <c r="AI190" s="57" t="e">
        <f aca="false">$F190*M190</f>
        <v>#N/A</v>
      </c>
      <c r="AJ190" s="57" t="e">
        <f aca="false">$F190*N190</f>
        <v>#N/A</v>
      </c>
      <c r="AK190" s="57" t="e">
        <f aca="false">F190*O190</f>
        <v>#N/A</v>
      </c>
      <c r="AL190" s="61"/>
      <c r="AM190" s="57" t="n">
        <f aca="false">CHOOSE($G$3,AD190-AE190,AE190-AD190)</f>
        <v>0</v>
      </c>
      <c r="AN190" s="57" t="e">
        <f aca="false">CHOOSE($G$3,AG190-AH190,AH190-AG190)</f>
        <v>#N/A</v>
      </c>
      <c r="AO190" s="57" t="e">
        <f aca="false">CHOOSE($G$3,AJ190-AK190,AK190-AJ190)</f>
        <v>#N/A</v>
      </c>
      <c r="AP190" s="72" t="e">
        <f aca="false">SUM(AM190:AO190)</f>
        <v>#N/A</v>
      </c>
      <c r="AR190" s="57" t="n">
        <f aca="false">CHOOSE($G$3,AC190-AD190,AD190-AC190)</f>
        <v>0</v>
      </c>
      <c r="AS190" s="57" t="e">
        <f aca="false">CHOOSE($G$3,AF190-AG190,AG190-AF190)</f>
        <v>#N/A</v>
      </c>
      <c r="AT190" s="57" t="e">
        <f aca="false">CHOOSE($G$3,AI190-AJ190,AJ190-AI190)</f>
        <v>#N/A</v>
      </c>
      <c r="AU190" s="72" t="e">
        <f aca="false">AR190+AS190+AT190</f>
        <v>#N/A</v>
      </c>
      <c r="AV190" s="72"/>
      <c r="AW190" s="58" t="e">
        <f aca="false">AU190+AP190</f>
        <v>#N/A</v>
      </c>
      <c r="AY190" s="58" t="e">
        <f aca="false">AK190+AH190+AE190</f>
        <v>#N/A</v>
      </c>
      <c r="AZ190" s="73"/>
    </row>
    <row r="191" customFormat="false" ht="12" hidden="false" customHeight="true" outlineLevel="0" collapsed="false">
      <c r="A191" s="62" t="n">
        <f aca="false">EDATE(A190,1)</f>
        <v>42217</v>
      </c>
      <c r="B191" s="63" t="n">
        <f aca="false">B190</f>
        <v>15000</v>
      </c>
      <c r="C191" s="75"/>
      <c r="D191" s="65" t="n">
        <f aca="false">B191+C191</f>
        <v>15000</v>
      </c>
      <c r="E191" s="52" t="n">
        <f aca="false">IF(Z191=0,0,IF(AND(Z191=1,$H$3=1),D191*U191,IF($H$3=2,D191,"N/A")))</f>
        <v>465000</v>
      </c>
      <c r="F191" s="52" t="n">
        <f aca="false">E191*Y191</f>
        <v>601916591452.023</v>
      </c>
      <c r="G191" s="66" t="n">
        <f aca="false">VLOOKUP($A191,Table,MATCH(G$4,Curves,0))</f>
        <v>3</v>
      </c>
      <c r="H191" s="67" t="n">
        <f aca="false">G191</f>
        <v>3</v>
      </c>
      <c r="I191" s="68" t="n">
        <f aca="false">H191</f>
        <v>3</v>
      </c>
      <c r="J191" s="66" t="e">
        <f aca="false">VLOOKUP($A191,Table,MATCH(J$4,Curves,0))</f>
        <v>#N/A</v>
      </c>
      <c r="K191" s="67" t="e">
        <f aca="false">J191</f>
        <v>#N/A</v>
      </c>
      <c r="L191" s="68" t="e">
        <f aca="false">K191</f>
        <v>#N/A</v>
      </c>
      <c r="M191" s="66" t="e">
        <f aca="false">VLOOKUP($A191,Table,MATCH(M$4,Curves,0))</f>
        <v>#N/A</v>
      </c>
      <c r="N191" s="67" t="e">
        <f aca="false">M191</f>
        <v>#N/A</v>
      </c>
      <c r="O191" s="68" t="e">
        <f aca="false">N191</f>
        <v>#N/A</v>
      </c>
      <c r="P191" s="69"/>
      <c r="Q191" s="68" t="e">
        <f aca="false">M191+J191+G191</f>
        <v>#N/A</v>
      </c>
      <c r="R191" s="68" t="e">
        <f aca="false">N191+K191+H191</f>
        <v>#N/A</v>
      </c>
      <c r="S191" s="68" t="e">
        <f aca="false">O191+L191+I191</f>
        <v>#N/A</v>
      </c>
      <c r="T191" s="69"/>
      <c r="U191" s="2" t="n">
        <f aca="false">A192-A191</f>
        <v>31</v>
      </c>
      <c r="V191" s="70" t="n">
        <f aca="false">CHOOSE(F$3,A192+24,A191)</f>
        <v>42217</v>
      </c>
      <c r="W191" s="2" t="n">
        <f aca="false">V191-C$3</f>
        <v>-3708</v>
      </c>
      <c r="X191" s="66" t="n">
        <f aca="false">VLOOKUP($A191,Table,MATCH(X$4,Curves,0))</f>
        <v>2</v>
      </c>
      <c r="Y191" s="71" t="n">
        <f aca="false">1/(1+CHOOSE(F$3,(X192+($K$3/10000))/2,(X191+($K$3/10000))/2))^(2*W191/365.25)</f>
        <v>1294444.28269252</v>
      </c>
      <c r="Z191" s="2" t="n">
        <f aca="false">IF(AND(mthbeg&lt;=A191,mthend&gt;=A191),1,0)</f>
        <v>1</v>
      </c>
      <c r="AA191" s="2" t="n">
        <f aca="false">U191*Z191</f>
        <v>31</v>
      </c>
      <c r="AC191" s="57" t="n">
        <f aca="false">F191*G191</f>
        <v>1805749774356.07</v>
      </c>
      <c r="AD191" s="57" t="n">
        <f aca="false">$F191*H191</f>
        <v>1805749774356.07</v>
      </c>
      <c r="AE191" s="57" t="n">
        <f aca="false">$F191*I191</f>
        <v>1805749774356.07</v>
      </c>
      <c r="AF191" s="57" t="e">
        <f aca="false">$F191*J191</f>
        <v>#N/A</v>
      </c>
      <c r="AG191" s="57" t="e">
        <f aca="false">$F191*K191</f>
        <v>#N/A</v>
      </c>
      <c r="AH191" s="57" t="e">
        <f aca="false">$F191*L191</f>
        <v>#N/A</v>
      </c>
      <c r="AI191" s="57" t="e">
        <f aca="false">$F191*M191</f>
        <v>#N/A</v>
      </c>
      <c r="AJ191" s="57" t="e">
        <f aca="false">$F191*N191</f>
        <v>#N/A</v>
      </c>
      <c r="AK191" s="57" t="e">
        <f aca="false">F191*O191</f>
        <v>#N/A</v>
      </c>
      <c r="AL191" s="61"/>
      <c r="AM191" s="57" t="n">
        <f aca="false">CHOOSE($G$3,AD191-AE191,AE191-AD191)</f>
        <v>0</v>
      </c>
      <c r="AN191" s="57" t="e">
        <f aca="false">CHOOSE($G$3,AG191-AH191,AH191-AG191)</f>
        <v>#N/A</v>
      </c>
      <c r="AO191" s="57" t="e">
        <f aca="false">CHOOSE($G$3,AJ191-AK191,AK191-AJ191)</f>
        <v>#N/A</v>
      </c>
      <c r="AP191" s="72" t="e">
        <f aca="false">SUM(AM191:AO191)</f>
        <v>#N/A</v>
      </c>
      <c r="AR191" s="57" t="n">
        <f aca="false">CHOOSE($G$3,AC191-AD191,AD191-AC191)</f>
        <v>0</v>
      </c>
      <c r="AS191" s="57" t="e">
        <f aca="false">CHOOSE($G$3,AF191-AG191,AG191-AF191)</f>
        <v>#N/A</v>
      </c>
      <c r="AT191" s="57" t="e">
        <f aca="false">CHOOSE($G$3,AI191-AJ191,AJ191-AI191)</f>
        <v>#N/A</v>
      </c>
      <c r="AU191" s="72" t="e">
        <f aca="false">AR191+AS191+AT191</f>
        <v>#N/A</v>
      </c>
      <c r="AV191" s="72"/>
      <c r="AW191" s="58" t="e">
        <f aca="false">AU191+AP191</f>
        <v>#N/A</v>
      </c>
      <c r="AY191" s="58" t="e">
        <f aca="false">AK191+AH191+AE191</f>
        <v>#N/A</v>
      </c>
      <c r="AZ191" s="73"/>
    </row>
    <row r="192" customFormat="false" ht="12" hidden="false" customHeight="true" outlineLevel="0" collapsed="false">
      <c r="A192" s="62" t="n">
        <f aca="false">EDATE(A191,1)</f>
        <v>42248</v>
      </c>
      <c r="B192" s="63" t="n">
        <f aca="false">B191</f>
        <v>15000</v>
      </c>
      <c r="C192" s="75"/>
      <c r="D192" s="65" t="n">
        <f aca="false">B192+C192</f>
        <v>15000</v>
      </c>
      <c r="E192" s="52" t="n">
        <f aca="false">IF(Z192=0,0,IF(AND(Z192=1,$H$3=1),D192*U192,IF($H$3=2,D192,"N/A")))</f>
        <v>450000</v>
      </c>
      <c r="F192" s="52" t="n">
        <f aca="false">E192*Y192</f>
        <v>517841691217.749</v>
      </c>
      <c r="G192" s="66" t="n">
        <f aca="false">VLOOKUP($A192,Table,MATCH(G$4,Curves,0))</f>
        <v>3</v>
      </c>
      <c r="H192" s="67" t="n">
        <f aca="false">G192</f>
        <v>3</v>
      </c>
      <c r="I192" s="68" t="n">
        <f aca="false">H192</f>
        <v>3</v>
      </c>
      <c r="J192" s="66" t="e">
        <f aca="false">VLOOKUP($A192,Table,MATCH(J$4,Curves,0))</f>
        <v>#N/A</v>
      </c>
      <c r="K192" s="67" t="e">
        <f aca="false">J192</f>
        <v>#N/A</v>
      </c>
      <c r="L192" s="68" t="e">
        <f aca="false">K192</f>
        <v>#N/A</v>
      </c>
      <c r="M192" s="66" t="e">
        <f aca="false">VLOOKUP($A192,Table,MATCH(M$4,Curves,0))</f>
        <v>#N/A</v>
      </c>
      <c r="N192" s="67" t="e">
        <f aca="false">M192</f>
        <v>#N/A</v>
      </c>
      <c r="O192" s="68" t="e">
        <f aca="false">N192</f>
        <v>#N/A</v>
      </c>
      <c r="P192" s="69"/>
      <c r="Q192" s="68" t="e">
        <f aca="false">M192+J192+G192</f>
        <v>#N/A</v>
      </c>
      <c r="R192" s="68" t="e">
        <f aca="false">N192+K192+H192</f>
        <v>#N/A</v>
      </c>
      <c r="S192" s="68" t="e">
        <f aca="false">O192+L192+I192</f>
        <v>#N/A</v>
      </c>
      <c r="T192" s="69"/>
      <c r="U192" s="2" t="n">
        <f aca="false">A193-A192</f>
        <v>30</v>
      </c>
      <c r="V192" s="70" t="n">
        <f aca="false">CHOOSE(F$3,A193+24,A192)</f>
        <v>42248</v>
      </c>
      <c r="W192" s="2" t="n">
        <f aca="false">V192-C$3</f>
        <v>-3677</v>
      </c>
      <c r="X192" s="66" t="n">
        <f aca="false">VLOOKUP($A192,Table,MATCH(X$4,Curves,0))</f>
        <v>2</v>
      </c>
      <c r="Y192" s="71" t="n">
        <f aca="false">1/(1+CHOOSE(F$3,(X193+($K$3/10000))/2,(X192+($K$3/10000))/2))^(2*W192/365.25)</f>
        <v>1150759.31381722</v>
      </c>
      <c r="Z192" s="2" t="n">
        <f aca="false">IF(AND(mthbeg&lt;=A192,mthend&gt;=A192),1,0)</f>
        <v>1</v>
      </c>
      <c r="AA192" s="2" t="n">
        <f aca="false">U192*Z192</f>
        <v>30</v>
      </c>
      <c r="AC192" s="57" t="n">
        <f aca="false">F192*G192</f>
        <v>1553525073653.25</v>
      </c>
      <c r="AD192" s="57" t="n">
        <f aca="false">$F192*H192</f>
        <v>1553525073653.25</v>
      </c>
      <c r="AE192" s="57" t="n">
        <f aca="false">$F192*I192</f>
        <v>1553525073653.25</v>
      </c>
      <c r="AF192" s="57" t="e">
        <f aca="false">$F192*J192</f>
        <v>#N/A</v>
      </c>
      <c r="AG192" s="57" t="e">
        <f aca="false">$F192*K192</f>
        <v>#N/A</v>
      </c>
      <c r="AH192" s="57" t="e">
        <f aca="false">$F192*L192</f>
        <v>#N/A</v>
      </c>
      <c r="AI192" s="57" t="e">
        <f aca="false">$F192*M192</f>
        <v>#N/A</v>
      </c>
      <c r="AJ192" s="57" t="e">
        <f aca="false">$F192*N192</f>
        <v>#N/A</v>
      </c>
      <c r="AK192" s="57" t="e">
        <f aca="false">F192*O192</f>
        <v>#N/A</v>
      </c>
      <c r="AL192" s="61"/>
      <c r="AM192" s="57" t="n">
        <f aca="false">CHOOSE($G$3,AD192-AE192,AE192-AD192)</f>
        <v>0</v>
      </c>
      <c r="AN192" s="57" t="e">
        <f aca="false">CHOOSE($G$3,AG192-AH192,AH192-AG192)</f>
        <v>#N/A</v>
      </c>
      <c r="AO192" s="57" t="e">
        <f aca="false">CHOOSE($G$3,AJ192-AK192,AK192-AJ192)</f>
        <v>#N/A</v>
      </c>
      <c r="AP192" s="72" t="e">
        <f aca="false">SUM(AM192:AO192)</f>
        <v>#N/A</v>
      </c>
      <c r="AR192" s="57" t="n">
        <f aca="false">CHOOSE($G$3,AC192-AD192,AD192-AC192)</f>
        <v>0</v>
      </c>
      <c r="AS192" s="57" t="e">
        <f aca="false">CHOOSE($G$3,AF192-AG192,AG192-AF192)</f>
        <v>#N/A</v>
      </c>
      <c r="AT192" s="57" t="e">
        <f aca="false">CHOOSE($G$3,AI192-AJ192,AJ192-AI192)</f>
        <v>#N/A</v>
      </c>
      <c r="AU192" s="72" t="e">
        <f aca="false">AR192+AS192+AT192</f>
        <v>#N/A</v>
      </c>
      <c r="AV192" s="72"/>
      <c r="AW192" s="58" t="e">
        <f aca="false">AU192+AP192</f>
        <v>#N/A</v>
      </c>
      <c r="AY192" s="58" t="e">
        <f aca="false">AK192+AH192+AE192</f>
        <v>#N/A</v>
      </c>
      <c r="AZ192" s="73"/>
    </row>
    <row r="193" customFormat="false" ht="12" hidden="false" customHeight="true" outlineLevel="0" collapsed="false">
      <c r="A193" s="62" t="n">
        <f aca="false">EDATE(A192,1)</f>
        <v>42278</v>
      </c>
      <c r="B193" s="63" t="n">
        <f aca="false">B192</f>
        <v>15000</v>
      </c>
      <c r="C193" s="75"/>
      <c r="D193" s="65" t="n">
        <f aca="false">B193+C193</f>
        <v>15000</v>
      </c>
      <c r="E193" s="52" t="n">
        <f aca="false">IF(Z193=0,0,IF(AND(Z193=1,$H$3=1),D193*U193,IF($H$3=2,D193,"N/A")))</f>
        <v>465000</v>
      </c>
      <c r="F193" s="52" t="n">
        <f aca="false">E193*Y193</f>
        <v>477514912466.35</v>
      </c>
      <c r="G193" s="66" t="n">
        <f aca="false">VLOOKUP($A193,Table,MATCH(G$4,Curves,0))</f>
        <v>3</v>
      </c>
      <c r="H193" s="67" t="n">
        <f aca="false">G193</f>
        <v>3</v>
      </c>
      <c r="I193" s="68" t="n">
        <f aca="false">H193</f>
        <v>3</v>
      </c>
      <c r="J193" s="66" t="e">
        <f aca="false">VLOOKUP($A193,Table,MATCH(J$4,Curves,0))</f>
        <v>#N/A</v>
      </c>
      <c r="K193" s="67" t="e">
        <f aca="false">J193</f>
        <v>#N/A</v>
      </c>
      <c r="L193" s="68" t="e">
        <f aca="false">K193</f>
        <v>#N/A</v>
      </c>
      <c r="M193" s="66" t="e">
        <f aca="false">VLOOKUP($A193,Table,MATCH(M$4,Curves,0))</f>
        <v>#N/A</v>
      </c>
      <c r="N193" s="67" t="e">
        <f aca="false">M193</f>
        <v>#N/A</v>
      </c>
      <c r="O193" s="68" t="e">
        <f aca="false">N193</f>
        <v>#N/A</v>
      </c>
      <c r="P193" s="69"/>
      <c r="Q193" s="68" t="e">
        <f aca="false">M193+J193+G193</f>
        <v>#N/A</v>
      </c>
      <c r="R193" s="68" t="e">
        <f aca="false">N193+K193+H193</f>
        <v>#N/A</v>
      </c>
      <c r="S193" s="68" t="e">
        <f aca="false">O193+L193+I193</f>
        <v>#N/A</v>
      </c>
      <c r="T193" s="69"/>
      <c r="U193" s="2" t="n">
        <f aca="false">A194-A193</f>
        <v>31</v>
      </c>
      <c r="V193" s="70" t="n">
        <f aca="false">CHOOSE(F$3,A194+24,A193)</f>
        <v>42278</v>
      </c>
      <c r="W193" s="2" t="n">
        <f aca="false">V193-C$3</f>
        <v>-3647</v>
      </c>
      <c r="X193" s="66" t="n">
        <f aca="false">VLOOKUP($A193,Table,MATCH(X$4,Curves,0))</f>
        <v>2</v>
      </c>
      <c r="Y193" s="71" t="n">
        <f aca="false">1/(1+CHOOSE(F$3,(X194+($K$3/10000))/2,(X193+($K$3/10000))/2))^(2*W193/365.25)</f>
        <v>1026913.79025021</v>
      </c>
      <c r="Z193" s="2" t="n">
        <f aca="false">IF(AND(mthbeg&lt;=A193,mthend&gt;=A193),1,0)</f>
        <v>1</v>
      </c>
      <c r="AA193" s="2" t="n">
        <f aca="false">U193*Z193</f>
        <v>31</v>
      </c>
      <c r="AC193" s="57" t="n">
        <f aca="false">F193*G193</f>
        <v>1432544737399.05</v>
      </c>
      <c r="AD193" s="57" t="n">
        <f aca="false">$F193*H193</f>
        <v>1432544737399.05</v>
      </c>
      <c r="AE193" s="57" t="n">
        <f aca="false">$F193*I193</f>
        <v>1432544737399.05</v>
      </c>
      <c r="AF193" s="57" t="e">
        <f aca="false">$F193*J193</f>
        <v>#N/A</v>
      </c>
      <c r="AG193" s="57" t="e">
        <f aca="false">$F193*K193</f>
        <v>#N/A</v>
      </c>
      <c r="AH193" s="57" t="e">
        <f aca="false">$F193*L193</f>
        <v>#N/A</v>
      </c>
      <c r="AI193" s="57" t="e">
        <f aca="false">$F193*M193</f>
        <v>#N/A</v>
      </c>
      <c r="AJ193" s="57" t="e">
        <f aca="false">$F193*N193</f>
        <v>#N/A</v>
      </c>
      <c r="AK193" s="57" t="e">
        <f aca="false">F193*O193</f>
        <v>#N/A</v>
      </c>
      <c r="AL193" s="61"/>
      <c r="AM193" s="57" t="n">
        <f aca="false">CHOOSE($G$3,AD193-AE193,AE193-AD193)</f>
        <v>0</v>
      </c>
      <c r="AN193" s="57" t="e">
        <f aca="false">CHOOSE($G$3,AG193-AH193,AH193-AG193)</f>
        <v>#N/A</v>
      </c>
      <c r="AO193" s="57" t="e">
        <f aca="false">CHOOSE($G$3,AJ193-AK193,AK193-AJ193)</f>
        <v>#N/A</v>
      </c>
      <c r="AP193" s="72" t="e">
        <f aca="false">SUM(AM193:AO193)</f>
        <v>#N/A</v>
      </c>
      <c r="AR193" s="57" t="n">
        <f aca="false">CHOOSE($G$3,AC193-AD193,AD193-AC193)</f>
        <v>0</v>
      </c>
      <c r="AS193" s="57" t="e">
        <f aca="false">CHOOSE($G$3,AF193-AG193,AG193-AF193)</f>
        <v>#N/A</v>
      </c>
      <c r="AT193" s="57" t="e">
        <f aca="false">CHOOSE($G$3,AI193-AJ193,AJ193-AI193)</f>
        <v>#N/A</v>
      </c>
      <c r="AU193" s="72" t="e">
        <f aca="false">AR193+AS193+AT193</f>
        <v>#N/A</v>
      </c>
      <c r="AV193" s="72"/>
      <c r="AW193" s="58" t="e">
        <f aca="false">AU193+AP193</f>
        <v>#N/A</v>
      </c>
      <c r="AY193" s="58" t="e">
        <f aca="false">AK193+AH193+AE193</f>
        <v>#N/A</v>
      </c>
      <c r="AZ193" s="73"/>
    </row>
    <row r="194" customFormat="false" ht="12" hidden="false" customHeight="true" outlineLevel="0" collapsed="false">
      <c r="A194" s="62" t="n">
        <f aca="false">EDATE(A193,1)</f>
        <v>42309</v>
      </c>
      <c r="B194" s="63" t="n">
        <f aca="false">B193</f>
        <v>15000</v>
      </c>
      <c r="C194" s="75"/>
      <c r="D194" s="65" t="n">
        <f aca="false">B194+C194</f>
        <v>15000</v>
      </c>
      <c r="E194" s="52" t="n">
        <f aca="false">IF(Z194=0,0,IF(AND(Z194=1,$H$3=1),D194*U194,IF($H$3=2,D194,"N/A")))</f>
        <v>450000</v>
      </c>
      <c r="F194" s="52" t="n">
        <f aca="false">E194*Y194</f>
        <v>410816271498.274</v>
      </c>
      <c r="G194" s="66" t="n">
        <f aca="false">VLOOKUP($A194,Table,MATCH(G$4,Curves,0))</f>
        <v>3</v>
      </c>
      <c r="H194" s="67" t="n">
        <f aca="false">G194</f>
        <v>3</v>
      </c>
      <c r="I194" s="68" t="n">
        <f aca="false">H194</f>
        <v>3</v>
      </c>
      <c r="J194" s="66" t="e">
        <f aca="false">VLOOKUP($A194,Table,MATCH(J$4,Curves,0))</f>
        <v>#N/A</v>
      </c>
      <c r="K194" s="67" t="e">
        <f aca="false">J194</f>
        <v>#N/A</v>
      </c>
      <c r="L194" s="68" t="e">
        <f aca="false">K194</f>
        <v>#N/A</v>
      </c>
      <c r="M194" s="66" t="e">
        <f aca="false">VLOOKUP($A194,Table,MATCH(M$4,Curves,0))</f>
        <v>#N/A</v>
      </c>
      <c r="N194" s="67" t="e">
        <f aca="false">M194</f>
        <v>#N/A</v>
      </c>
      <c r="O194" s="68" t="e">
        <f aca="false">N194</f>
        <v>#N/A</v>
      </c>
      <c r="P194" s="69"/>
      <c r="Q194" s="68" t="e">
        <f aca="false">M194+J194+G194</f>
        <v>#N/A</v>
      </c>
      <c r="R194" s="68" t="e">
        <f aca="false">N194+K194+H194</f>
        <v>#N/A</v>
      </c>
      <c r="S194" s="68" t="e">
        <f aca="false">O194+L194+I194</f>
        <v>#N/A</v>
      </c>
      <c r="T194" s="69"/>
      <c r="U194" s="2" t="n">
        <f aca="false">A195-A194</f>
        <v>30</v>
      </c>
      <c r="V194" s="70" t="n">
        <f aca="false">CHOOSE(F$3,A195+24,A194)</f>
        <v>42309</v>
      </c>
      <c r="W194" s="2" t="n">
        <f aca="false">V194-C$3</f>
        <v>-3616</v>
      </c>
      <c r="X194" s="66" t="n">
        <f aca="false">VLOOKUP($A194,Table,MATCH(X$4,Curves,0))</f>
        <v>2</v>
      </c>
      <c r="Y194" s="71" t="n">
        <f aca="false">1/(1+CHOOSE(F$3,(X195+($K$3/10000))/2,(X194+($K$3/10000))/2))^(2*W194/365.25)</f>
        <v>912925.047773942</v>
      </c>
      <c r="Z194" s="2" t="n">
        <f aca="false">IF(AND(mthbeg&lt;=A194,mthend&gt;=A194),1,0)</f>
        <v>1</v>
      </c>
      <c r="AA194" s="2" t="n">
        <f aca="false">U194*Z194</f>
        <v>30</v>
      </c>
      <c r="AC194" s="57" t="n">
        <f aca="false">F194*G194</f>
        <v>1232448814494.82</v>
      </c>
      <c r="AD194" s="57" t="n">
        <f aca="false">$F194*H194</f>
        <v>1232448814494.82</v>
      </c>
      <c r="AE194" s="57" t="n">
        <f aca="false">$F194*I194</f>
        <v>1232448814494.82</v>
      </c>
      <c r="AF194" s="57" t="e">
        <f aca="false">$F194*J194</f>
        <v>#N/A</v>
      </c>
      <c r="AG194" s="57" t="e">
        <f aca="false">$F194*K194</f>
        <v>#N/A</v>
      </c>
      <c r="AH194" s="57" t="e">
        <f aca="false">$F194*L194</f>
        <v>#N/A</v>
      </c>
      <c r="AI194" s="57" t="e">
        <f aca="false">$F194*M194</f>
        <v>#N/A</v>
      </c>
      <c r="AJ194" s="57" t="e">
        <f aca="false">$F194*N194</f>
        <v>#N/A</v>
      </c>
      <c r="AK194" s="57" t="e">
        <f aca="false">F194*O194</f>
        <v>#N/A</v>
      </c>
      <c r="AL194" s="61"/>
      <c r="AM194" s="57" t="n">
        <f aca="false">CHOOSE($G$3,AD194-AE194,AE194-AD194)</f>
        <v>0</v>
      </c>
      <c r="AN194" s="57" t="e">
        <f aca="false">CHOOSE($G$3,AG194-AH194,AH194-AG194)</f>
        <v>#N/A</v>
      </c>
      <c r="AO194" s="57" t="e">
        <f aca="false">CHOOSE($G$3,AJ194-AK194,AK194-AJ194)</f>
        <v>#N/A</v>
      </c>
      <c r="AP194" s="72" t="e">
        <f aca="false">SUM(AM194:AO194)</f>
        <v>#N/A</v>
      </c>
      <c r="AR194" s="57" t="n">
        <f aca="false">CHOOSE($G$3,AC194-AD194,AD194-AC194)</f>
        <v>0</v>
      </c>
      <c r="AS194" s="57" t="e">
        <f aca="false">CHOOSE($G$3,AF194-AG194,AG194-AF194)</f>
        <v>#N/A</v>
      </c>
      <c r="AT194" s="57" t="e">
        <f aca="false">CHOOSE($G$3,AI194-AJ194,AJ194-AI194)</f>
        <v>#N/A</v>
      </c>
      <c r="AU194" s="72" t="e">
        <f aca="false">AR194+AS194+AT194</f>
        <v>#N/A</v>
      </c>
      <c r="AV194" s="72"/>
      <c r="AW194" s="58" t="e">
        <f aca="false">AU194+AP194</f>
        <v>#N/A</v>
      </c>
      <c r="AY194" s="58" t="e">
        <f aca="false">AK194+AH194+AE194</f>
        <v>#N/A</v>
      </c>
      <c r="AZ194" s="73"/>
    </row>
    <row r="195" customFormat="false" ht="12" hidden="false" customHeight="true" outlineLevel="0" collapsed="false">
      <c r="A195" s="62" t="n">
        <f aca="false">EDATE(A194,1)</f>
        <v>42339</v>
      </c>
      <c r="B195" s="63" t="n">
        <f aca="false">B194</f>
        <v>15000</v>
      </c>
      <c r="C195" s="75"/>
      <c r="D195" s="65" t="n">
        <f aca="false">B195+C195</f>
        <v>15000</v>
      </c>
      <c r="E195" s="52" t="n">
        <f aca="false">IF(Z195=0,0,IF(AND(Z195=1,$H$3=1),D195*U195,IF($H$3=2,D195,"N/A")))</f>
        <v>465000</v>
      </c>
      <c r="F195" s="52" t="n">
        <f aca="false">E195*Y195</f>
        <v>378824067762.751</v>
      </c>
      <c r="G195" s="66" t="n">
        <f aca="false">VLOOKUP($A195,Table,MATCH(G$4,Curves,0))</f>
        <v>3</v>
      </c>
      <c r="H195" s="67" t="n">
        <f aca="false">G195</f>
        <v>3</v>
      </c>
      <c r="I195" s="68" t="n">
        <f aca="false">H195</f>
        <v>3</v>
      </c>
      <c r="J195" s="66" t="e">
        <f aca="false">VLOOKUP($A195,Table,MATCH(J$4,Curves,0))</f>
        <v>#N/A</v>
      </c>
      <c r="K195" s="67" t="e">
        <f aca="false">J195</f>
        <v>#N/A</v>
      </c>
      <c r="L195" s="68" t="e">
        <f aca="false">K195</f>
        <v>#N/A</v>
      </c>
      <c r="M195" s="66" t="e">
        <f aca="false">VLOOKUP($A195,Table,MATCH(M$4,Curves,0))</f>
        <v>#N/A</v>
      </c>
      <c r="N195" s="67" t="e">
        <f aca="false">M195</f>
        <v>#N/A</v>
      </c>
      <c r="O195" s="68" t="e">
        <f aca="false">N195</f>
        <v>#N/A</v>
      </c>
      <c r="P195" s="69"/>
      <c r="Q195" s="68" t="e">
        <f aca="false">M195+J195+G195</f>
        <v>#N/A</v>
      </c>
      <c r="R195" s="68" t="e">
        <f aca="false">N195+K195+H195</f>
        <v>#N/A</v>
      </c>
      <c r="S195" s="68" t="e">
        <f aca="false">O195+L195+I195</f>
        <v>#N/A</v>
      </c>
      <c r="T195" s="69"/>
      <c r="U195" s="2" t="n">
        <f aca="false">A196-A195</f>
        <v>31</v>
      </c>
      <c r="V195" s="70" t="n">
        <f aca="false">CHOOSE(F$3,A196+24,A195)</f>
        <v>42339</v>
      </c>
      <c r="W195" s="2" t="n">
        <f aca="false">V195-C$3</f>
        <v>-3586</v>
      </c>
      <c r="X195" s="66" t="n">
        <f aca="false">VLOOKUP($A195,Table,MATCH(X$4,Curves,0))</f>
        <v>2</v>
      </c>
      <c r="Y195" s="71" t="n">
        <f aca="false">1/(1+CHOOSE(F$3,(X196+($K$3/10000))/2,(X195+($K$3/10000))/2))^(2*W195/365.25)</f>
        <v>814675.414543551</v>
      </c>
      <c r="Z195" s="2" t="n">
        <f aca="false">IF(AND(mthbeg&lt;=A195,mthend&gt;=A195),1,0)</f>
        <v>1</v>
      </c>
      <c r="AA195" s="2" t="n">
        <f aca="false">U195*Z195</f>
        <v>31</v>
      </c>
      <c r="AC195" s="57" t="n">
        <f aca="false">F195*G195</f>
        <v>1136472203288.25</v>
      </c>
      <c r="AD195" s="57" t="n">
        <f aca="false">$F195*H195</f>
        <v>1136472203288.25</v>
      </c>
      <c r="AE195" s="57" t="n">
        <f aca="false">$F195*I195</f>
        <v>1136472203288.25</v>
      </c>
      <c r="AF195" s="57" t="e">
        <f aca="false">$F195*J195</f>
        <v>#N/A</v>
      </c>
      <c r="AG195" s="57" t="e">
        <f aca="false">$F195*K195</f>
        <v>#N/A</v>
      </c>
      <c r="AH195" s="57" t="e">
        <f aca="false">$F195*L195</f>
        <v>#N/A</v>
      </c>
      <c r="AI195" s="57" t="e">
        <f aca="false">$F195*M195</f>
        <v>#N/A</v>
      </c>
      <c r="AJ195" s="57" t="e">
        <f aca="false">$F195*N195</f>
        <v>#N/A</v>
      </c>
      <c r="AK195" s="57" t="e">
        <f aca="false">F195*O195</f>
        <v>#N/A</v>
      </c>
      <c r="AL195" s="61"/>
      <c r="AM195" s="57" t="n">
        <f aca="false">CHOOSE($G$3,AD195-AE195,AE195-AD195)</f>
        <v>0</v>
      </c>
      <c r="AN195" s="57" t="e">
        <f aca="false">CHOOSE($G$3,AG195-AH195,AH195-AG195)</f>
        <v>#N/A</v>
      </c>
      <c r="AO195" s="57" t="e">
        <f aca="false">CHOOSE($G$3,AJ195-AK195,AK195-AJ195)</f>
        <v>#N/A</v>
      </c>
      <c r="AP195" s="72" t="e">
        <f aca="false">SUM(AM195:AO195)</f>
        <v>#N/A</v>
      </c>
      <c r="AR195" s="57" t="n">
        <f aca="false">CHOOSE($G$3,AC195-AD195,AD195-AC195)</f>
        <v>0</v>
      </c>
      <c r="AS195" s="57" t="e">
        <f aca="false">CHOOSE($G$3,AF195-AG195,AG195-AF195)</f>
        <v>#N/A</v>
      </c>
      <c r="AT195" s="57" t="e">
        <f aca="false">CHOOSE($G$3,AI195-AJ195,AJ195-AI195)</f>
        <v>#N/A</v>
      </c>
      <c r="AU195" s="72" t="e">
        <f aca="false">AR195+AS195+AT195</f>
        <v>#N/A</v>
      </c>
      <c r="AV195" s="72"/>
      <c r="AW195" s="58" t="e">
        <f aca="false">AU195+AP195</f>
        <v>#N/A</v>
      </c>
      <c r="AY195" s="58" t="e">
        <f aca="false">AK195+AH195+AE195</f>
        <v>#N/A</v>
      </c>
      <c r="AZ195" s="73"/>
    </row>
    <row r="196" customFormat="false" ht="12" hidden="false" customHeight="true" outlineLevel="0" collapsed="false">
      <c r="A196" s="62" t="n">
        <f aca="false">EDATE(A195,1)</f>
        <v>42370</v>
      </c>
      <c r="B196" s="63" t="n">
        <f aca="false">B195</f>
        <v>15000</v>
      </c>
      <c r="C196" s="75"/>
      <c r="D196" s="65" t="n">
        <f aca="false">B196+C196</f>
        <v>15000</v>
      </c>
      <c r="E196" s="52" t="n">
        <f aca="false">IF(Z196=0,0,IF(AND(Z196=1,$H$3=1),D196*U196,IF($H$3=2,D196,"N/A")))</f>
        <v>0</v>
      </c>
      <c r="F196" s="52" t="n">
        <f aca="false">E196*Y196</f>
        <v>0</v>
      </c>
      <c r="G196" s="66" t="n">
        <f aca="false">VLOOKUP($A196,Table,MATCH(G$4,Curves,0))</f>
        <v>3</v>
      </c>
      <c r="H196" s="67" t="n">
        <f aca="false">G196</f>
        <v>3</v>
      </c>
      <c r="I196" s="68" t="n">
        <f aca="false">H196</f>
        <v>3</v>
      </c>
      <c r="J196" s="66" t="e">
        <f aca="false">VLOOKUP($A196,Table,MATCH(J$4,Curves,0))</f>
        <v>#N/A</v>
      </c>
      <c r="K196" s="67" t="e">
        <f aca="false">J196</f>
        <v>#N/A</v>
      </c>
      <c r="L196" s="68" t="e">
        <f aca="false">K196</f>
        <v>#N/A</v>
      </c>
      <c r="M196" s="66" t="e">
        <f aca="false">VLOOKUP($A196,Table,MATCH(M$4,Curves,0))</f>
        <v>#N/A</v>
      </c>
      <c r="N196" s="67" t="e">
        <f aca="false">M196</f>
        <v>#N/A</v>
      </c>
      <c r="O196" s="68" t="e">
        <f aca="false">N196</f>
        <v>#N/A</v>
      </c>
      <c r="P196" s="69"/>
      <c r="Q196" s="68" t="e">
        <f aca="false">M196+J196+G196</f>
        <v>#N/A</v>
      </c>
      <c r="R196" s="68" t="e">
        <f aca="false">N196+K196+H196</f>
        <v>#N/A</v>
      </c>
      <c r="S196" s="68" t="e">
        <f aca="false">O196+L196+I196</f>
        <v>#N/A</v>
      </c>
      <c r="T196" s="69"/>
      <c r="U196" s="2" t="n">
        <f aca="false">A197-A196</f>
        <v>31</v>
      </c>
      <c r="V196" s="70" t="n">
        <f aca="false">CHOOSE(F$3,A197+24,A196)</f>
        <v>42370</v>
      </c>
      <c r="W196" s="2" t="n">
        <f aca="false">V196-C$3</f>
        <v>-3555</v>
      </c>
      <c r="X196" s="66" t="n">
        <f aca="false">VLOOKUP($A196,Table,MATCH(X$4,Curves,0))</f>
        <v>2</v>
      </c>
      <c r="Y196" s="71" t="n">
        <f aca="false">1/(1+CHOOSE(F$3,(X197+($K$3/10000))/2,(X196+($K$3/10000))/2))^(2*W196/365.25)</f>
        <v>724245.402879643</v>
      </c>
      <c r="Z196" s="2" t="n">
        <f aca="false">IF(AND(mthbeg&lt;=A196,mthend&gt;=A196),1,0)</f>
        <v>0</v>
      </c>
      <c r="AA196" s="2" t="n">
        <f aca="false">U196*Z196</f>
        <v>0</v>
      </c>
      <c r="AC196" s="57" t="n">
        <f aca="false">F196*G196</f>
        <v>0</v>
      </c>
      <c r="AD196" s="57" t="n">
        <f aca="false">$F196*H196</f>
        <v>0</v>
      </c>
      <c r="AE196" s="57" t="n">
        <f aca="false">$F196*I196</f>
        <v>0</v>
      </c>
      <c r="AF196" s="57" t="e">
        <f aca="false">$F196*J196</f>
        <v>#N/A</v>
      </c>
      <c r="AG196" s="57" t="e">
        <f aca="false">$F196*K196</f>
        <v>#N/A</v>
      </c>
      <c r="AH196" s="57" t="e">
        <f aca="false">$F196*L196</f>
        <v>#N/A</v>
      </c>
      <c r="AI196" s="57" t="e">
        <f aca="false">$F196*M196</f>
        <v>#N/A</v>
      </c>
      <c r="AJ196" s="57" t="e">
        <f aca="false">$F196*N196</f>
        <v>#N/A</v>
      </c>
      <c r="AK196" s="57" t="e">
        <f aca="false">F196*O196</f>
        <v>#N/A</v>
      </c>
      <c r="AL196" s="61"/>
      <c r="AM196" s="57" t="n">
        <f aca="false">CHOOSE($G$3,AD196-AE196,AE196-AD196)</f>
        <v>0</v>
      </c>
      <c r="AN196" s="57" t="e">
        <f aca="false">CHOOSE($G$3,AG196-AH196,AH196-AG196)</f>
        <v>#N/A</v>
      </c>
      <c r="AO196" s="57" t="e">
        <f aca="false">CHOOSE($G$3,AJ196-AK196,AK196-AJ196)</f>
        <v>#N/A</v>
      </c>
      <c r="AP196" s="72" t="e">
        <f aca="false">SUM(AM196:AO196)</f>
        <v>#N/A</v>
      </c>
      <c r="AR196" s="57" t="n">
        <f aca="false">CHOOSE($G$3,AC196-AD196,AD196-AC196)</f>
        <v>0</v>
      </c>
      <c r="AS196" s="57" t="e">
        <f aca="false">CHOOSE($G$3,AF196-AG196,AG196-AF196)</f>
        <v>#N/A</v>
      </c>
      <c r="AT196" s="57" t="e">
        <f aca="false">CHOOSE($G$3,AI196-AJ196,AJ196-AI196)</f>
        <v>#N/A</v>
      </c>
      <c r="AU196" s="72" t="e">
        <f aca="false">AR196+AS196+AT196</f>
        <v>#N/A</v>
      </c>
      <c r="AV196" s="72"/>
      <c r="AW196" s="58" t="e">
        <f aca="false">AU196+AP196</f>
        <v>#N/A</v>
      </c>
      <c r="AY196" s="58" t="e">
        <f aca="false">AK196+AH196+AE196</f>
        <v>#N/A</v>
      </c>
      <c r="AZ196" s="73"/>
    </row>
    <row r="197" customFormat="false" ht="12" hidden="false" customHeight="true" outlineLevel="0" collapsed="false">
      <c r="A197" s="62" t="n">
        <f aca="false">EDATE(A196,1)</f>
        <v>42401</v>
      </c>
      <c r="B197" s="63" t="n">
        <f aca="false">B196</f>
        <v>15000</v>
      </c>
      <c r="C197" s="75"/>
      <c r="D197" s="65" t="n">
        <f aca="false">B197+C197</f>
        <v>15000</v>
      </c>
      <c r="E197" s="52" t="n">
        <f aca="false">IF(Z197=0,0,IF(AND(Z197=1,$H$3=1),D197*U197,IF($H$3=2,D197,"N/A")))</f>
        <v>0</v>
      </c>
      <c r="F197" s="52" t="n">
        <f aca="false">E197*Y197</f>
        <v>0</v>
      </c>
      <c r="G197" s="66" t="n">
        <f aca="false">VLOOKUP($A197,Table,MATCH(G$4,Curves,0))</f>
        <v>3</v>
      </c>
      <c r="H197" s="67" t="n">
        <f aca="false">G197</f>
        <v>3</v>
      </c>
      <c r="I197" s="68" t="n">
        <f aca="false">H197</f>
        <v>3</v>
      </c>
      <c r="J197" s="66" t="e">
        <f aca="false">VLOOKUP($A197,Table,MATCH(J$4,Curves,0))</f>
        <v>#N/A</v>
      </c>
      <c r="K197" s="67" t="e">
        <f aca="false">J197</f>
        <v>#N/A</v>
      </c>
      <c r="L197" s="68" t="e">
        <f aca="false">K197</f>
        <v>#N/A</v>
      </c>
      <c r="M197" s="66" t="e">
        <f aca="false">VLOOKUP($A197,Table,MATCH(M$4,Curves,0))</f>
        <v>#N/A</v>
      </c>
      <c r="N197" s="67" t="e">
        <f aca="false">M197</f>
        <v>#N/A</v>
      </c>
      <c r="O197" s="68" t="e">
        <f aca="false">N197</f>
        <v>#N/A</v>
      </c>
      <c r="P197" s="69"/>
      <c r="Q197" s="68" t="e">
        <f aca="false">M197+J197+G197</f>
        <v>#N/A</v>
      </c>
      <c r="R197" s="68" t="e">
        <f aca="false">N197+K197+H197</f>
        <v>#N/A</v>
      </c>
      <c r="S197" s="68" t="e">
        <f aca="false">O197+L197+I197</f>
        <v>#N/A</v>
      </c>
      <c r="T197" s="69"/>
      <c r="U197" s="2" t="n">
        <f aca="false">A198-A197</f>
        <v>29</v>
      </c>
      <c r="V197" s="70" t="n">
        <f aca="false">CHOOSE(F$3,A198+24,A197)</f>
        <v>42401</v>
      </c>
      <c r="W197" s="2" t="n">
        <f aca="false">V197-C$3</f>
        <v>-3524</v>
      </c>
      <c r="X197" s="66" t="n">
        <f aca="false">VLOOKUP($A197,Table,MATCH(X$4,Curves,0))</f>
        <v>2</v>
      </c>
      <c r="Y197" s="71" t="n">
        <f aca="false">1/(1+CHOOSE(F$3,(X198+($K$3/10000))/2,(X197+($K$3/10000))/2))^(2*W197/365.25)</f>
        <v>643853.238023861</v>
      </c>
      <c r="Z197" s="2" t="n">
        <f aca="false">IF(AND(mthbeg&lt;=A197,mthend&gt;=A197),1,0)</f>
        <v>0</v>
      </c>
      <c r="AA197" s="2" t="n">
        <f aca="false">U197*Z197</f>
        <v>0</v>
      </c>
      <c r="AC197" s="57" t="n">
        <f aca="false">F197*G197</f>
        <v>0</v>
      </c>
      <c r="AD197" s="57" t="n">
        <f aca="false">$F197*H197</f>
        <v>0</v>
      </c>
      <c r="AE197" s="57" t="n">
        <f aca="false">$F197*I197</f>
        <v>0</v>
      </c>
      <c r="AF197" s="57" t="e">
        <f aca="false">$F197*J197</f>
        <v>#N/A</v>
      </c>
      <c r="AG197" s="57" t="e">
        <f aca="false">$F197*K197</f>
        <v>#N/A</v>
      </c>
      <c r="AH197" s="57" t="e">
        <f aca="false">$F197*L197</f>
        <v>#N/A</v>
      </c>
      <c r="AI197" s="57" t="e">
        <f aca="false">$F197*M197</f>
        <v>#N/A</v>
      </c>
      <c r="AJ197" s="57" t="e">
        <f aca="false">$F197*N197</f>
        <v>#N/A</v>
      </c>
      <c r="AK197" s="57" t="e">
        <f aca="false">F197*O197</f>
        <v>#N/A</v>
      </c>
      <c r="AL197" s="61"/>
      <c r="AM197" s="57" t="n">
        <f aca="false">CHOOSE($G$3,AD197-AE197,AE197-AD197)</f>
        <v>0</v>
      </c>
      <c r="AN197" s="57" t="e">
        <f aca="false">CHOOSE($G$3,AG197-AH197,AH197-AG197)</f>
        <v>#N/A</v>
      </c>
      <c r="AO197" s="57" t="e">
        <f aca="false">CHOOSE($G$3,AJ197-AK197,AK197-AJ197)</f>
        <v>#N/A</v>
      </c>
      <c r="AP197" s="72" t="e">
        <f aca="false">SUM(AM197:AO197)</f>
        <v>#N/A</v>
      </c>
      <c r="AR197" s="57" t="n">
        <f aca="false">CHOOSE($G$3,AC197-AD197,AD197-AC197)</f>
        <v>0</v>
      </c>
      <c r="AS197" s="57" t="e">
        <f aca="false">CHOOSE($G$3,AF197-AG197,AG197-AF197)</f>
        <v>#N/A</v>
      </c>
      <c r="AT197" s="57" t="e">
        <f aca="false">CHOOSE($G$3,AI197-AJ197,AJ197-AI197)</f>
        <v>#N/A</v>
      </c>
      <c r="AU197" s="72" t="e">
        <f aca="false">AR197+AS197+AT197</f>
        <v>#N/A</v>
      </c>
      <c r="AV197" s="72"/>
      <c r="AW197" s="58" t="e">
        <f aca="false">AU197+AP197</f>
        <v>#N/A</v>
      </c>
      <c r="AY197" s="58" t="e">
        <f aca="false">AK197+AH197+AE197</f>
        <v>#N/A</v>
      </c>
      <c r="AZ197" s="73"/>
    </row>
    <row r="198" customFormat="false" ht="12" hidden="false" customHeight="true" outlineLevel="0" collapsed="false">
      <c r="A198" s="62" t="n">
        <f aca="false">EDATE(A197,1)</f>
        <v>42430</v>
      </c>
      <c r="B198" s="63" t="n">
        <f aca="false">B197</f>
        <v>15000</v>
      </c>
      <c r="C198" s="75"/>
      <c r="D198" s="65" t="n">
        <f aca="false">B198+C198</f>
        <v>15000</v>
      </c>
      <c r="E198" s="52" t="n">
        <f aca="false">IF(Z198=0,0,IF(AND(Z198=1,$H$3=1),D198*U198,IF($H$3=2,D198,"N/A")))</f>
        <v>0</v>
      </c>
      <c r="F198" s="52" t="n">
        <f aca="false">E198*Y198</f>
        <v>0</v>
      </c>
      <c r="G198" s="66" t="n">
        <f aca="false">VLOOKUP($A198,Table,MATCH(G$4,Curves,0))</f>
        <v>3</v>
      </c>
      <c r="H198" s="67" t="n">
        <f aca="false">G198</f>
        <v>3</v>
      </c>
      <c r="I198" s="68" t="n">
        <f aca="false">H198</f>
        <v>3</v>
      </c>
      <c r="J198" s="66" t="e">
        <f aca="false">VLOOKUP($A198,Table,MATCH(J$4,Curves,0))</f>
        <v>#N/A</v>
      </c>
      <c r="K198" s="67" t="e">
        <f aca="false">J198</f>
        <v>#N/A</v>
      </c>
      <c r="L198" s="68" t="e">
        <f aca="false">K198</f>
        <v>#N/A</v>
      </c>
      <c r="M198" s="66" t="e">
        <f aca="false">VLOOKUP($A198,Table,MATCH(M$4,Curves,0))</f>
        <v>#N/A</v>
      </c>
      <c r="N198" s="67" t="e">
        <f aca="false">M198</f>
        <v>#N/A</v>
      </c>
      <c r="O198" s="68" t="e">
        <f aca="false">N198</f>
        <v>#N/A</v>
      </c>
      <c r="P198" s="69"/>
      <c r="Q198" s="68" t="e">
        <f aca="false">M198+J198+G198</f>
        <v>#N/A</v>
      </c>
      <c r="R198" s="68" t="e">
        <f aca="false">N198+K198+H198</f>
        <v>#N/A</v>
      </c>
      <c r="S198" s="68" t="e">
        <f aca="false">O198+L198+I198</f>
        <v>#N/A</v>
      </c>
      <c r="T198" s="69"/>
      <c r="U198" s="2" t="n">
        <f aca="false">A199-A198</f>
        <v>31</v>
      </c>
      <c r="V198" s="70" t="n">
        <f aca="false">CHOOSE(F$3,A199+24,A198)</f>
        <v>42430</v>
      </c>
      <c r="W198" s="2" t="n">
        <f aca="false">V198-C$3</f>
        <v>-3495</v>
      </c>
      <c r="X198" s="66" t="n">
        <f aca="false">VLOOKUP($A198,Table,MATCH(X$4,Curves,0))</f>
        <v>2</v>
      </c>
      <c r="Y198" s="71" t="n">
        <f aca="false">1/(1+CHOOSE(F$3,(X199+($K$3/10000))/2,(X198+($K$3/10000))/2))^(2*W198/365.25)</f>
        <v>576746.173672183</v>
      </c>
      <c r="Z198" s="2" t="n">
        <f aca="false">IF(AND(mthbeg&lt;=A198,mthend&gt;=A198),1,0)</f>
        <v>0</v>
      </c>
      <c r="AA198" s="2" t="n">
        <f aca="false">U198*Z198</f>
        <v>0</v>
      </c>
      <c r="AC198" s="57" t="n">
        <f aca="false">F198*G198</f>
        <v>0</v>
      </c>
      <c r="AD198" s="57" t="n">
        <f aca="false">$F198*H198</f>
        <v>0</v>
      </c>
      <c r="AE198" s="57" t="n">
        <f aca="false">$F198*I198</f>
        <v>0</v>
      </c>
      <c r="AF198" s="57" t="e">
        <f aca="false">$F198*J198</f>
        <v>#N/A</v>
      </c>
      <c r="AG198" s="57" t="e">
        <f aca="false">$F198*K198</f>
        <v>#N/A</v>
      </c>
      <c r="AH198" s="57" t="e">
        <f aca="false">$F198*L198</f>
        <v>#N/A</v>
      </c>
      <c r="AI198" s="57" t="e">
        <f aca="false">$F198*M198</f>
        <v>#N/A</v>
      </c>
      <c r="AJ198" s="57" t="e">
        <f aca="false">$F198*N198</f>
        <v>#N/A</v>
      </c>
      <c r="AK198" s="57" t="e">
        <f aca="false">F198*O198</f>
        <v>#N/A</v>
      </c>
      <c r="AL198" s="61"/>
      <c r="AM198" s="57" t="n">
        <f aca="false">CHOOSE($G$3,AD198-AE198,AE198-AD198)</f>
        <v>0</v>
      </c>
      <c r="AN198" s="57" t="e">
        <f aca="false">CHOOSE($G$3,AG198-AH198,AH198-AG198)</f>
        <v>#N/A</v>
      </c>
      <c r="AO198" s="57" t="e">
        <f aca="false">CHOOSE($G$3,AJ198-AK198,AK198-AJ198)</f>
        <v>#N/A</v>
      </c>
      <c r="AP198" s="72" t="e">
        <f aca="false">SUM(AM198:AO198)</f>
        <v>#N/A</v>
      </c>
      <c r="AR198" s="57" t="n">
        <f aca="false">CHOOSE($G$3,AC198-AD198,AD198-AC198)</f>
        <v>0</v>
      </c>
      <c r="AS198" s="57" t="e">
        <f aca="false">CHOOSE($G$3,AF198-AG198,AG198-AF198)</f>
        <v>#N/A</v>
      </c>
      <c r="AT198" s="57" t="e">
        <f aca="false">CHOOSE($G$3,AI198-AJ198,AJ198-AI198)</f>
        <v>#N/A</v>
      </c>
      <c r="AU198" s="72" t="e">
        <f aca="false">AR198+AS198+AT198</f>
        <v>#N/A</v>
      </c>
      <c r="AV198" s="72"/>
      <c r="AW198" s="58" t="e">
        <f aca="false">AU198+AP198</f>
        <v>#N/A</v>
      </c>
      <c r="AY198" s="58" t="e">
        <f aca="false">AK198+AH198+AE198</f>
        <v>#N/A</v>
      </c>
      <c r="AZ198" s="73"/>
    </row>
    <row r="199" customFormat="false" ht="12" hidden="false" customHeight="true" outlineLevel="0" collapsed="false">
      <c r="A199" s="62" t="n">
        <f aca="false">EDATE(A198,1)</f>
        <v>42461</v>
      </c>
      <c r="B199" s="63" t="n">
        <f aca="false">B198</f>
        <v>15000</v>
      </c>
      <c r="C199" s="75"/>
      <c r="D199" s="65" t="n">
        <f aca="false">B199+C199</f>
        <v>15000</v>
      </c>
      <c r="E199" s="52" t="n">
        <f aca="false">IF(Z199=0,0,IF(AND(Z199=1,$H$3=1),D199*U199,IF($H$3=2,D199,"N/A")))</f>
        <v>0</v>
      </c>
      <c r="F199" s="52" t="n">
        <f aca="false">E199*Y199</f>
        <v>0</v>
      </c>
      <c r="G199" s="66" t="n">
        <f aca="false">VLOOKUP($A199,Table,MATCH(G$4,Curves,0))</f>
        <v>3</v>
      </c>
      <c r="H199" s="67" t="n">
        <f aca="false">G199</f>
        <v>3</v>
      </c>
      <c r="I199" s="68" t="n">
        <f aca="false">H199</f>
        <v>3</v>
      </c>
      <c r="J199" s="66" t="e">
        <f aca="false">VLOOKUP($A199,Table,MATCH(J$4,Curves,0))</f>
        <v>#N/A</v>
      </c>
      <c r="K199" s="67" t="e">
        <f aca="false">J199</f>
        <v>#N/A</v>
      </c>
      <c r="L199" s="68" t="e">
        <f aca="false">K199</f>
        <v>#N/A</v>
      </c>
      <c r="M199" s="66" t="e">
        <f aca="false">VLOOKUP($A199,Table,MATCH(M$4,Curves,0))</f>
        <v>#N/A</v>
      </c>
      <c r="N199" s="67" t="e">
        <f aca="false">M199</f>
        <v>#N/A</v>
      </c>
      <c r="O199" s="68" t="e">
        <f aca="false">N199</f>
        <v>#N/A</v>
      </c>
      <c r="P199" s="69"/>
      <c r="Q199" s="68" t="e">
        <f aca="false">M199+J199+G199</f>
        <v>#N/A</v>
      </c>
      <c r="R199" s="68" t="e">
        <f aca="false">N199+K199+H199</f>
        <v>#N/A</v>
      </c>
      <c r="S199" s="68" t="e">
        <f aca="false">O199+L199+I199</f>
        <v>#N/A</v>
      </c>
      <c r="T199" s="69"/>
      <c r="U199" s="2" t="n">
        <f aca="false">A200-A199</f>
        <v>30</v>
      </c>
      <c r="V199" s="70" t="n">
        <f aca="false">CHOOSE(F$3,A200+24,A199)</f>
        <v>42461</v>
      </c>
      <c r="W199" s="2" t="n">
        <f aca="false">V199-C$3</f>
        <v>-3464</v>
      </c>
      <c r="X199" s="66" t="n">
        <f aca="false">VLOOKUP($A199,Table,MATCH(X$4,Curves,0))</f>
        <v>2</v>
      </c>
      <c r="Y199" s="71" t="n">
        <f aca="false">1/(1+CHOOSE(F$3,(X200+($K$3/10000))/2,(X199+($K$3/10000))/2))^(2*W199/365.25)</f>
        <v>512726.611670902</v>
      </c>
      <c r="Z199" s="2" t="n">
        <f aca="false">IF(AND(mthbeg&lt;=A199,mthend&gt;=A199),1,0)</f>
        <v>0</v>
      </c>
      <c r="AA199" s="2" t="n">
        <f aca="false">U199*Z199</f>
        <v>0</v>
      </c>
      <c r="AC199" s="57" t="n">
        <f aca="false">F199*G199</f>
        <v>0</v>
      </c>
      <c r="AD199" s="57" t="n">
        <f aca="false">$F199*H199</f>
        <v>0</v>
      </c>
      <c r="AE199" s="57" t="n">
        <f aca="false">$F199*I199</f>
        <v>0</v>
      </c>
      <c r="AF199" s="57" t="e">
        <f aca="false">$F199*J199</f>
        <v>#N/A</v>
      </c>
      <c r="AG199" s="57" t="e">
        <f aca="false">$F199*K199</f>
        <v>#N/A</v>
      </c>
      <c r="AH199" s="57" t="e">
        <f aca="false">$F199*L199</f>
        <v>#N/A</v>
      </c>
      <c r="AI199" s="57" t="e">
        <f aca="false">$F199*M199</f>
        <v>#N/A</v>
      </c>
      <c r="AJ199" s="57" t="e">
        <f aca="false">$F199*N199</f>
        <v>#N/A</v>
      </c>
      <c r="AK199" s="57" t="e">
        <f aca="false">F199*O199</f>
        <v>#N/A</v>
      </c>
      <c r="AL199" s="61"/>
      <c r="AM199" s="57" t="n">
        <f aca="false">CHOOSE($G$3,AD199-AE199,AE199-AD199)</f>
        <v>0</v>
      </c>
      <c r="AN199" s="57" t="e">
        <f aca="false">CHOOSE($G$3,AG199-AH199,AH199-AG199)</f>
        <v>#N/A</v>
      </c>
      <c r="AO199" s="57" t="e">
        <f aca="false">CHOOSE($G$3,AJ199-AK199,AK199-AJ199)</f>
        <v>#N/A</v>
      </c>
      <c r="AP199" s="72" t="e">
        <f aca="false">SUM(AM199:AO199)</f>
        <v>#N/A</v>
      </c>
      <c r="AR199" s="57" t="n">
        <f aca="false">CHOOSE($G$3,AC199-AD199,AD199-AC199)</f>
        <v>0</v>
      </c>
      <c r="AS199" s="57" t="e">
        <f aca="false">CHOOSE($G$3,AF199-AG199,AG199-AF199)</f>
        <v>#N/A</v>
      </c>
      <c r="AT199" s="57" t="e">
        <f aca="false">CHOOSE($G$3,AI199-AJ199,AJ199-AI199)</f>
        <v>#N/A</v>
      </c>
      <c r="AU199" s="72" t="e">
        <f aca="false">AR199+AS199+AT199</f>
        <v>#N/A</v>
      </c>
      <c r="AV199" s="72"/>
      <c r="AW199" s="58" t="e">
        <f aca="false">AU199+AP199</f>
        <v>#N/A</v>
      </c>
      <c r="AY199" s="58" t="e">
        <f aca="false">AK199+AH199+AE199</f>
        <v>#N/A</v>
      </c>
      <c r="AZ199" s="73"/>
    </row>
    <row r="200" customFormat="false" ht="12" hidden="false" customHeight="true" outlineLevel="0" collapsed="false">
      <c r="A200" s="62" t="n">
        <f aca="false">EDATE(A199,1)</f>
        <v>42491</v>
      </c>
      <c r="B200" s="63" t="n">
        <f aca="false">B199</f>
        <v>15000</v>
      </c>
      <c r="C200" s="75"/>
      <c r="D200" s="65" t="n">
        <f aca="false">B200+C200</f>
        <v>15000</v>
      </c>
      <c r="E200" s="52" t="n">
        <f aca="false">IF(Z200=0,0,IF(AND(Z200=1,$H$3=1),D200*U200,IF($H$3=2,D200,"N/A")))</f>
        <v>0</v>
      </c>
      <c r="F200" s="52" t="n">
        <f aca="false">E200*Y200</f>
        <v>0</v>
      </c>
      <c r="G200" s="66" t="n">
        <f aca="false">VLOOKUP($A200,Table,MATCH(G$4,Curves,0))</f>
        <v>3</v>
      </c>
      <c r="H200" s="67" t="n">
        <f aca="false">G200</f>
        <v>3</v>
      </c>
      <c r="I200" s="68" t="n">
        <f aca="false">H200</f>
        <v>3</v>
      </c>
      <c r="J200" s="66" t="e">
        <f aca="false">VLOOKUP($A200,Table,MATCH(J$4,Curves,0))</f>
        <v>#N/A</v>
      </c>
      <c r="K200" s="67" t="e">
        <f aca="false">J200</f>
        <v>#N/A</v>
      </c>
      <c r="L200" s="68" t="e">
        <f aca="false">K200</f>
        <v>#N/A</v>
      </c>
      <c r="M200" s="66" t="e">
        <f aca="false">VLOOKUP($A200,Table,MATCH(M$4,Curves,0))</f>
        <v>#N/A</v>
      </c>
      <c r="N200" s="67" t="e">
        <f aca="false">M200</f>
        <v>#N/A</v>
      </c>
      <c r="O200" s="68" t="e">
        <f aca="false">N200</f>
        <v>#N/A</v>
      </c>
      <c r="P200" s="69"/>
      <c r="Q200" s="68" t="e">
        <f aca="false">M200+J200+G200</f>
        <v>#N/A</v>
      </c>
      <c r="R200" s="68" t="e">
        <f aca="false">N200+K200+H200</f>
        <v>#N/A</v>
      </c>
      <c r="S200" s="68" t="e">
        <f aca="false">O200+L200+I200</f>
        <v>#N/A</v>
      </c>
      <c r="T200" s="69"/>
      <c r="U200" s="2" t="n">
        <f aca="false">A201-A200</f>
        <v>31</v>
      </c>
      <c r="V200" s="70" t="n">
        <f aca="false">CHOOSE(F$3,A201+24,A200)</f>
        <v>42491</v>
      </c>
      <c r="W200" s="2" t="n">
        <f aca="false">V200-C$3</f>
        <v>-3434</v>
      </c>
      <c r="X200" s="66" t="n">
        <f aca="false">VLOOKUP($A200,Table,MATCH(X$4,Curves,0))</f>
        <v>2</v>
      </c>
      <c r="Y200" s="71" t="n">
        <f aca="false">1/(1+CHOOSE(F$3,(X201+($K$3/10000))/2,(X200+($K$3/10000))/2))^(2*W200/365.25)</f>
        <v>457546.614510172</v>
      </c>
      <c r="Z200" s="2" t="n">
        <f aca="false">IF(AND(mthbeg&lt;=A200,mthend&gt;=A200),1,0)</f>
        <v>0</v>
      </c>
      <c r="AA200" s="2" t="n">
        <f aca="false">U200*Z200</f>
        <v>0</v>
      </c>
      <c r="AC200" s="57" t="n">
        <f aca="false">F200*G200</f>
        <v>0</v>
      </c>
      <c r="AD200" s="57" t="n">
        <f aca="false">$F200*H200</f>
        <v>0</v>
      </c>
      <c r="AE200" s="57" t="n">
        <f aca="false">$F200*I200</f>
        <v>0</v>
      </c>
      <c r="AF200" s="57" t="e">
        <f aca="false">$F200*J200</f>
        <v>#N/A</v>
      </c>
      <c r="AG200" s="57" t="e">
        <f aca="false">$F200*K200</f>
        <v>#N/A</v>
      </c>
      <c r="AH200" s="57" t="e">
        <f aca="false">$F200*L200</f>
        <v>#N/A</v>
      </c>
      <c r="AI200" s="57" t="e">
        <f aca="false">$F200*M200</f>
        <v>#N/A</v>
      </c>
      <c r="AJ200" s="57" t="e">
        <f aca="false">$F200*N200</f>
        <v>#N/A</v>
      </c>
      <c r="AK200" s="57" t="e">
        <f aca="false">F200*O200</f>
        <v>#N/A</v>
      </c>
      <c r="AL200" s="61"/>
      <c r="AM200" s="57" t="n">
        <f aca="false">CHOOSE($G$3,AD200-AE200,AE200-AD200)</f>
        <v>0</v>
      </c>
      <c r="AN200" s="57" t="e">
        <f aca="false">CHOOSE($G$3,AG200-AH200,AH200-AG200)</f>
        <v>#N/A</v>
      </c>
      <c r="AO200" s="57" t="e">
        <f aca="false">CHOOSE($G$3,AJ200-AK200,AK200-AJ200)</f>
        <v>#N/A</v>
      </c>
      <c r="AP200" s="72" t="e">
        <f aca="false">SUM(AM200:AO200)</f>
        <v>#N/A</v>
      </c>
      <c r="AR200" s="57" t="n">
        <f aca="false">CHOOSE($G$3,AC200-AD200,AD200-AC200)</f>
        <v>0</v>
      </c>
      <c r="AS200" s="57" t="e">
        <f aca="false">CHOOSE($G$3,AF200-AG200,AG200-AF200)</f>
        <v>#N/A</v>
      </c>
      <c r="AT200" s="57" t="e">
        <f aca="false">CHOOSE($G$3,AI200-AJ200,AJ200-AI200)</f>
        <v>#N/A</v>
      </c>
      <c r="AU200" s="72" t="e">
        <f aca="false">AR200+AS200+AT200</f>
        <v>#N/A</v>
      </c>
      <c r="AV200" s="72"/>
      <c r="AW200" s="58" t="e">
        <f aca="false">AU200+AP200</f>
        <v>#N/A</v>
      </c>
      <c r="AY200" s="58" t="e">
        <f aca="false">AK200+AH200+AE200</f>
        <v>#N/A</v>
      </c>
      <c r="AZ200" s="73"/>
    </row>
    <row r="201" customFormat="false" ht="12" hidden="false" customHeight="true" outlineLevel="0" collapsed="false">
      <c r="A201" s="62" t="n">
        <f aca="false">EDATE(A200,1)</f>
        <v>42522</v>
      </c>
      <c r="B201" s="63" t="n">
        <f aca="false">B200</f>
        <v>15000</v>
      </c>
      <c r="C201" s="75"/>
      <c r="D201" s="65" t="n">
        <f aca="false">B201+C201</f>
        <v>15000</v>
      </c>
      <c r="E201" s="52" t="n">
        <f aca="false">IF(Z201=0,0,IF(AND(Z201=1,$H$3=1),D201*U201,IF($H$3=2,D201,"N/A")))</f>
        <v>0</v>
      </c>
      <c r="F201" s="52" t="n">
        <f aca="false">E201*Y201</f>
        <v>0</v>
      </c>
      <c r="G201" s="66" t="n">
        <f aca="false">VLOOKUP($A201,Table,MATCH(G$4,Curves,0))</f>
        <v>3</v>
      </c>
      <c r="H201" s="67" t="n">
        <f aca="false">G201</f>
        <v>3</v>
      </c>
      <c r="I201" s="68" t="n">
        <f aca="false">H201</f>
        <v>3</v>
      </c>
      <c r="J201" s="66" t="e">
        <f aca="false">VLOOKUP($A201,Table,MATCH(J$4,Curves,0))</f>
        <v>#N/A</v>
      </c>
      <c r="K201" s="67" t="e">
        <f aca="false">J201</f>
        <v>#N/A</v>
      </c>
      <c r="L201" s="68" t="e">
        <f aca="false">K201</f>
        <v>#N/A</v>
      </c>
      <c r="M201" s="66" t="e">
        <f aca="false">VLOOKUP($A201,Table,MATCH(M$4,Curves,0))</f>
        <v>#N/A</v>
      </c>
      <c r="N201" s="67" t="e">
        <f aca="false">M201</f>
        <v>#N/A</v>
      </c>
      <c r="O201" s="68" t="e">
        <f aca="false">N201</f>
        <v>#N/A</v>
      </c>
      <c r="P201" s="69"/>
      <c r="Q201" s="68" t="e">
        <f aca="false">M201+J201+G201</f>
        <v>#N/A</v>
      </c>
      <c r="R201" s="68" t="e">
        <f aca="false">N201+K201+H201</f>
        <v>#N/A</v>
      </c>
      <c r="S201" s="68" t="e">
        <f aca="false">O201+L201+I201</f>
        <v>#N/A</v>
      </c>
      <c r="T201" s="69"/>
      <c r="U201" s="2" t="n">
        <f aca="false">A202-A201</f>
        <v>30</v>
      </c>
      <c r="V201" s="70" t="n">
        <f aca="false">CHOOSE(F$3,A202+24,A201)</f>
        <v>42522</v>
      </c>
      <c r="W201" s="2" t="n">
        <f aca="false">V201-C$3</f>
        <v>-3403</v>
      </c>
      <c r="X201" s="66" t="n">
        <f aca="false">VLOOKUP($A201,Table,MATCH(X$4,Curves,0))</f>
        <v>2</v>
      </c>
      <c r="Y201" s="71" t="n">
        <f aca="false">1/(1+CHOOSE(F$3,(X202+($K$3/10000))/2,(X201+($K$3/10000))/2))^(2*W201/365.25)</f>
        <v>406758.355838933</v>
      </c>
      <c r="Z201" s="2" t="n">
        <f aca="false">IF(AND(mthbeg&lt;=A201,mthend&gt;=A201),1,0)</f>
        <v>0</v>
      </c>
      <c r="AA201" s="2" t="n">
        <f aca="false">U201*Z201</f>
        <v>0</v>
      </c>
      <c r="AC201" s="57" t="n">
        <f aca="false">F201*G201</f>
        <v>0</v>
      </c>
      <c r="AD201" s="57" t="n">
        <f aca="false">$F201*H201</f>
        <v>0</v>
      </c>
      <c r="AE201" s="57" t="n">
        <f aca="false">$F201*I201</f>
        <v>0</v>
      </c>
      <c r="AF201" s="57" t="e">
        <f aca="false">$F201*J201</f>
        <v>#N/A</v>
      </c>
      <c r="AG201" s="57" t="e">
        <f aca="false">$F201*K201</f>
        <v>#N/A</v>
      </c>
      <c r="AH201" s="57" t="e">
        <f aca="false">$F201*L201</f>
        <v>#N/A</v>
      </c>
      <c r="AI201" s="57" t="e">
        <f aca="false">$F201*M201</f>
        <v>#N/A</v>
      </c>
      <c r="AJ201" s="57" t="e">
        <f aca="false">$F201*N201</f>
        <v>#N/A</v>
      </c>
      <c r="AK201" s="57" t="e">
        <f aca="false">F201*O201</f>
        <v>#N/A</v>
      </c>
      <c r="AL201" s="61"/>
      <c r="AM201" s="57" t="n">
        <f aca="false">CHOOSE($G$3,AD201-AE201,AE201-AD201)</f>
        <v>0</v>
      </c>
      <c r="AN201" s="57" t="e">
        <f aca="false">CHOOSE($G$3,AG201-AH201,AH201-AG201)</f>
        <v>#N/A</v>
      </c>
      <c r="AO201" s="57" t="e">
        <f aca="false">CHOOSE($G$3,AJ201-AK201,AK201-AJ201)</f>
        <v>#N/A</v>
      </c>
      <c r="AP201" s="72" t="e">
        <f aca="false">SUM(AM201:AO201)</f>
        <v>#N/A</v>
      </c>
      <c r="AR201" s="57" t="n">
        <f aca="false">CHOOSE($G$3,AC201-AD201,AD201-AC201)</f>
        <v>0</v>
      </c>
      <c r="AS201" s="57" t="e">
        <f aca="false">CHOOSE($G$3,AF201-AG201,AG201-AF201)</f>
        <v>#N/A</v>
      </c>
      <c r="AT201" s="57" t="e">
        <f aca="false">CHOOSE($G$3,AI201-AJ201,AJ201-AI201)</f>
        <v>#N/A</v>
      </c>
      <c r="AU201" s="72" t="e">
        <f aca="false">AR201+AS201+AT201</f>
        <v>#N/A</v>
      </c>
      <c r="AV201" s="72"/>
      <c r="AW201" s="58" t="e">
        <f aca="false">AU201+AP201</f>
        <v>#N/A</v>
      </c>
      <c r="AY201" s="58" t="e">
        <f aca="false">AK201+AH201+AE201</f>
        <v>#N/A</v>
      </c>
      <c r="AZ201" s="73"/>
    </row>
    <row r="202" customFormat="false" ht="12" hidden="false" customHeight="true" outlineLevel="0" collapsed="false">
      <c r="A202" s="62" t="n">
        <f aca="false">EDATE(A201,1)</f>
        <v>42552</v>
      </c>
      <c r="B202" s="63" t="n">
        <f aca="false">B201</f>
        <v>15000</v>
      </c>
      <c r="C202" s="75"/>
      <c r="D202" s="65" t="n">
        <f aca="false">B202+C202</f>
        <v>15000</v>
      </c>
      <c r="E202" s="52" t="n">
        <f aca="false">IF(Z202=0,0,IF(AND(Z202=1,$H$3=1),D202*U202,IF($H$3=2,D202,"N/A")))</f>
        <v>0</v>
      </c>
      <c r="F202" s="52" t="n">
        <f aca="false">E202*Y202</f>
        <v>0</v>
      </c>
      <c r="G202" s="66" t="n">
        <f aca="false">VLOOKUP($A202,Table,MATCH(G$4,Curves,0))</f>
        <v>3</v>
      </c>
      <c r="H202" s="67" t="n">
        <f aca="false">G202</f>
        <v>3</v>
      </c>
      <c r="I202" s="68" t="n">
        <f aca="false">H202</f>
        <v>3</v>
      </c>
      <c r="J202" s="66" t="e">
        <f aca="false">VLOOKUP($A202,Table,MATCH(J$4,Curves,0))</f>
        <v>#N/A</v>
      </c>
      <c r="K202" s="67" t="e">
        <f aca="false">J202</f>
        <v>#N/A</v>
      </c>
      <c r="L202" s="68" t="e">
        <f aca="false">K202</f>
        <v>#N/A</v>
      </c>
      <c r="M202" s="66" t="e">
        <f aca="false">VLOOKUP($A202,Table,MATCH(M$4,Curves,0))</f>
        <v>#N/A</v>
      </c>
      <c r="N202" s="67" t="e">
        <f aca="false">M202</f>
        <v>#N/A</v>
      </c>
      <c r="O202" s="68" t="e">
        <f aca="false">N202</f>
        <v>#N/A</v>
      </c>
      <c r="P202" s="69"/>
      <c r="Q202" s="68" t="e">
        <f aca="false">M202+J202+G202</f>
        <v>#N/A</v>
      </c>
      <c r="R202" s="68" t="e">
        <f aca="false">N202+K202+H202</f>
        <v>#N/A</v>
      </c>
      <c r="S202" s="68" t="e">
        <f aca="false">O202+L202+I202</f>
        <v>#N/A</v>
      </c>
      <c r="T202" s="69"/>
      <c r="U202" s="2" t="n">
        <f aca="false">A203-A202</f>
        <v>31</v>
      </c>
      <c r="V202" s="70" t="n">
        <f aca="false">CHOOSE(F$3,A203+24,A202)</f>
        <v>42552</v>
      </c>
      <c r="W202" s="2" t="n">
        <f aca="false">V202-C$3</f>
        <v>-3373</v>
      </c>
      <c r="X202" s="66" t="n">
        <f aca="false">VLOOKUP($A202,Table,MATCH(X$4,Curves,0))</f>
        <v>2</v>
      </c>
      <c r="Y202" s="71" t="n">
        <f aca="false">1/(1+CHOOSE(F$3,(X203+($K$3/10000))/2,(X202+($K$3/10000))/2))^(2*W202/365.25)</f>
        <v>362982.736611463</v>
      </c>
      <c r="Z202" s="2" t="n">
        <f aca="false">IF(AND(mthbeg&lt;=A202,mthend&gt;=A202),1,0)</f>
        <v>0</v>
      </c>
      <c r="AA202" s="2" t="n">
        <f aca="false">U202*Z202</f>
        <v>0</v>
      </c>
      <c r="AC202" s="57" t="n">
        <f aca="false">F202*G202</f>
        <v>0</v>
      </c>
      <c r="AD202" s="57" t="n">
        <f aca="false">$F202*H202</f>
        <v>0</v>
      </c>
      <c r="AE202" s="57" t="n">
        <f aca="false">$F202*I202</f>
        <v>0</v>
      </c>
      <c r="AF202" s="57" t="e">
        <f aca="false">$F202*J202</f>
        <v>#N/A</v>
      </c>
      <c r="AG202" s="57" t="e">
        <f aca="false">$F202*K202</f>
        <v>#N/A</v>
      </c>
      <c r="AH202" s="57" t="e">
        <f aca="false">$F202*L202</f>
        <v>#N/A</v>
      </c>
      <c r="AI202" s="57" t="e">
        <f aca="false">$F202*M202</f>
        <v>#N/A</v>
      </c>
      <c r="AJ202" s="57" t="e">
        <f aca="false">$F202*N202</f>
        <v>#N/A</v>
      </c>
      <c r="AK202" s="57" t="e">
        <f aca="false">F202*O202</f>
        <v>#N/A</v>
      </c>
      <c r="AL202" s="61"/>
      <c r="AM202" s="57" t="n">
        <f aca="false">CHOOSE($G$3,AD202-AE202,AE202-AD202)</f>
        <v>0</v>
      </c>
      <c r="AN202" s="57" t="e">
        <f aca="false">CHOOSE($G$3,AG202-AH202,AH202-AG202)</f>
        <v>#N/A</v>
      </c>
      <c r="AO202" s="57" t="e">
        <f aca="false">CHOOSE($G$3,AJ202-AK202,AK202-AJ202)</f>
        <v>#N/A</v>
      </c>
      <c r="AP202" s="72" t="e">
        <f aca="false">SUM(AM202:AO202)</f>
        <v>#N/A</v>
      </c>
      <c r="AR202" s="57" t="n">
        <f aca="false">CHOOSE($G$3,AC202-AD202,AD202-AC202)</f>
        <v>0</v>
      </c>
      <c r="AS202" s="57" t="e">
        <f aca="false">CHOOSE($G$3,AF202-AG202,AG202-AF202)</f>
        <v>#N/A</v>
      </c>
      <c r="AT202" s="57" t="e">
        <f aca="false">CHOOSE($G$3,AI202-AJ202,AJ202-AI202)</f>
        <v>#N/A</v>
      </c>
      <c r="AU202" s="72" t="e">
        <f aca="false">AR202+AS202+AT202</f>
        <v>#N/A</v>
      </c>
      <c r="AV202" s="72"/>
      <c r="AW202" s="58" t="e">
        <f aca="false">AU202+AP202</f>
        <v>#N/A</v>
      </c>
      <c r="AY202" s="58" t="e">
        <f aca="false">AK202+AH202+AE202</f>
        <v>#N/A</v>
      </c>
      <c r="AZ202" s="73"/>
    </row>
    <row r="203" customFormat="false" ht="12" hidden="false" customHeight="true" outlineLevel="0" collapsed="false">
      <c r="A203" s="62" t="n">
        <f aca="false">EDATE(A202,1)</f>
        <v>42583</v>
      </c>
      <c r="B203" s="63" t="n">
        <f aca="false">B202</f>
        <v>15000</v>
      </c>
      <c r="C203" s="75"/>
      <c r="D203" s="65" t="n">
        <f aca="false">B203+C203</f>
        <v>15000</v>
      </c>
      <c r="E203" s="52" t="n">
        <f aca="false">IF(Z203=0,0,IF(AND(Z203=1,$H$3=1),D203*U203,IF($H$3=2,D203,"N/A")))</f>
        <v>0</v>
      </c>
      <c r="F203" s="52" t="n">
        <f aca="false">E203*Y203</f>
        <v>0</v>
      </c>
      <c r="G203" s="66" t="n">
        <f aca="false">VLOOKUP($A203,Table,MATCH(G$4,Curves,0))</f>
        <v>3</v>
      </c>
      <c r="H203" s="67" t="n">
        <f aca="false">G203</f>
        <v>3</v>
      </c>
      <c r="I203" s="68" t="n">
        <f aca="false">H203</f>
        <v>3</v>
      </c>
      <c r="J203" s="66" t="e">
        <f aca="false">VLOOKUP($A203,Table,MATCH(J$4,Curves,0))</f>
        <v>#N/A</v>
      </c>
      <c r="K203" s="67" t="e">
        <f aca="false">J203</f>
        <v>#N/A</v>
      </c>
      <c r="L203" s="68" t="e">
        <f aca="false">K203</f>
        <v>#N/A</v>
      </c>
      <c r="M203" s="66" t="e">
        <f aca="false">VLOOKUP($A203,Table,MATCH(M$4,Curves,0))</f>
        <v>#N/A</v>
      </c>
      <c r="N203" s="67" t="e">
        <f aca="false">M203</f>
        <v>#N/A</v>
      </c>
      <c r="O203" s="68" t="e">
        <f aca="false">N203</f>
        <v>#N/A</v>
      </c>
      <c r="P203" s="69"/>
      <c r="Q203" s="68" t="e">
        <f aca="false">M203+J203+G203</f>
        <v>#N/A</v>
      </c>
      <c r="R203" s="68" t="e">
        <f aca="false">N203+K203+H203</f>
        <v>#N/A</v>
      </c>
      <c r="S203" s="68" t="e">
        <f aca="false">O203+L203+I203</f>
        <v>#N/A</v>
      </c>
      <c r="T203" s="69"/>
      <c r="U203" s="2" t="n">
        <f aca="false">A204-A203</f>
        <v>31</v>
      </c>
      <c r="V203" s="70" t="n">
        <f aca="false">CHOOSE(F$3,A204+24,A203)</f>
        <v>42583</v>
      </c>
      <c r="W203" s="2" t="n">
        <f aca="false">V203-C$3</f>
        <v>-3342</v>
      </c>
      <c r="X203" s="66" t="n">
        <f aca="false">VLOOKUP($A203,Table,MATCH(X$4,Curves,0))</f>
        <v>2</v>
      </c>
      <c r="Y203" s="71" t="n">
        <f aca="false">1/(1+CHOOSE(F$3,(X204+($K$3/10000))/2,(X203+($K$3/10000))/2))^(2*W203/365.25)</f>
        <v>322691.189180928</v>
      </c>
      <c r="Z203" s="2" t="n">
        <f aca="false">IF(AND(mthbeg&lt;=A203,mthend&gt;=A203),1,0)</f>
        <v>0</v>
      </c>
      <c r="AA203" s="2" t="n">
        <f aca="false">U203*Z203</f>
        <v>0</v>
      </c>
      <c r="AC203" s="57" t="n">
        <f aca="false">F203*G203</f>
        <v>0</v>
      </c>
      <c r="AD203" s="57" t="n">
        <f aca="false">$F203*H203</f>
        <v>0</v>
      </c>
      <c r="AE203" s="57" t="n">
        <f aca="false">$F203*I203</f>
        <v>0</v>
      </c>
      <c r="AF203" s="57" t="e">
        <f aca="false">$F203*J203</f>
        <v>#N/A</v>
      </c>
      <c r="AG203" s="57" t="e">
        <f aca="false">$F203*K203</f>
        <v>#N/A</v>
      </c>
      <c r="AH203" s="57" t="e">
        <f aca="false">$F203*L203</f>
        <v>#N/A</v>
      </c>
      <c r="AI203" s="57" t="e">
        <f aca="false">$F203*M203</f>
        <v>#N/A</v>
      </c>
      <c r="AJ203" s="57" t="e">
        <f aca="false">$F203*N203</f>
        <v>#N/A</v>
      </c>
      <c r="AK203" s="57" t="e">
        <f aca="false">F203*O203</f>
        <v>#N/A</v>
      </c>
      <c r="AL203" s="61"/>
      <c r="AM203" s="57" t="n">
        <f aca="false">CHOOSE($G$3,AD203-AE203,AE203-AD203)</f>
        <v>0</v>
      </c>
      <c r="AN203" s="57" t="e">
        <f aca="false">CHOOSE($G$3,AG203-AH203,AH203-AG203)</f>
        <v>#N/A</v>
      </c>
      <c r="AO203" s="57" t="e">
        <f aca="false">CHOOSE($G$3,AJ203-AK203,AK203-AJ203)</f>
        <v>#N/A</v>
      </c>
      <c r="AP203" s="72" t="e">
        <f aca="false">SUM(AM203:AO203)</f>
        <v>#N/A</v>
      </c>
      <c r="AR203" s="57" t="n">
        <f aca="false">CHOOSE($G$3,AC203-AD203,AD203-AC203)</f>
        <v>0</v>
      </c>
      <c r="AS203" s="57" t="e">
        <f aca="false">CHOOSE($G$3,AF203-AG203,AG203-AF203)</f>
        <v>#N/A</v>
      </c>
      <c r="AT203" s="57" t="e">
        <f aca="false">CHOOSE($G$3,AI203-AJ203,AJ203-AI203)</f>
        <v>#N/A</v>
      </c>
      <c r="AU203" s="72" t="e">
        <f aca="false">AR203+AS203+AT203</f>
        <v>#N/A</v>
      </c>
      <c r="AV203" s="72"/>
      <c r="AW203" s="58" t="e">
        <f aca="false">AU203+AP203</f>
        <v>#N/A</v>
      </c>
      <c r="AY203" s="58" t="e">
        <f aca="false">AK203+AH203+AE203</f>
        <v>#N/A</v>
      </c>
      <c r="AZ203" s="73"/>
    </row>
    <row r="204" customFormat="false" ht="12" hidden="false" customHeight="true" outlineLevel="0" collapsed="false">
      <c r="A204" s="62" t="n">
        <f aca="false">EDATE(A203,1)</f>
        <v>42614</v>
      </c>
      <c r="B204" s="63" t="n">
        <f aca="false">B203</f>
        <v>15000</v>
      </c>
      <c r="C204" s="75"/>
      <c r="D204" s="65" t="n">
        <f aca="false">B204+C204</f>
        <v>15000</v>
      </c>
      <c r="E204" s="52" t="n">
        <f aca="false">IF(Z204=0,0,IF(AND(Z204=1,$H$3=1),D204*U204,IF($H$3=2,D204,"N/A")))</f>
        <v>0</v>
      </c>
      <c r="F204" s="52" t="n">
        <f aca="false">E204*Y204</f>
        <v>0</v>
      </c>
      <c r="G204" s="66" t="n">
        <f aca="false">VLOOKUP($A204,Table,MATCH(G$4,Curves,0))</f>
        <v>3</v>
      </c>
      <c r="H204" s="67" t="n">
        <f aca="false">G204</f>
        <v>3</v>
      </c>
      <c r="I204" s="68" t="n">
        <f aca="false">H204</f>
        <v>3</v>
      </c>
      <c r="J204" s="66" t="e">
        <f aca="false">VLOOKUP($A204,Table,MATCH(J$4,Curves,0))</f>
        <v>#N/A</v>
      </c>
      <c r="K204" s="67" t="e">
        <f aca="false">J204</f>
        <v>#N/A</v>
      </c>
      <c r="L204" s="68" t="e">
        <f aca="false">K204</f>
        <v>#N/A</v>
      </c>
      <c r="M204" s="66" t="e">
        <f aca="false">VLOOKUP($A204,Table,MATCH(M$4,Curves,0))</f>
        <v>#N/A</v>
      </c>
      <c r="N204" s="67" t="e">
        <f aca="false">M204</f>
        <v>#N/A</v>
      </c>
      <c r="O204" s="68" t="e">
        <f aca="false">N204</f>
        <v>#N/A</v>
      </c>
      <c r="P204" s="69"/>
      <c r="Q204" s="68" t="e">
        <f aca="false">M204+J204+G204</f>
        <v>#N/A</v>
      </c>
      <c r="R204" s="68" t="e">
        <f aca="false">N204+K204+H204</f>
        <v>#N/A</v>
      </c>
      <c r="S204" s="68" t="e">
        <f aca="false">O204+L204+I204</f>
        <v>#N/A</v>
      </c>
      <c r="T204" s="69"/>
      <c r="U204" s="2" t="n">
        <f aca="false">A205-A204</f>
        <v>30</v>
      </c>
      <c r="V204" s="70" t="n">
        <f aca="false">CHOOSE(F$3,A205+24,A204)</f>
        <v>42614</v>
      </c>
      <c r="W204" s="2" t="n">
        <f aca="false">V204-C$3</f>
        <v>-3311</v>
      </c>
      <c r="X204" s="66" t="n">
        <f aca="false">VLOOKUP($A204,Table,MATCH(X$4,Curves,0))</f>
        <v>2</v>
      </c>
      <c r="Y204" s="71" t="n">
        <f aca="false">1/(1+CHOOSE(F$3,(X205+($K$3/10000))/2,(X204+($K$3/10000))/2))^(2*W204/365.25)</f>
        <v>286872.054982775</v>
      </c>
      <c r="Z204" s="2" t="n">
        <f aca="false">IF(AND(mthbeg&lt;=A204,mthend&gt;=A204),1,0)</f>
        <v>0</v>
      </c>
      <c r="AA204" s="2" t="n">
        <f aca="false">U204*Z204</f>
        <v>0</v>
      </c>
      <c r="AC204" s="57" t="n">
        <f aca="false">F204*G204</f>
        <v>0</v>
      </c>
      <c r="AD204" s="57" t="n">
        <f aca="false">$F204*H204</f>
        <v>0</v>
      </c>
      <c r="AE204" s="57" t="n">
        <f aca="false">$F204*I204</f>
        <v>0</v>
      </c>
      <c r="AF204" s="57" t="e">
        <f aca="false">$F204*J204</f>
        <v>#N/A</v>
      </c>
      <c r="AG204" s="57" t="e">
        <f aca="false">$F204*K204</f>
        <v>#N/A</v>
      </c>
      <c r="AH204" s="57" t="e">
        <f aca="false">$F204*L204</f>
        <v>#N/A</v>
      </c>
      <c r="AI204" s="57" t="e">
        <f aca="false">$F204*M204</f>
        <v>#N/A</v>
      </c>
      <c r="AJ204" s="57" t="e">
        <f aca="false">$F204*N204</f>
        <v>#N/A</v>
      </c>
      <c r="AK204" s="57" t="e">
        <f aca="false">F204*O204</f>
        <v>#N/A</v>
      </c>
      <c r="AL204" s="61"/>
      <c r="AM204" s="57" t="n">
        <f aca="false">CHOOSE($G$3,AD204-AE204,AE204-AD204)</f>
        <v>0</v>
      </c>
      <c r="AN204" s="57" t="e">
        <f aca="false">CHOOSE($G$3,AG204-AH204,AH204-AG204)</f>
        <v>#N/A</v>
      </c>
      <c r="AO204" s="57" t="e">
        <f aca="false">CHOOSE($G$3,AJ204-AK204,AK204-AJ204)</f>
        <v>#N/A</v>
      </c>
      <c r="AP204" s="72" t="e">
        <f aca="false">SUM(AM204:AO204)</f>
        <v>#N/A</v>
      </c>
      <c r="AR204" s="57" t="n">
        <f aca="false">CHOOSE($G$3,AC204-AD204,AD204-AC204)</f>
        <v>0</v>
      </c>
      <c r="AS204" s="57" t="e">
        <f aca="false">CHOOSE($G$3,AF204-AG204,AG204-AF204)</f>
        <v>#N/A</v>
      </c>
      <c r="AT204" s="57" t="e">
        <f aca="false">CHOOSE($G$3,AI204-AJ204,AJ204-AI204)</f>
        <v>#N/A</v>
      </c>
      <c r="AU204" s="72" t="e">
        <f aca="false">AR204+AS204+AT204</f>
        <v>#N/A</v>
      </c>
      <c r="AV204" s="72"/>
      <c r="AW204" s="58" t="e">
        <f aca="false">AU204+AP204</f>
        <v>#N/A</v>
      </c>
      <c r="AY204" s="58" t="e">
        <f aca="false">AK204+AH204+AE204</f>
        <v>#N/A</v>
      </c>
      <c r="AZ204" s="73"/>
    </row>
    <row r="205" customFormat="false" ht="12" hidden="false" customHeight="true" outlineLevel="0" collapsed="false">
      <c r="A205" s="62" t="n">
        <f aca="false">EDATE(A204,1)</f>
        <v>42644</v>
      </c>
      <c r="B205" s="63" t="n">
        <f aca="false">B204</f>
        <v>15000</v>
      </c>
      <c r="C205" s="75"/>
      <c r="D205" s="65" t="n">
        <f aca="false">B205+C205</f>
        <v>15000</v>
      </c>
      <c r="E205" s="52" t="n">
        <f aca="false">IF(Z205=0,0,IF(AND(Z205=1,$H$3=1),D205*U205,IF($H$3=2,D205,"N/A")))</f>
        <v>0</v>
      </c>
      <c r="F205" s="52" t="n">
        <f aca="false">E205*Y205</f>
        <v>0</v>
      </c>
      <c r="G205" s="66" t="n">
        <f aca="false">VLOOKUP($A205,Table,MATCH(G$4,Curves,0))</f>
        <v>3</v>
      </c>
      <c r="H205" s="67" t="n">
        <f aca="false">G205</f>
        <v>3</v>
      </c>
      <c r="I205" s="68" t="n">
        <f aca="false">H205</f>
        <v>3</v>
      </c>
      <c r="J205" s="66" t="e">
        <f aca="false">VLOOKUP($A205,Table,MATCH(J$4,Curves,0))</f>
        <v>#N/A</v>
      </c>
      <c r="K205" s="67" t="e">
        <f aca="false">J205</f>
        <v>#N/A</v>
      </c>
      <c r="L205" s="68" t="e">
        <f aca="false">K205</f>
        <v>#N/A</v>
      </c>
      <c r="M205" s="66" t="e">
        <f aca="false">VLOOKUP($A205,Table,MATCH(M$4,Curves,0))</f>
        <v>#N/A</v>
      </c>
      <c r="N205" s="67" t="e">
        <f aca="false">M205</f>
        <v>#N/A</v>
      </c>
      <c r="O205" s="68" t="e">
        <f aca="false">N205</f>
        <v>#N/A</v>
      </c>
      <c r="P205" s="69"/>
      <c r="Q205" s="68" t="e">
        <f aca="false">M205+J205+G205</f>
        <v>#N/A</v>
      </c>
      <c r="R205" s="68" t="e">
        <f aca="false">N205+K205+H205</f>
        <v>#N/A</v>
      </c>
      <c r="S205" s="68" t="e">
        <f aca="false">O205+L205+I205</f>
        <v>#N/A</v>
      </c>
      <c r="T205" s="69"/>
      <c r="U205" s="2" t="n">
        <f aca="false">A206-A205</f>
        <v>31</v>
      </c>
      <c r="V205" s="70" t="n">
        <f aca="false">CHOOSE(F$3,A206+24,A205)</f>
        <v>42644</v>
      </c>
      <c r="W205" s="2" t="n">
        <f aca="false">V205-C$3</f>
        <v>-3281</v>
      </c>
      <c r="X205" s="66" t="n">
        <f aca="false">VLOOKUP($A205,Table,MATCH(X$4,Curves,0))</f>
        <v>2</v>
      </c>
      <c r="Y205" s="71" t="n">
        <f aca="false">1/(1+CHOOSE(F$3,(X206+($K$3/10000))/2,(X205+($K$3/10000))/2))^(2*W205/365.25)</f>
        <v>255998.683444956</v>
      </c>
      <c r="Z205" s="2" t="n">
        <f aca="false">IF(AND(mthbeg&lt;=A205,mthend&gt;=A205),1,0)</f>
        <v>0</v>
      </c>
      <c r="AA205" s="2" t="n">
        <f aca="false">U205*Z205</f>
        <v>0</v>
      </c>
      <c r="AC205" s="57" t="n">
        <f aca="false">F205*G205</f>
        <v>0</v>
      </c>
      <c r="AD205" s="57" t="n">
        <f aca="false">$F205*H205</f>
        <v>0</v>
      </c>
      <c r="AE205" s="57" t="n">
        <f aca="false">$F205*I205</f>
        <v>0</v>
      </c>
      <c r="AF205" s="57" t="e">
        <f aca="false">$F205*J205</f>
        <v>#N/A</v>
      </c>
      <c r="AG205" s="57" t="e">
        <f aca="false">$F205*K205</f>
        <v>#N/A</v>
      </c>
      <c r="AH205" s="57" t="e">
        <f aca="false">$F205*L205</f>
        <v>#N/A</v>
      </c>
      <c r="AI205" s="57" t="e">
        <f aca="false">$F205*M205</f>
        <v>#N/A</v>
      </c>
      <c r="AJ205" s="57" t="e">
        <f aca="false">$F205*N205</f>
        <v>#N/A</v>
      </c>
      <c r="AK205" s="57" t="e">
        <f aca="false">F205*O205</f>
        <v>#N/A</v>
      </c>
      <c r="AL205" s="61"/>
      <c r="AM205" s="57" t="n">
        <f aca="false">CHOOSE($G$3,AD205-AE205,AE205-AD205)</f>
        <v>0</v>
      </c>
      <c r="AN205" s="57" t="e">
        <f aca="false">CHOOSE($G$3,AG205-AH205,AH205-AG205)</f>
        <v>#N/A</v>
      </c>
      <c r="AO205" s="57" t="e">
        <f aca="false">CHOOSE($G$3,AJ205-AK205,AK205-AJ205)</f>
        <v>#N/A</v>
      </c>
      <c r="AP205" s="72" t="e">
        <f aca="false">SUM(AM205:AO205)</f>
        <v>#N/A</v>
      </c>
      <c r="AR205" s="57" t="n">
        <f aca="false">CHOOSE($G$3,AC205-AD205,AD205-AC205)</f>
        <v>0</v>
      </c>
      <c r="AS205" s="57" t="e">
        <f aca="false">CHOOSE($G$3,AF205-AG205,AG205-AF205)</f>
        <v>#N/A</v>
      </c>
      <c r="AT205" s="57" t="e">
        <f aca="false">CHOOSE($G$3,AI205-AJ205,AJ205-AI205)</f>
        <v>#N/A</v>
      </c>
      <c r="AU205" s="72" t="e">
        <f aca="false">AR205+AS205+AT205</f>
        <v>#N/A</v>
      </c>
      <c r="AV205" s="72"/>
      <c r="AW205" s="58" t="e">
        <f aca="false">AU205+AP205</f>
        <v>#N/A</v>
      </c>
      <c r="AY205" s="58" t="e">
        <f aca="false">AK205+AH205+AE205</f>
        <v>#N/A</v>
      </c>
      <c r="AZ205" s="73"/>
    </row>
    <row r="206" customFormat="false" ht="12" hidden="false" customHeight="true" outlineLevel="0" collapsed="false">
      <c r="A206" s="62" t="n">
        <f aca="false">EDATE(A205,1)</f>
        <v>42675</v>
      </c>
      <c r="B206" s="63" t="n">
        <f aca="false">B205</f>
        <v>15000</v>
      </c>
      <c r="C206" s="75"/>
      <c r="D206" s="65" t="n">
        <f aca="false">B206+C206</f>
        <v>15000</v>
      </c>
      <c r="E206" s="52" t="n">
        <f aca="false">IF(Z206=0,0,IF(AND(Z206=1,$H$3=1),D206*U206,IF($H$3=2,D206,"N/A")))</f>
        <v>0</v>
      </c>
      <c r="F206" s="52" t="n">
        <f aca="false">E206*Y206</f>
        <v>0</v>
      </c>
      <c r="G206" s="66" t="n">
        <f aca="false">VLOOKUP($A206,Table,MATCH(G$4,Curves,0))</f>
        <v>3</v>
      </c>
      <c r="H206" s="67" t="n">
        <f aca="false">G206</f>
        <v>3</v>
      </c>
      <c r="I206" s="68" t="n">
        <f aca="false">H206</f>
        <v>3</v>
      </c>
      <c r="J206" s="66" t="e">
        <f aca="false">VLOOKUP($A206,Table,MATCH(J$4,Curves,0))</f>
        <v>#N/A</v>
      </c>
      <c r="K206" s="67" t="e">
        <f aca="false">J206</f>
        <v>#N/A</v>
      </c>
      <c r="L206" s="68" t="e">
        <f aca="false">K206</f>
        <v>#N/A</v>
      </c>
      <c r="M206" s="66" t="e">
        <f aca="false">VLOOKUP($A206,Table,MATCH(M$4,Curves,0))</f>
        <v>#N/A</v>
      </c>
      <c r="N206" s="67" t="e">
        <f aca="false">M206</f>
        <v>#N/A</v>
      </c>
      <c r="O206" s="68" t="e">
        <f aca="false">N206</f>
        <v>#N/A</v>
      </c>
      <c r="P206" s="69"/>
      <c r="Q206" s="68" t="e">
        <f aca="false">M206+J206+G206</f>
        <v>#N/A</v>
      </c>
      <c r="R206" s="68" t="e">
        <f aca="false">N206+K206+H206</f>
        <v>#N/A</v>
      </c>
      <c r="S206" s="68" t="e">
        <f aca="false">O206+L206+I206</f>
        <v>#N/A</v>
      </c>
      <c r="T206" s="69"/>
      <c r="U206" s="2" t="n">
        <f aca="false">A207-A206</f>
        <v>30</v>
      </c>
      <c r="V206" s="70" t="n">
        <f aca="false">CHOOSE(F$3,A207+24,A206)</f>
        <v>42675</v>
      </c>
      <c r="W206" s="2" t="n">
        <f aca="false">V206-C$3</f>
        <v>-3250</v>
      </c>
      <c r="X206" s="66" t="n">
        <f aca="false">VLOOKUP($A206,Table,MATCH(X$4,Curves,0))</f>
        <v>2</v>
      </c>
      <c r="Y206" s="71" t="n">
        <f aca="false">1/(1+CHOOSE(F$3,(X207+($K$3/10000))/2,(X206+($K$3/10000))/2))^(2*W206/365.25)</f>
        <v>227582.502575127</v>
      </c>
      <c r="Z206" s="2" t="n">
        <f aca="false">IF(AND(mthbeg&lt;=A206,mthend&gt;=A206),1,0)</f>
        <v>0</v>
      </c>
      <c r="AA206" s="2" t="n">
        <f aca="false">U206*Z206</f>
        <v>0</v>
      </c>
      <c r="AC206" s="57" t="n">
        <f aca="false">F206*G206</f>
        <v>0</v>
      </c>
      <c r="AD206" s="57" t="n">
        <f aca="false">$F206*H206</f>
        <v>0</v>
      </c>
      <c r="AE206" s="57" t="n">
        <f aca="false">$F206*I206</f>
        <v>0</v>
      </c>
      <c r="AF206" s="57" t="e">
        <f aca="false">$F206*J206</f>
        <v>#N/A</v>
      </c>
      <c r="AG206" s="57" t="e">
        <f aca="false">$F206*K206</f>
        <v>#N/A</v>
      </c>
      <c r="AH206" s="57" t="e">
        <f aca="false">$F206*L206</f>
        <v>#N/A</v>
      </c>
      <c r="AI206" s="57" t="e">
        <f aca="false">$F206*M206</f>
        <v>#N/A</v>
      </c>
      <c r="AJ206" s="57" t="e">
        <f aca="false">$F206*N206</f>
        <v>#N/A</v>
      </c>
      <c r="AK206" s="57" t="e">
        <f aca="false">F206*O206</f>
        <v>#N/A</v>
      </c>
      <c r="AL206" s="61"/>
      <c r="AM206" s="57" t="n">
        <f aca="false">CHOOSE($G$3,AD206-AE206,AE206-AD206)</f>
        <v>0</v>
      </c>
      <c r="AN206" s="57" t="e">
        <f aca="false">CHOOSE($G$3,AG206-AH206,AH206-AG206)</f>
        <v>#N/A</v>
      </c>
      <c r="AO206" s="57" t="e">
        <f aca="false">CHOOSE($G$3,AJ206-AK206,AK206-AJ206)</f>
        <v>#N/A</v>
      </c>
      <c r="AP206" s="72" t="e">
        <f aca="false">SUM(AM206:AO206)</f>
        <v>#N/A</v>
      </c>
      <c r="AR206" s="57" t="n">
        <f aca="false">CHOOSE($G$3,AC206-AD206,AD206-AC206)</f>
        <v>0</v>
      </c>
      <c r="AS206" s="57" t="e">
        <f aca="false">CHOOSE($G$3,AF206-AG206,AG206-AF206)</f>
        <v>#N/A</v>
      </c>
      <c r="AT206" s="57" t="e">
        <f aca="false">CHOOSE($G$3,AI206-AJ206,AJ206-AI206)</f>
        <v>#N/A</v>
      </c>
      <c r="AU206" s="72" t="e">
        <f aca="false">AR206+AS206+AT206</f>
        <v>#N/A</v>
      </c>
      <c r="AV206" s="72"/>
      <c r="AW206" s="58" t="e">
        <f aca="false">AU206+AP206</f>
        <v>#N/A</v>
      </c>
      <c r="AY206" s="58" t="e">
        <f aca="false">AK206+AH206+AE206</f>
        <v>#N/A</v>
      </c>
      <c r="AZ206" s="73"/>
    </row>
    <row r="207" customFormat="false" ht="12" hidden="false" customHeight="true" outlineLevel="0" collapsed="false">
      <c r="A207" s="62" t="n">
        <f aca="false">EDATE(A206,1)</f>
        <v>42705</v>
      </c>
      <c r="B207" s="63" t="n">
        <f aca="false">B206</f>
        <v>15000</v>
      </c>
      <c r="C207" s="75"/>
      <c r="D207" s="65" t="n">
        <f aca="false">B207+C207</f>
        <v>15000</v>
      </c>
      <c r="E207" s="52" t="n">
        <f aca="false">IF(Z207=0,0,IF(AND(Z207=1,$H$3=1),D207*U207,IF($H$3=2,D207,"N/A")))</f>
        <v>0</v>
      </c>
      <c r="F207" s="52" t="n">
        <f aca="false">E207*Y207</f>
        <v>0</v>
      </c>
      <c r="G207" s="66" t="n">
        <f aca="false">VLOOKUP($A207,Table,MATCH(G$4,Curves,0))</f>
        <v>3</v>
      </c>
      <c r="H207" s="67" t="n">
        <f aca="false">G207</f>
        <v>3</v>
      </c>
      <c r="I207" s="68" t="n">
        <f aca="false">H207</f>
        <v>3</v>
      </c>
      <c r="J207" s="66" t="e">
        <f aca="false">VLOOKUP($A207,Table,MATCH(J$4,Curves,0))</f>
        <v>#N/A</v>
      </c>
      <c r="K207" s="67" t="e">
        <f aca="false">J207</f>
        <v>#N/A</v>
      </c>
      <c r="L207" s="68" t="e">
        <f aca="false">K207</f>
        <v>#N/A</v>
      </c>
      <c r="M207" s="66" t="e">
        <f aca="false">VLOOKUP($A207,Table,MATCH(M$4,Curves,0))</f>
        <v>#N/A</v>
      </c>
      <c r="N207" s="67" t="e">
        <f aca="false">M207</f>
        <v>#N/A</v>
      </c>
      <c r="O207" s="68" t="e">
        <f aca="false">N207</f>
        <v>#N/A</v>
      </c>
      <c r="P207" s="69"/>
      <c r="Q207" s="68" t="e">
        <f aca="false">M207+J207+G207</f>
        <v>#N/A</v>
      </c>
      <c r="R207" s="68" t="e">
        <f aca="false">N207+K207+H207</f>
        <v>#N/A</v>
      </c>
      <c r="S207" s="68" t="e">
        <f aca="false">O207+L207+I207</f>
        <v>#N/A</v>
      </c>
      <c r="T207" s="69"/>
      <c r="U207" s="2" t="n">
        <f aca="false">A208-A207</f>
        <v>31</v>
      </c>
      <c r="V207" s="70" t="n">
        <f aca="false">CHOOSE(F$3,A208+24,A207)</f>
        <v>42705</v>
      </c>
      <c r="W207" s="2" t="n">
        <f aca="false">V207-C$3</f>
        <v>-3220</v>
      </c>
      <c r="X207" s="66" t="n">
        <f aca="false">VLOOKUP($A207,Table,MATCH(X$4,Curves,0))</f>
        <v>2</v>
      </c>
      <c r="Y207" s="71" t="n">
        <f aca="false">1/(1+CHOOSE(F$3,(X208+($K$3/10000))/2,(X207+($K$3/10000))/2))^(2*W207/365.25)</f>
        <v>203089.914205269</v>
      </c>
      <c r="Z207" s="2" t="n">
        <f aca="false">IF(AND(mthbeg&lt;=A207,mthend&gt;=A207),1,0)</f>
        <v>0</v>
      </c>
      <c r="AA207" s="2" t="n">
        <f aca="false">U207*Z207</f>
        <v>0</v>
      </c>
      <c r="AC207" s="57" t="n">
        <f aca="false">F207*G207</f>
        <v>0</v>
      </c>
      <c r="AD207" s="57" t="n">
        <f aca="false">$F207*H207</f>
        <v>0</v>
      </c>
      <c r="AE207" s="57" t="n">
        <f aca="false">$F207*I207</f>
        <v>0</v>
      </c>
      <c r="AF207" s="57" t="e">
        <f aca="false">$F207*J207</f>
        <v>#N/A</v>
      </c>
      <c r="AG207" s="57" t="e">
        <f aca="false">$F207*K207</f>
        <v>#N/A</v>
      </c>
      <c r="AH207" s="57" t="e">
        <f aca="false">$F207*L207</f>
        <v>#N/A</v>
      </c>
      <c r="AI207" s="57" t="e">
        <f aca="false">$F207*M207</f>
        <v>#N/A</v>
      </c>
      <c r="AJ207" s="57" t="e">
        <f aca="false">$F207*N207</f>
        <v>#N/A</v>
      </c>
      <c r="AK207" s="57" t="e">
        <f aca="false">F207*O207</f>
        <v>#N/A</v>
      </c>
      <c r="AL207" s="61"/>
      <c r="AM207" s="57" t="n">
        <f aca="false">CHOOSE($G$3,AD207-AE207,AE207-AD207)</f>
        <v>0</v>
      </c>
      <c r="AN207" s="57" t="e">
        <f aca="false">CHOOSE($G$3,AG207-AH207,AH207-AG207)</f>
        <v>#N/A</v>
      </c>
      <c r="AO207" s="57" t="e">
        <f aca="false">CHOOSE($G$3,AJ207-AK207,AK207-AJ207)</f>
        <v>#N/A</v>
      </c>
      <c r="AP207" s="72" t="e">
        <f aca="false">SUM(AM207:AO207)</f>
        <v>#N/A</v>
      </c>
      <c r="AR207" s="57" t="n">
        <f aca="false">CHOOSE($G$3,AC207-AD207,AD207-AC207)</f>
        <v>0</v>
      </c>
      <c r="AS207" s="57" t="e">
        <f aca="false">CHOOSE($G$3,AF207-AG207,AG207-AF207)</f>
        <v>#N/A</v>
      </c>
      <c r="AT207" s="57" t="e">
        <f aca="false">CHOOSE($G$3,AI207-AJ207,AJ207-AI207)</f>
        <v>#N/A</v>
      </c>
      <c r="AU207" s="72" t="e">
        <f aca="false">AR207+AS207+AT207</f>
        <v>#N/A</v>
      </c>
      <c r="AV207" s="72"/>
      <c r="AW207" s="58" t="e">
        <f aca="false">AU207+AP207</f>
        <v>#N/A</v>
      </c>
      <c r="AY207" s="58" t="e">
        <f aca="false">AK207+AH207+AE207</f>
        <v>#N/A</v>
      </c>
      <c r="AZ207" s="73"/>
    </row>
    <row r="208" customFormat="false" ht="12" hidden="false" customHeight="true" outlineLevel="0" collapsed="false">
      <c r="A208" s="62" t="n">
        <f aca="false">EDATE(A207,1)</f>
        <v>42736</v>
      </c>
      <c r="B208" s="63" t="n">
        <f aca="false">B207</f>
        <v>15000</v>
      </c>
      <c r="C208" s="75"/>
      <c r="D208" s="65" t="n">
        <f aca="false">B208+C208</f>
        <v>15000</v>
      </c>
      <c r="E208" s="52" t="n">
        <f aca="false">IF(Z208=0,0,IF(AND(Z208=1,$H$3=1),D208*U208,IF($H$3=2,D208,"N/A")))</f>
        <v>0</v>
      </c>
      <c r="F208" s="52" t="n">
        <f aca="false">E208*Y208</f>
        <v>0</v>
      </c>
      <c r="G208" s="66" t="n">
        <f aca="false">VLOOKUP($A208,Table,MATCH(G$4,Curves,0))</f>
        <v>3</v>
      </c>
      <c r="H208" s="67" t="n">
        <f aca="false">G208</f>
        <v>3</v>
      </c>
      <c r="I208" s="68" t="n">
        <f aca="false">H208</f>
        <v>3</v>
      </c>
      <c r="J208" s="66" t="e">
        <f aca="false">VLOOKUP($A208,Table,MATCH(J$4,Curves,0))</f>
        <v>#N/A</v>
      </c>
      <c r="K208" s="67" t="e">
        <f aca="false">J208</f>
        <v>#N/A</v>
      </c>
      <c r="L208" s="68" t="e">
        <f aca="false">K208</f>
        <v>#N/A</v>
      </c>
      <c r="M208" s="66" t="e">
        <f aca="false">VLOOKUP($A208,Table,MATCH(M$4,Curves,0))</f>
        <v>#N/A</v>
      </c>
      <c r="N208" s="67" t="e">
        <f aca="false">M208</f>
        <v>#N/A</v>
      </c>
      <c r="O208" s="68" t="e">
        <f aca="false">N208</f>
        <v>#N/A</v>
      </c>
      <c r="P208" s="69"/>
      <c r="Q208" s="68" t="e">
        <f aca="false">M208+J208+G208</f>
        <v>#N/A</v>
      </c>
      <c r="R208" s="68" t="e">
        <f aca="false">N208+K208+H208</f>
        <v>#N/A</v>
      </c>
      <c r="S208" s="68" t="e">
        <f aca="false">O208+L208+I208</f>
        <v>#N/A</v>
      </c>
      <c r="T208" s="69"/>
      <c r="U208" s="2" t="n">
        <f aca="false">A209-A208</f>
        <v>31</v>
      </c>
      <c r="V208" s="70" t="n">
        <f aca="false">CHOOSE(F$3,A209+24,A208)</f>
        <v>42736</v>
      </c>
      <c r="W208" s="2" t="n">
        <f aca="false">V208-C$3</f>
        <v>-3189</v>
      </c>
      <c r="X208" s="66" t="n">
        <f aca="false">VLOOKUP($A208,Table,MATCH(X$4,Curves,0))</f>
        <v>2</v>
      </c>
      <c r="Y208" s="71" t="n">
        <f aca="false">1/(1+CHOOSE(F$3,(X209+($K$3/10000))/2,(X208+($K$3/10000))/2))^(2*W208/365.25)</f>
        <v>180546.674305616</v>
      </c>
      <c r="Z208" s="2" t="n">
        <f aca="false">IF(AND(mthbeg&lt;=A208,mthend&gt;=A208),1,0)</f>
        <v>0</v>
      </c>
      <c r="AA208" s="2" t="n">
        <f aca="false">U208*Z208</f>
        <v>0</v>
      </c>
      <c r="AC208" s="57" t="n">
        <f aca="false">F208*G208</f>
        <v>0</v>
      </c>
      <c r="AD208" s="57" t="n">
        <f aca="false">$F208*H208</f>
        <v>0</v>
      </c>
      <c r="AE208" s="57" t="n">
        <f aca="false">$F208*I208</f>
        <v>0</v>
      </c>
      <c r="AF208" s="57" t="e">
        <f aca="false">$F208*J208</f>
        <v>#N/A</v>
      </c>
      <c r="AG208" s="57" t="e">
        <f aca="false">$F208*K208</f>
        <v>#N/A</v>
      </c>
      <c r="AH208" s="57" t="e">
        <f aca="false">$F208*L208</f>
        <v>#N/A</v>
      </c>
      <c r="AI208" s="57" t="e">
        <f aca="false">$F208*M208</f>
        <v>#N/A</v>
      </c>
      <c r="AJ208" s="57" t="e">
        <f aca="false">$F208*N208</f>
        <v>#N/A</v>
      </c>
      <c r="AK208" s="57" t="e">
        <f aca="false">F208*O208</f>
        <v>#N/A</v>
      </c>
      <c r="AL208" s="61"/>
      <c r="AM208" s="57" t="n">
        <f aca="false">CHOOSE($G$3,AD208-AE208,AE208-AD208)</f>
        <v>0</v>
      </c>
      <c r="AN208" s="57" t="e">
        <f aca="false">CHOOSE($G$3,AG208-AH208,AH208-AG208)</f>
        <v>#N/A</v>
      </c>
      <c r="AO208" s="57" t="e">
        <f aca="false">CHOOSE($G$3,AJ208-AK208,AK208-AJ208)</f>
        <v>#N/A</v>
      </c>
      <c r="AP208" s="72" t="e">
        <f aca="false">SUM(AM208:AO208)</f>
        <v>#N/A</v>
      </c>
      <c r="AR208" s="57" t="n">
        <f aca="false">CHOOSE($G$3,AC208-AD208,AD208-AC208)</f>
        <v>0</v>
      </c>
      <c r="AS208" s="57" t="e">
        <f aca="false">CHOOSE($G$3,AF208-AG208,AG208-AF208)</f>
        <v>#N/A</v>
      </c>
      <c r="AT208" s="57" t="e">
        <f aca="false">CHOOSE($G$3,AI208-AJ208,AJ208-AI208)</f>
        <v>#N/A</v>
      </c>
      <c r="AU208" s="72" t="e">
        <f aca="false">AR208+AS208+AT208</f>
        <v>#N/A</v>
      </c>
      <c r="AV208" s="72"/>
      <c r="AW208" s="58" t="e">
        <f aca="false">AU208+AP208</f>
        <v>#N/A</v>
      </c>
      <c r="AY208" s="58" t="e">
        <f aca="false">AK208+AH208+AE208</f>
        <v>#N/A</v>
      </c>
      <c r="AZ208" s="73"/>
    </row>
    <row r="209" customFormat="false" ht="12" hidden="false" customHeight="true" outlineLevel="0" collapsed="false">
      <c r="A209" s="62" t="n">
        <f aca="false">EDATE(A208,1)</f>
        <v>42767</v>
      </c>
      <c r="B209" s="63" t="n">
        <f aca="false">B208</f>
        <v>15000</v>
      </c>
      <c r="C209" s="75"/>
      <c r="D209" s="65" t="n">
        <f aca="false">B209+C209</f>
        <v>15000</v>
      </c>
      <c r="E209" s="52" t="n">
        <f aca="false">IF(Z209=0,0,IF(AND(Z209=1,$H$3=1),D209*U209,IF($H$3=2,D209,"N/A")))</f>
        <v>0</v>
      </c>
      <c r="F209" s="52" t="n">
        <f aca="false">E209*Y209</f>
        <v>0</v>
      </c>
      <c r="G209" s="66" t="n">
        <f aca="false">VLOOKUP($A209,Table,MATCH(G$4,Curves,0))</f>
        <v>3</v>
      </c>
      <c r="H209" s="67" t="n">
        <f aca="false">G209</f>
        <v>3</v>
      </c>
      <c r="I209" s="68" t="n">
        <f aca="false">H209</f>
        <v>3</v>
      </c>
      <c r="J209" s="66" t="e">
        <f aca="false">VLOOKUP($A209,Table,MATCH(J$4,Curves,0))</f>
        <v>#N/A</v>
      </c>
      <c r="K209" s="67" t="e">
        <f aca="false">J209</f>
        <v>#N/A</v>
      </c>
      <c r="L209" s="68" t="e">
        <f aca="false">K209</f>
        <v>#N/A</v>
      </c>
      <c r="M209" s="66" t="e">
        <f aca="false">VLOOKUP($A209,Table,MATCH(M$4,Curves,0))</f>
        <v>#N/A</v>
      </c>
      <c r="N209" s="67" t="e">
        <f aca="false">M209</f>
        <v>#N/A</v>
      </c>
      <c r="O209" s="68" t="e">
        <f aca="false">N209</f>
        <v>#N/A</v>
      </c>
      <c r="P209" s="69"/>
      <c r="Q209" s="68" t="e">
        <f aca="false">M209+J209+G209</f>
        <v>#N/A</v>
      </c>
      <c r="R209" s="68" t="e">
        <f aca="false">N209+K209+H209</f>
        <v>#N/A</v>
      </c>
      <c r="S209" s="68" t="e">
        <f aca="false">O209+L209+I209</f>
        <v>#N/A</v>
      </c>
      <c r="T209" s="69"/>
      <c r="U209" s="2" t="n">
        <f aca="false">A210-A209</f>
        <v>28</v>
      </c>
      <c r="V209" s="70" t="n">
        <f aca="false">CHOOSE(F$3,A210+24,A209)</f>
        <v>42767</v>
      </c>
      <c r="W209" s="2" t="n">
        <f aca="false">V209-C$3</f>
        <v>-3158</v>
      </c>
      <c r="X209" s="66" t="n">
        <f aca="false">VLOOKUP($A209,Table,MATCH(X$4,Curves,0))</f>
        <v>2</v>
      </c>
      <c r="Y209" s="71" t="n">
        <f aca="false">1/(1+CHOOSE(F$3,(X210+($K$3/10000))/2,(X209+($K$3/10000))/2))^(2*W209/365.25)</f>
        <v>160505.762831094</v>
      </c>
      <c r="Z209" s="2" t="n">
        <f aca="false">IF(AND(mthbeg&lt;=A209,mthend&gt;=A209),1,0)</f>
        <v>0</v>
      </c>
      <c r="AA209" s="2" t="n">
        <f aca="false">U209*Z209</f>
        <v>0</v>
      </c>
      <c r="AC209" s="57" t="n">
        <f aca="false">F209*G209</f>
        <v>0</v>
      </c>
      <c r="AD209" s="57" t="n">
        <f aca="false">$F209*H209</f>
        <v>0</v>
      </c>
      <c r="AE209" s="57" t="n">
        <f aca="false">$F209*I209</f>
        <v>0</v>
      </c>
      <c r="AF209" s="57" t="e">
        <f aca="false">$F209*J209</f>
        <v>#N/A</v>
      </c>
      <c r="AG209" s="57" t="e">
        <f aca="false">$F209*K209</f>
        <v>#N/A</v>
      </c>
      <c r="AH209" s="57" t="e">
        <f aca="false">$F209*L209</f>
        <v>#N/A</v>
      </c>
      <c r="AI209" s="57" t="e">
        <f aca="false">$F209*M209</f>
        <v>#N/A</v>
      </c>
      <c r="AJ209" s="57" t="e">
        <f aca="false">$F209*N209</f>
        <v>#N/A</v>
      </c>
      <c r="AK209" s="57" t="e">
        <f aca="false">F209*O209</f>
        <v>#N/A</v>
      </c>
      <c r="AL209" s="61"/>
      <c r="AM209" s="57" t="n">
        <f aca="false">CHOOSE($G$3,AD209-AE209,AE209-AD209)</f>
        <v>0</v>
      </c>
      <c r="AN209" s="57" t="e">
        <f aca="false">CHOOSE($G$3,AG209-AH209,AH209-AG209)</f>
        <v>#N/A</v>
      </c>
      <c r="AO209" s="57" t="e">
        <f aca="false">CHOOSE($G$3,AJ209-AK209,AK209-AJ209)</f>
        <v>#N/A</v>
      </c>
      <c r="AP209" s="72" t="e">
        <f aca="false">SUM(AM209:AO209)</f>
        <v>#N/A</v>
      </c>
      <c r="AR209" s="57" t="n">
        <f aca="false">CHOOSE($G$3,AC209-AD209,AD209-AC209)</f>
        <v>0</v>
      </c>
      <c r="AS209" s="57" t="e">
        <f aca="false">CHOOSE($G$3,AF209-AG209,AG209-AF209)</f>
        <v>#N/A</v>
      </c>
      <c r="AT209" s="57" t="e">
        <f aca="false">CHOOSE($G$3,AI209-AJ209,AJ209-AI209)</f>
        <v>#N/A</v>
      </c>
      <c r="AU209" s="72" t="e">
        <f aca="false">AR209+AS209+AT209</f>
        <v>#N/A</v>
      </c>
      <c r="AV209" s="72"/>
      <c r="AW209" s="58" t="e">
        <f aca="false">AU209+AP209</f>
        <v>#N/A</v>
      </c>
      <c r="AY209" s="58" t="e">
        <f aca="false">AK209+AH209+AE209</f>
        <v>#N/A</v>
      </c>
      <c r="AZ209" s="73"/>
    </row>
    <row r="210" customFormat="false" ht="12" hidden="false" customHeight="true" outlineLevel="0" collapsed="false">
      <c r="A210" s="62" t="n">
        <f aca="false">EDATE(A209,1)</f>
        <v>42795</v>
      </c>
      <c r="B210" s="63" t="n">
        <f aca="false">B209</f>
        <v>15000</v>
      </c>
      <c r="C210" s="75"/>
      <c r="D210" s="65" t="n">
        <f aca="false">B210+C210</f>
        <v>15000</v>
      </c>
      <c r="E210" s="52" t="n">
        <f aca="false">IF(Z210=0,0,IF(AND(Z210=1,$H$3=1),D210*U210,IF($H$3=2,D210,"N/A")))</f>
        <v>0</v>
      </c>
      <c r="F210" s="52" t="n">
        <f aca="false">E210*Y210</f>
        <v>0</v>
      </c>
      <c r="G210" s="66" t="n">
        <f aca="false">VLOOKUP($A210,Table,MATCH(G$4,Curves,0))</f>
        <v>3</v>
      </c>
      <c r="H210" s="67" t="n">
        <f aca="false">G210</f>
        <v>3</v>
      </c>
      <c r="I210" s="68" t="n">
        <f aca="false">H210</f>
        <v>3</v>
      </c>
      <c r="J210" s="66" t="e">
        <f aca="false">VLOOKUP($A210,Table,MATCH(J$4,Curves,0))</f>
        <v>#N/A</v>
      </c>
      <c r="K210" s="67" t="e">
        <f aca="false">J210</f>
        <v>#N/A</v>
      </c>
      <c r="L210" s="68" t="e">
        <f aca="false">K210</f>
        <v>#N/A</v>
      </c>
      <c r="M210" s="66" t="e">
        <f aca="false">VLOOKUP($A210,Table,MATCH(M$4,Curves,0))</f>
        <v>#N/A</v>
      </c>
      <c r="N210" s="67" t="e">
        <f aca="false">M210</f>
        <v>#N/A</v>
      </c>
      <c r="O210" s="68" t="e">
        <f aca="false">N210</f>
        <v>#N/A</v>
      </c>
      <c r="P210" s="69"/>
      <c r="Q210" s="68" t="e">
        <f aca="false">M210+J210+G210</f>
        <v>#N/A</v>
      </c>
      <c r="R210" s="68" t="e">
        <f aca="false">N210+K210+H210</f>
        <v>#N/A</v>
      </c>
      <c r="S210" s="68" t="e">
        <f aca="false">O210+L210+I210</f>
        <v>#N/A</v>
      </c>
      <c r="T210" s="69"/>
      <c r="U210" s="2" t="n">
        <f aca="false">A211-A210</f>
        <v>31</v>
      </c>
      <c r="V210" s="70" t="n">
        <f aca="false">CHOOSE(F$3,A211+24,A210)</f>
        <v>42795</v>
      </c>
      <c r="W210" s="2" t="n">
        <f aca="false">V210-C$3</f>
        <v>-3130</v>
      </c>
      <c r="X210" s="66" t="n">
        <f aca="false">VLOOKUP($A210,Table,MATCH(X$4,Curves,0))</f>
        <v>2</v>
      </c>
      <c r="Y210" s="71" t="n">
        <f aca="false">1/(1+CHOOSE(F$3,(X211+($K$3/10000))/2,(X210+($K$3/10000))/2))^(2*W210/365.25)</f>
        <v>144323.422168358</v>
      </c>
      <c r="Z210" s="2" t="n">
        <f aca="false">IF(AND(mthbeg&lt;=A210,mthend&gt;=A210),1,0)</f>
        <v>0</v>
      </c>
      <c r="AA210" s="2" t="n">
        <f aca="false">U210*Z210</f>
        <v>0</v>
      </c>
      <c r="AC210" s="57" t="n">
        <f aca="false">F210*G210</f>
        <v>0</v>
      </c>
      <c r="AD210" s="57" t="n">
        <f aca="false">$F210*H210</f>
        <v>0</v>
      </c>
      <c r="AE210" s="57" t="n">
        <f aca="false">$F210*I210</f>
        <v>0</v>
      </c>
      <c r="AF210" s="57" t="e">
        <f aca="false">$F210*J210</f>
        <v>#N/A</v>
      </c>
      <c r="AG210" s="57" t="e">
        <f aca="false">$F210*K210</f>
        <v>#N/A</v>
      </c>
      <c r="AH210" s="57" t="e">
        <f aca="false">$F210*L210</f>
        <v>#N/A</v>
      </c>
      <c r="AI210" s="57" t="e">
        <f aca="false">$F210*M210</f>
        <v>#N/A</v>
      </c>
      <c r="AJ210" s="57" t="e">
        <f aca="false">$F210*N210</f>
        <v>#N/A</v>
      </c>
      <c r="AK210" s="57" t="e">
        <f aca="false">F210*O210</f>
        <v>#N/A</v>
      </c>
      <c r="AL210" s="61"/>
      <c r="AM210" s="57" t="n">
        <f aca="false">CHOOSE($G$3,AD210-AE210,AE210-AD210)</f>
        <v>0</v>
      </c>
      <c r="AN210" s="57" t="e">
        <f aca="false">CHOOSE($G$3,AG210-AH210,AH210-AG210)</f>
        <v>#N/A</v>
      </c>
      <c r="AO210" s="57" t="e">
        <f aca="false">CHOOSE($G$3,AJ210-AK210,AK210-AJ210)</f>
        <v>#N/A</v>
      </c>
      <c r="AP210" s="72" t="e">
        <f aca="false">SUM(AM210:AO210)</f>
        <v>#N/A</v>
      </c>
      <c r="AR210" s="57" t="n">
        <f aca="false">CHOOSE($G$3,AC210-AD210,AD210-AC210)</f>
        <v>0</v>
      </c>
      <c r="AS210" s="57" t="e">
        <f aca="false">CHOOSE($G$3,AF210-AG210,AG210-AF210)</f>
        <v>#N/A</v>
      </c>
      <c r="AT210" s="57" t="e">
        <f aca="false">CHOOSE($G$3,AI210-AJ210,AJ210-AI210)</f>
        <v>#N/A</v>
      </c>
      <c r="AU210" s="72" t="e">
        <f aca="false">AR210+AS210+AT210</f>
        <v>#N/A</v>
      </c>
      <c r="AV210" s="72"/>
      <c r="AW210" s="58" t="e">
        <f aca="false">AU210+AP210</f>
        <v>#N/A</v>
      </c>
      <c r="AY210" s="58" t="e">
        <f aca="false">AK210+AH210+AE210</f>
        <v>#N/A</v>
      </c>
      <c r="AZ210" s="73"/>
    </row>
    <row r="211" customFormat="false" ht="12" hidden="false" customHeight="true" outlineLevel="0" collapsed="false">
      <c r="A211" s="62" t="n">
        <f aca="false">EDATE(A210,1)</f>
        <v>42826</v>
      </c>
      <c r="B211" s="63" t="n">
        <f aca="false">B210</f>
        <v>15000</v>
      </c>
      <c r="C211" s="75"/>
      <c r="D211" s="65" t="n">
        <f aca="false">B211+C211</f>
        <v>15000</v>
      </c>
      <c r="E211" s="52" t="n">
        <f aca="false">IF(Z211=0,0,IF(AND(Z211=1,$H$3=1),D211*U211,IF($H$3=2,D211,"N/A")))</f>
        <v>0</v>
      </c>
      <c r="F211" s="52" t="n">
        <f aca="false">E211*Y211</f>
        <v>0</v>
      </c>
      <c r="G211" s="66" t="n">
        <f aca="false">VLOOKUP($A211,Table,MATCH(G$4,Curves,0))</f>
        <v>3</v>
      </c>
      <c r="H211" s="67" t="n">
        <f aca="false">G211</f>
        <v>3</v>
      </c>
      <c r="I211" s="68" t="n">
        <f aca="false">H211</f>
        <v>3</v>
      </c>
      <c r="J211" s="66" t="e">
        <f aca="false">VLOOKUP($A211,Table,MATCH(J$4,Curves,0))</f>
        <v>#N/A</v>
      </c>
      <c r="K211" s="67" t="e">
        <f aca="false">J211</f>
        <v>#N/A</v>
      </c>
      <c r="L211" s="68" t="e">
        <f aca="false">K211</f>
        <v>#N/A</v>
      </c>
      <c r="M211" s="66" t="e">
        <f aca="false">VLOOKUP($A211,Table,MATCH(M$4,Curves,0))</f>
        <v>#N/A</v>
      </c>
      <c r="N211" s="67" t="e">
        <f aca="false">M211</f>
        <v>#N/A</v>
      </c>
      <c r="O211" s="68" t="e">
        <f aca="false">N211</f>
        <v>#N/A</v>
      </c>
      <c r="P211" s="69"/>
      <c r="Q211" s="68" t="e">
        <f aca="false">M211+J211+G211</f>
        <v>#N/A</v>
      </c>
      <c r="R211" s="68" t="e">
        <f aca="false">N211+K211+H211</f>
        <v>#N/A</v>
      </c>
      <c r="S211" s="68" t="e">
        <f aca="false">O211+L211+I211</f>
        <v>#N/A</v>
      </c>
      <c r="T211" s="69"/>
      <c r="U211" s="2" t="n">
        <f aca="false">A212-A211</f>
        <v>30</v>
      </c>
      <c r="V211" s="70" t="n">
        <f aca="false">CHOOSE(F$3,A212+24,A211)</f>
        <v>42826</v>
      </c>
      <c r="W211" s="2" t="n">
        <f aca="false">V211-C$3</f>
        <v>-3099</v>
      </c>
      <c r="X211" s="66" t="n">
        <f aca="false">VLOOKUP($A211,Table,MATCH(X$4,Curves,0))</f>
        <v>2</v>
      </c>
      <c r="Y211" s="71" t="n">
        <f aca="false">1/(1+CHOOSE(F$3,(X212+($K$3/10000))/2,(X211+($K$3/10000))/2))^(2*W211/365.25)</f>
        <v>128303.337951907</v>
      </c>
      <c r="Z211" s="2" t="n">
        <f aca="false">IF(AND(mthbeg&lt;=A211,mthend&gt;=A211),1,0)</f>
        <v>0</v>
      </c>
      <c r="AA211" s="2" t="n">
        <f aca="false">U211*Z211</f>
        <v>0</v>
      </c>
      <c r="AC211" s="57" t="n">
        <f aca="false">F211*G211</f>
        <v>0</v>
      </c>
      <c r="AD211" s="57" t="n">
        <f aca="false">$F211*H211</f>
        <v>0</v>
      </c>
      <c r="AE211" s="57" t="n">
        <f aca="false">$F211*I211</f>
        <v>0</v>
      </c>
      <c r="AF211" s="57" t="e">
        <f aca="false">$F211*J211</f>
        <v>#N/A</v>
      </c>
      <c r="AG211" s="57" t="e">
        <f aca="false">$F211*K211</f>
        <v>#N/A</v>
      </c>
      <c r="AH211" s="57" t="e">
        <f aca="false">$F211*L211</f>
        <v>#N/A</v>
      </c>
      <c r="AI211" s="57" t="e">
        <f aca="false">$F211*M211</f>
        <v>#N/A</v>
      </c>
      <c r="AJ211" s="57" t="e">
        <f aca="false">$F211*N211</f>
        <v>#N/A</v>
      </c>
      <c r="AK211" s="57" t="e">
        <f aca="false">F211*O211</f>
        <v>#N/A</v>
      </c>
      <c r="AL211" s="61"/>
      <c r="AM211" s="57" t="n">
        <f aca="false">CHOOSE($G$3,AD211-AE211,AE211-AD211)</f>
        <v>0</v>
      </c>
      <c r="AN211" s="57" t="e">
        <f aca="false">CHOOSE($G$3,AG211-AH211,AH211-AG211)</f>
        <v>#N/A</v>
      </c>
      <c r="AO211" s="57" t="e">
        <f aca="false">CHOOSE($G$3,AJ211-AK211,AK211-AJ211)</f>
        <v>#N/A</v>
      </c>
      <c r="AP211" s="72" t="e">
        <f aca="false">SUM(AM211:AO211)</f>
        <v>#N/A</v>
      </c>
      <c r="AR211" s="57" t="n">
        <f aca="false">CHOOSE($G$3,AC211-AD211,AD211-AC211)</f>
        <v>0</v>
      </c>
      <c r="AS211" s="57" t="e">
        <f aca="false">CHOOSE($G$3,AF211-AG211,AG211-AF211)</f>
        <v>#N/A</v>
      </c>
      <c r="AT211" s="57" t="e">
        <f aca="false">CHOOSE($G$3,AI211-AJ211,AJ211-AI211)</f>
        <v>#N/A</v>
      </c>
      <c r="AU211" s="72" t="e">
        <f aca="false">AR211+AS211+AT211</f>
        <v>#N/A</v>
      </c>
      <c r="AV211" s="72"/>
      <c r="AW211" s="58" t="e">
        <f aca="false">AU211+AP211</f>
        <v>#N/A</v>
      </c>
      <c r="AY211" s="58" t="e">
        <f aca="false">AK211+AH211+AE211</f>
        <v>#N/A</v>
      </c>
      <c r="AZ211" s="73"/>
    </row>
    <row r="212" customFormat="false" ht="12" hidden="false" customHeight="true" outlineLevel="0" collapsed="false">
      <c r="A212" s="62" t="n">
        <f aca="false">EDATE(A211,1)</f>
        <v>42856</v>
      </c>
      <c r="B212" s="63" t="n">
        <f aca="false">B211</f>
        <v>15000</v>
      </c>
      <c r="C212" s="75"/>
      <c r="D212" s="65" t="n">
        <f aca="false">B212+C212</f>
        <v>15000</v>
      </c>
      <c r="E212" s="52" t="n">
        <f aca="false">IF(Z212=0,0,IF(AND(Z212=1,$H$3=1),D212*U212,IF($H$3=2,D212,"N/A")))</f>
        <v>0</v>
      </c>
      <c r="F212" s="52" t="n">
        <f aca="false">E212*Y212</f>
        <v>0</v>
      </c>
      <c r="G212" s="66" t="n">
        <f aca="false">VLOOKUP($A212,Table,MATCH(G$4,Curves,0))</f>
        <v>3</v>
      </c>
      <c r="H212" s="67" t="n">
        <f aca="false">G212</f>
        <v>3</v>
      </c>
      <c r="I212" s="68" t="n">
        <f aca="false">H212</f>
        <v>3</v>
      </c>
      <c r="J212" s="66" t="e">
        <f aca="false">VLOOKUP($A212,Table,MATCH(J$4,Curves,0))</f>
        <v>#N/A</v>
      </c>
      <c r="K212" s="67" t="e">
        <f aca="false">J212</f>
        <v>#N/A</v>
      </c>
      <c r="L212" s="68" t="e">
        <f aca="false">K212</f>
        <v>#N/A</v>
      </c>
      <c r="M212" s="66" t="e">
        <f aca="false">VLOOKUP($A212,Table,MATCH(M$4,Curves,0))</f>
        <v>#N/A</v>
      </c>
      <c r="N212" s="67" t="e">
        <f aca="false">M212</f>
        <v>#N/A</v>
      </c>
      <c r="O212" s="68" t="e">
        <f aca="false">N212</f>
        <v>#N/A</v>
      </c>
      <c r="P212" s="69"/>
      <c r="Q212" s="68" t="e">
        <f aca="false">M212+J212+G212</f>
        <v>#N/A</v>
      </c>
      <c r="R212" s="68" t="e">
        <f aca="false">N212+K212+H212</f>
        <v>#N/A</v>
      </c>
      <c r="S212" s="68" t="e">
        <f aca="false">O212+L212+I212</f>
        <v>#N/A</v>
      </c>
      <c r="T212" s="69"/>
      <c r="U212" s="2" t="n">
        <f aca="false">A213-A212</f>
        <v>31</v>
      </c>
      <c r="V212" s="70" t="n">
        <f aca="false">CHOOSE(F$3,A213+24,A212)</f>
        <v>42856</v>
      </c>
      <c r="W212" s="2" t="n">
        <f aca="false">V212-C$3</f>
        <v>-3069</v>
      </c>
      <c r="X212" s="66" t="n">
        <f aca="false">VLOOKUP($A212,Table,MATCH(X$4,Curves,0))</f>
        <v>2</v>
      </c>
      <c r="Y212" s="71" t="n">
        <f aca="false">1/(1+CHOOSE(F$3,(X213+($K$3/10000))/2,(X212+($K$3/10000))/2))^(2*W212/365.25)</f>
        <v>114495.242833093</v>
      </c>
      <c r="Z212" s="2" t="n">
        <f aca="false">IF(AND(mthbeg&lt;=A212,mthend&gt;=A212),1,0)</f>
        <v>0</v>
      </c>
      <c r="AA212" s="2" t="n">
        <f aca="false">U212*Z212</f>
        <v>0</v>
      </c>
      <c r="AC212" s="57" t="n">
        <f aca="false">F212*G212</f>
        <v>0</v>
      </c>
      <c r="AD212" s="57" t="n">
        <f aca="false">$F212*H212</f>
        <v>0</v>
      </c>
      <c r="AE212" s="57" t="n">
        <f aca="false">$F212*I212</f>
        <v>0</v>
      </c>
      <c r="AF212" s="57" t="e">
        <f aca="false">$F212*J212</f>
        <v>#N/A</v>
      </c>
      <c r="AG212" s="57" t="e">
        <f aca="false">$F212*K212</f>
        <v>#N/A</v>
      </c>
      <c r="AH212" s="57" t="e">
        <f aca="false">$F212*L212</f>
        <v>#N/A</v>
      </c>
      <c r="AI212" s="57" t="e">
        <f aca="false">$F212*M212</f>
        <v>#N/A</v>
      </c>
      <c r="AJ212" s="57" t="e">
        <f aca="false">$F212*N212</f>
        <v>#N/A</v>
      </c>
      <c r="AK212" s="57" t="e">
        <f aca="false">F212*O212</f>
        <v>#N/A</v>
      </c>
      <c r="AL212" s="61"/>
      <c r="AM212" s="57" t="n">
        <f aca="false">CHOOSE($G$3,AD212-AE212,AE212-AD212)</f>
        <v>0</v>
      </c>
      <c r="AN212" s="57" t="e">
        <f aca="false">CHOOSE($G$3,AG212-AH212,AH212-AG212)</f>
        <v>#N/A</v>
      </c>
      <c r="AO212" s="57" t="e">
        <f aca="false">CHOOSE($G$3,AJ212-AK212,AK212-AJ212)</f>
        <v>#N/A</v>
      </c>
      <c r="AP212" s="72" t="e">
        <f aca="false">SUM(AM212:AO212)</f>
        <v>#N/A</v>
      </c>
      <c r="AR212" s="57" t="n">
        <f aca="false">CHOOSE($G$3,AC212-AD212,AD212-AC212)</f>
        <v>0</v>
      </c>
      <c r="AS212" s="57" t="e">
        <f aca="false">CHOOSE($G$3,AF212-AG212,AG212-AF212)</f>
        <v>#N/A</v>
      </c>
      <c r="AT212" s="57" t="e">
        <f aca="false">CHOOSE($G$3,AI212-AJ212,AJ212-AI212)</f>
        <v>#N/A</v>
      </c>
      <c r="AU212" s="72" t="e">
        <f aca="false">AR212+AS212+AT212</f>
        <v>#N/A</v>
      </c>
      <c r="AV212" s="72"/>
      <c r="AW212" s="58" t="e">
        <f aca="false">AU212+AP212</f>
        <v>#N/A</v>
      </c>
      <c r="AY212" s="58" t="e">
        <f aca="false">AK212+AH212+AE212</f>
        <v>#N/A</v>
      </c>
      <c r="AZ212" s="73"/>
    </row>
    <row r="213" customFormat="false" ht="12" hidden="false" customHeight="true" outlineLevel="0" collapsed="false">
      <c r="A213" s="62" t="n">
        <f aca="false">EDATE(A212,1)</f>
        <v>42887</v>
      </c>
      <c r="B213" s="63" t="n">
        <f aca="false">B212</f>
        <v>15000</v>
      </c>
      <c r="C213" s="75"/>
      <c r="D213" s="65" t="n">
        <f aca="false">B213+C213</f>
        <v>15000</v>
      </c>
      <c r="E213" s="52" t="n">
        <f aca="false">IF(Z213=0,0,IF(AND(Z213=1,$H$3=1),D213*U213,IF($H$3=2,D213,"N/A")))</f>
        <v>0</v>
      </c>
      <c r="F213" s="52" t="n">
        <f aca="false">E213*Y213</f>
        <v>0</v>
      </c>
      <c r="G213" s="66" t="n">
        <f aca="false">VLOOKUP($A213,Table,MATCH(G$4,Curves,0))</f>
        <v>3</v>
      </c>
      <c r="H213" s="67" t="n">
        <f aca="false">G213</f>
        <v>3</v>
      </c>
      <c r="I213" s="68" t="n">
        <f aca="false">H213</f>
        <v>3</v>
      </c>
      <c r="J213" s="66" t="e">
        <f aca="false">VLOOKUP($A213,Table,MATCH(J$4,Curves,0))</f>
        <v>#N/A</v>
      </c>
      <c r="K213" s="67" t="e">
        <f aca="false">J213</f>
        <v>#N/A</v>
      </c>
      <c r="L213" s="68" t="e">
        <f aca="false">K213</f>
        <v>#N/A</v>
      </c>
      <c r="M213" s="66" t="e">
        <f aca="false">VLOOKUP($A213,Table,MATCH(M$4,Curves,0))</f>
        <v>#N/A</v>
      </c>
      <c r="N213" s="67" t="e">
        <f aca="false">M213</f>
        <v>#N/A</v>
      </c>
      <c r="O213" s="68" t="e">
        <f aca="false">N213</f>
        <v>#N/A</v>
      </c>
      <c r="P213" s="69"/>
      <c r="Q213" s="68" t="e">
        <f aca="false">M213+J213+G213</f>
        <v>#N/A</v>
      </c>
      <c r="R213" s="68" t="e">
        <f aca="false">N213+K213+H213</f>
        <v>#N/A</v>
      </c>
      <c r="S213" s="68" t="e">
        <f aca="false">O213+L213+I213</f>
        <v>#N/A</v>
      </c>
      <c r="T213" s="69"/>
      <c r="U213" s="2" t="n">
        <f aca="false">A214-A213</f>
        <v>30</v>
      </c>
      <c r="V213" s="70" t="n">
        <f aca="false">CHOOSE(F$3,A214+24,A213)</f>
        <v>42887</v>
      </c>
      <c r="W213" s="2" t="n">
        <f aca="false">V213-C$3</f>
        <v>-3038</v>
      </c>
      <c r="X213" s="66" t="n">
        <f aca="false">VLOOKUP($A213,Table,MATCH(X$4,Curves,0))</f>
        <v>2</v>
      </c>
      <c r="Y213" s="71" t="n">
        <f aca="false">1/(1+CHOOSE(F$3,(X214+($K$3/10000))/2,(X213+($K$3/10000))/2))^(2*W213/365.25)</f>
        <v>101786.124624758</v>
      </c>
      <c r="Z213" s="2" t="n">
        <f aca="false">IF(AND(mthbeg&lt;=A213,mthend&gt;=A213),1,0)</f>
        <v>0</v>
      </c>
      <c r="AA213" s="2" t="n">
        <f aca="false">U213*Z213</f>
        <v>0</v>
      </c>
      <c r="AC213" s="57" t="n">
        <f aca="false">F213*G213</f>
        <v>0</v>
      </c>
      <c r="AD213" s="57" t="n">
        <f aca="false">$F213*H213</f>
        <v>0</v>
      </c>
      <c r="AE213" s="57" t="n">
        <f aca="false">$F213*I213</f>
        <v>0</v>
      </c>
      <c r="AF213" s="57" t="e">
        <f aca="false">$F213*J213</f>
        <v>#N/A</v>
      </c>
      <c r="AG213" s="57" t="e">
        <f aca="false">$F213*K213</f>
        <v>#N/A</v>
      </c>
      <c r="AH213" s="57" t="e">
        <f aca="false">$F213*L213</f>
        <v>#N/A</v>
      </c>
      <c r="AI213" s="57" t="e">
        <f aca="false">$F213*M213</f>
        <v>#N/A</v>
      </c>
      <c r="AJ213" s="57" t="e">
        <f aca="false">$F213*N213</f>
        <v>#N/A</v>
      </c>
      <c r="AK213" s="57" t="e">
        <f aca="false">F213*O213</f>
        <v>#N/A</v>
      </c>
      <c r="AL213" s="61"/>
      <c r="AM213" s="57" t="n">
        <f aca="false">CHOOSE($G$3,AD213-AE213,AE213-AD213)</f>
        <v>0</v>
      </c>
      <c r="AN213" s="57" t="e">
        <f aca="false">CHOOSE($G$3,AG213-AH213,AH213-AG213)</f>
        <v>#N/A</v>
      </c>
      <c r="AO213" s="57" t="e">
        <f aca="false">CHOOSE($G$3,AJ213-AK213,AK213-AJ213)</f>
        <v>#N/A</v>
      </c>
      <c r="AP213" s="72" t="e">
        <f aca="false">SUM(AM213:AO213)</f>
        <v>#N/A</v>
      </c>
      <c r="AR213" s="57" t="n">
        <f aca="false">CHOOSE($G$3,AC213-AD213,AD213-AC213)</f>
        <v>0</v>
      </c>
      <c r="AS213" s="57" t="e">
        <f aca="false">CHOOSE($G$3,AF213-AG213,AG213-AF213)</f>
        <v>#N/A</v>
      </c>
      <c r="AT213" s="57" t="e">
        <f aca="false">CHOOSE($G$3,AI213-AJ213,AJ213-AI213)</f>
        <v>#N/A</v>
      </c>
      <c r="AU213" s="72" t="e">
        <f aca="false">AR213+AS213+AT213</f>
        <v>#N/A</v>
      </c>
      <c r="AV213" s="72"/>
      <c r="AW213" s="58" t="e">
        <f aca="false">AU213+AP213</f>
        <v>#N/A</v>
      </c>
      <c r="AY213" s="58" t="e">
        <f aca="false">AK213+AH213+AE213</f>
        <v>#N/A</v>
      </c>
      <c r="AZ213" s="73"/>
    </row>
    <row r="214" customFormat="false" ht="12" hidden="false" customHeight="true" outlineLevel="0" collapsed="false">
      <c r="A214" s="62" t="n">
        <f aca="false">EDATE(A213,1)</f>
        <v>42917</v>
      </c>
      <c r="B214" s="63" t="n">
        <f aca="false">B213</f>
        <v>15000</v>
      </c>
      <c r="C214" s="75"/>
      <c r="D214" s="65" t="n">
        <f aca="false">B214+C214</f>
        <v>15000</v>
      </c>
      <c r="E214" s="52" t="n">
        <f aca="false">IF(Z214=0,0,IF(AND(Z214=1,$H$3=1),D214*U214,IF($H$3=2,D214,"N/A")))</f>
        <v>0</v>
      </c>
      <c r="F214" s="52" t="n">
        <f aca="false">E214*Y214</f>
        <v>0</v>
      </c>
      <c r="G214" s="66" t="n">
        <f aca="false">VLOOKUP($A214,Table,MATCH(G$4,Curves,0))</f>
        <v>3</v>
      </c>
      <c r="H214" s="67" t="n">
        <f aca="false">G214</f>
        <v>3</v>
      </c>
      <c r="I214" s="68" t="n">
        <f aca="false">H214</f>
        <v>3</v>
      </c>
      <c r="J214" s="66" t="e">
        <f aca="false">VLOOKUP($A214,Table,MATCH(J$4,Curves,0))</f>
        <v>#N/A</v>
      </c>
      <c r="K214" s="67" t="e">
        <f aca="false">J214</f>
        <v>#N/A</v>
      </c>
      <c r="L214" s="68" t="e">
        <f aca="false">K214</f>
        <v>#N/A</v>
      </c>
      <c r="M214" s="66" t="e">
        <f aca="false">VLOOKUP($A214,Table,MATCH(M$4,Curves,0))</f>
        <v>#N/A</v>
      </c>
      <c r="N214" s="67" t="e">
        <f aca="false">M214</f>
        <v>#N/A</v>
      </c>
      <c r="O214" s="68" t="e">
        <f aca="false">N214</f>
        <v>#N/A</v>
      </c>
      <c r="P214" s="69"/>
      <c r="Q214" s="68" t="e">
        <f aca="false">M214+J214+G214</f>
        <v>#N/A</v>
      </c>
      <c r="R214" s="68" t="e">
        <f aca="false">N214+K214+H214</f>
        <v>#N/A</v>
      </c>
      <c r="S214" s="68" t="e">
        <f aca="false">O214+L214+I214</f>
        <v>#N/A</v>
      </c>
      <c r="T214" s="69"/>
      <c r="U214" s="2" t="n">
        <f aca="false">A215-A214</f>
        <v>31</v>
      </c>
      <c r="V214" s="70" t="n">
        <f aca="false">CHOOSE(F$3,A215+24,A214)</f>
        <v>42917</v>
      </c>
      <c r="W214" s="2" t="n">
        <f aca="false">V214-C$3</f>
        <v>-3008</v>
      </c>
      <c r="X214" s="66" t="n">
        <f aca="false">VLOOKUP($A214,Table,MATCH(X$4,Curves,0))</f>
        <v>2</v>
      </c>
      <c r="Y214" s="71" t="n">
        <f aca="false">1/(1+CHOOSE(F$3,(X215+($K$3/10000))/2,(X214+($K$3/10000))/2))^(2*W214/365.25)</f>
        <v>90831.8305819886</v>
      </c>
      <c r="Z214" s="2" t="n">
        <f aca="false">IF(AND(mthbeg&lt;=A214,mthend&gt;=A214),1,0)</f>
        <v>0</v>
      </c>
      <c r="AA214" s="2" t="n">
        <f aca="false">U214*Z214</f>
        <v>0</v>
      </c>
      <c r="AC214" s="57" t="n">
        <f aca="false">F214*G214</f>
        <v>0</v>
      </c>
      <c r="AD214" s="57" t="n">
        <f aca="false">$F214*H214</f>
        <v>0</v>
      </c>
      <c r="AE214" s="57" t="n">
        <f aca="false">$F214*I214</f>
        <v>0</v>
      </c>
      <c r="AF214" s="57" t="e">
        <f aca="false">$F214*J214</f>
        <v>#N/A</v>
      </c>
      <c r="AG214" s="57" t="e">
        <f aca="false">$F214*K214</f>
        <v>#N/A</v>
      </c>
      <c r="AH214" s="57" t="e">
        <f aca="false">$F214*L214</f>
        <v>#N/A</v>
      </c>
      <c r="AI214" s="57" t="e">
        <f aca="false">$F214*M214</f>
        <v>#N/A</v>
      </c>
      <c r="AJ214" s="57" t="e">
        <f aca="false">$F214*N214</f>
        <v>#N/A</v>
      </c>
      <c r="AK214" s="57" t="e">
        <f aca="false">F214*O214</f>
        <v>#N/A</v>
      </c>
      <c r="AL214" s="61"/>
      <c r="AM214" s="57" t="n">
        <f aca="false">CHOOSE($G$3,AD214-AE214,AE214-AD214)</f>
        <v>0</v>
      </c>
      <c r="AN214" s="57" t="e">
        <f aca="false">CHOOSE($G$3,AG214-AH214,AH214-AG214)</f>
        <v>#N/A</v>
      </c>
      <c r="AO214" s="57" t="e">
        <f aca="false">CHOOSE($G$3,AJ214-AK214,AK214-AJ214)</f>
        <v>#N/A</v>
      </c>
      <c r="AP214" s="72" t="e">
        <f aca="false">SUM(AM214:AO214)</f>
        <v>#N/A</v>
      </c>
      <c r="AR214" s="57" t="n">
        <f aca="false">CHOOSE($G$3,AC214-AD214,AD214-AC214)</f>
        <v>0</v>
      </c>
      <c r="AS214" s="57" t="e">
        <f aca="false">CHOOSE($G$3,AF214-AG214,AG214-AF214)</f>
        <v>#N/A</v>
      </c>
      <c r="AT214" s="57" t="e">
        <f aca="false">CHOOSE($G$3,AI214-AJ214,AJ214-AI214)</f>
        <v>#N/A</v>
      </c>
      <c r="AU214" s="72" t="e">
        <f aca="false">AR214+AS214+AT214</f>
        <v>#N/A</v>
      </c>
      <c r="AV214" s="72"/>
      <c r="AW214" s="58" t="e">
        <f aca="false">AU214+AP214</f>
        <v>#N/A</v>
      </c>
      <c r="AY214" s="58" t="e">
        <f aca="false">AK214+AH214+AE214</f>
        <v>#N/A</v>
      </c>
      <c r="AZ214" s="73"/>
    </row>
    <row r="215" customFormat="false" ht="12" hidden="false" customHeight="true" outlineLevel="0" collapsed="false">
      <c r="A215" s="62" t="n">
        <f aca="false">EDATE(A214,1)</f>
        <v>42948</v>
      </c>
      <c r="B215" s="63" t="n">
        <f aca="false">B214</f>
        <v>15000</v>
      </c>
      <c r="C215" s="75"/>
      <c r="D215" s="65" t="n">
        <f aca="false">B215+C215</f>
        <v>15000</v>
      </c>
      <c r="E215" s="52" t="n">
        <f aca="false">IF(Z215=0,0,IF(AND(Z215=1,$H$3=1),D215*U215,IF($H$3=2,D215,"N/A")))</f>
        <v>0</v>
      </c>
      <c r="F215" s="52" t="n">
        <f aca="false">E215*Y215</f>
        <v>0</v>
      </c>
      <c r="G215" s="66" t="n">
        <f aca="false">VLOOKUP($A215,Table,MATCH(G$4,Curves,0))</f>
        <v>3</v>
      </c>
      <c r="H215" s="67" t="n">
        <f aca="false">G215</f>
        <v>3</v>
      </c>
      <c r="I215" s="68" t="n">
        <f aca="false">H215</f>
        <v>3</v>
      </c>
      <c r="J215" s="66" t="e">
        <f aca="false">VLOOKUP($A215,Table,MATCH(J$4,Curves,0))</f>
        <v>#N/A</v>
      </c>
      <c r="K215" s="67" t="e">
        <f aca="false">J215</f>
        <v>#N/A</v>
      </c>
      <c r="L215" s="68" t="e">
        <f aca="false">K215</f>
        <v>#N/A</v>
      </c>
      <c r="M215" s="66" t="e">
        <f aca="false">VLOOKUP($A215,Table,MATCH(M$4,Curves,0))</f>
        <v>#N/A</v>
      </c>
      <c r="N215" s="67" t="e">
        <f aca="false">M215</f>
        <v>#N/A</v>
      </c>
      <c r="O215" s="68" t="e">
        <f aca="false">N215</f>
        <v>#N/A</v>
      </c>
      <c r="P215" s="69"/>
      <c r="Q215" s="68" t="e">
        <f aca="false">M215+J215+G215</f>
        <v>#N/A</v>
      </c>
      <c r="R215" s="68" t="e">
        <f aca="false">N215+K215+H215</f>
        <v>#N/A</v>
      </c>
      <c r="S215" s="68" t="e">
        <f aca="false">O215+L215+I215</f>
        <v>#N/A</v>
      </c>
      <c r="T215" s="69"/>
      <c r="U215" s="2" t="n">
        <f aca="false">A216-A215</f>
        <v>31</v>
      </c>
      <c r="V215" s="70" t="n">
        <f aca="false">CHOOSE(F$3,A216+24,A215)</f>
        <v>42948</v>
      </c>
      <c r="W215" s="2" t="n">
        <f aca="false">V215-C$3</f>
        <v>-2977</v>
      </c>
      <c r="X215" s="66" t="n">
        <f aca="false">VLOOKUP($A215,Table,MATCH(X$4,Curves,0))</f>
        <v>2</v>
      </c>
      <c r="Y215" s="71" t="n">
        <f aca="false">1/(1+CHOOSE(F$3,(X216+($K$3/10000))/2,(X215+($K$3/10000))/2))^(2*W215/365.25)</f>
        <v>80749.3813606807</v>
      </c>
      <c r="Z215" s="2" t="n">
        <f aca="false">IF(AND(mthbeg&lt;=A215,mthend&gt;=A215),1,0)</f>
        <v>0</v>
      </c>
      <c r="AA215" s="2" t="n">
        <f aca="false">U215*Z215</f>
        <v>0</v>
      </c>
      <c r="AC215" s="57" t="n">
        <f aca="false">F215*G215</f>
        <v>0</v>
      </c>
      <c r="AD215" s="57" t="n">
        <f aca="false">$F215*H215</f>
        <v>0</v>
      </c>
      <c r="AE215" s="57" t="n">
        <f aca="false">$F215*I215</f>
        <v>0</v>
      </c>
      <c r="AF215" s="57" t="e">
        <f aca="false">$F215*J215</f>
        <v>#N/A</v>
      </c>
      <c r="AG215" s="57" t="e">
        <f aca="false">$F215*K215</f>
        <v>#N/A</v>
      </c>
      <c r="AH215" s="57" t="e">
        <f aca="false">$F215*L215</f>
        <v>#N/A</v>
      </c>
      <c r="AI215" s="57" t="e">
        <f aca="false">$F215*M215</f>
        <v>#N/A</v>
      </c>
      <c r="AJ215" s="57" t="e">
        <f aca="false">$F215*N215</f>
        <v>#N/A</v>
      </c>
      <c r="AK215" s="57" t="e">
        <f aca="false">F215*O215</f>
        <v>#N/A</v>
      </c>
      <c r="AL215" s="61"/>
      <c r="AM215" s="57" t="n">
        <f aca="false">CHOOSE($G$3,AD215-AE215,AE215-AD215)</f>
        <v>0</v>
      </c>
      <c r="AN215" s="57" t="e">
        <f aca="false">CHOOSE($G$3,AG215-AH215,AH215-AG215)</f>
        <v>#N/A</v>
      </c>
      <c r="AO215" s="57" t="e">
        <f aca="false">CHOOSE($G$3,AJ215-AK215,AK215-AJ215)</f>
        <v>#N/A</v>
      </c>
      <c r="AP215" s="72" t="e">
        <f aca="false">SUM(AM215:AO215)</f>
        <v>#N/A</v>
      </c>
      <c r="AR215" s="57" t="n">
        <f aca="false">CHOOSE($G$3,AC215-AD215,AD215-AC215)</f>
        <v>0</v>
      </c>
      <c r="AS215" s="57" t="e">
        <f aca="false">CHOOSE($G$3,AF215-AG215,AG215-AF215)</f>
        <v>#N/A</v>
      </c>
      <c r="AT215" s="57" t="e">
        <f aca="false">CHOOSE($G$3,AI215-AJ215,AJ215-AI215)</f>
        <v>#N/A</v>
      </c>
      <c r="AU215" s="72" t="e">
        <f aca="false">AR215+AS215+AT215</f>
        <v>#N/A</v>
      </c>
      <c r="AV215" s="72"/>
      <c r="AW215" s="58" t="e">
        <f aca="false">AU215+AP215</f>
        <v>#N/A</v>
      </c>
      <c r="AY215" s="58" t="e">
        <f aca="false">AK215+AH215+AE215</f>
        <v>#N/A</v>
      </c>
      <c r="AZ215" s="73"/>
    </row>
    <row r="216" customFormat="false" ht="12" hidden="false" customHeight="true" outlineLevel="0" collapsed="false">
      <c r="A216" s="62" t="n">
        <f aca="false">EDATE(A215,1)</f>
        <v>42979</v>
      </c>
      <c r="B216" s="63" t="n">
        <f aca="false">B215</f>
        <v>15000</v>
      </c>
      <c r="C216" s="75"/>
      <c r="D216" s="65" t="n">
        <f aca="false">B216+C216</f>
        <v>15000</v>
      </c>
      <c r="E216" s="52" t="n">
        <f aca="false">IF(Z216=0,0,IF(AND(Z216=1,$H$3=1),D216*U216,IF($H$3=2,D216,"N/A")))</f>
        <v>0</v>
      </c>
      <c r="F216" s="52" t="n">
        <f aca="false">E216*Y216</f>
        <v>0</v>
      </c>
      <c r="G216" s="66" t="n">
        <f aca="false">VLOOKUP($A216,Table,MATCH(G$4,Curves,0))</f>
        <v>3</v>
      </c>
      <c r="H216" s="67" t="n">
        <f aca="false">G216</f>
        <v>3</v>
      </c>
      <c r="I216" s="68" t="n">
        <f aca="false">H216</f>
        <v>3</v>
      </c>
      <c r="J216" s="66" t="e">
        <f aca="false">VLOOKUP($A216,Table,MATCH(J$4,Curves,0))</f>
        <v>#N/A</v>
      </c>
      <c r="K216" s="67" t="e">
        <f aca="false">J216</f>
        <v>#N/A</v>
      </c>
      <c r="L216" s="68" t="e">
        <f aca="false">K216</f>
        <v>#N/A</v>
      </c>
      <c r="M216" s="66" t="e">
        <f aca="false">VLOOKUP($A216,Table,MATCH(M$4,Curves,0))</f>
        <v>#N/A</v>
      </c>
      <c r="N216" s="67" t="e">
        <f aca="false">M216</f>
        <v>#N/A</v>
      </c>
      <c r="O216" s="68" t="e">
        <f aca="false">N216</f>
        <v>#N/A</v>
      </c>
      <c r="P216" s="69"/>
      <c r="Q216" s="68" t="e">
        <f aca="false">M216+J216+G216</f>
        <v>#N/A</v>
      </c>
      <c r="R216" s="68" t="e">
        <f aca="false">N216+K216+H216</f>
        <v>#N/A</v>
      </c>
      <c r="S216" s="68" t="e">
        <f aca="false">O216+L216+I216</f>
        <v>#N/A</v>
      </c>
      <c r="T216" s="69"/>
      <c r="U216" s="2" t="n">
        <f aca="false">A217-A216</f>
        <v>30</v>
      </c>
      <c r="V216" s="70" t="n">
        <f aca="false">CHOOSE(F$3,A217+24,A216)</f>
        <v>42979</v>
      </c>
      <c r="W216" s="2" t="n">
        <f aca="false">V216-C$3</f>
        <v>-2946</v>
      </c>
      <c r="X216" s="66" t="n">
        <f aca="false">VLOOKUP($A216,Table,MATCH(X$4,Curves,0))</f>
        <v>2</v>
      </c>
      <c r="Y216" s="71" t="n">
        <f aca="false">1/(1+CHOOSE(F$3,(X217+($K$3/10000))/2,(X216+($K$3/10000))/2))^(2*W216/365.25)</f>
        <v>71786.0968820505</v>
      </c>
      <c r="Z216" s="2" t="n">
        <f aca="false">IF(AND(mthbeg&lt;=A216,mthend&gt;=A216),1,0)</f>
        <v>0</v>
      </c>
      <c r="AA216" s="2" t="n">
        <f aca="false">U216*Z216</f>
        <v>0</v>
      </c>
      <c r="AC216" s="57" t="n">
        <f aca="false">F216*G216</f>
        <v>0</v>
      </c>
      <c r="AD216" s="57" t="n">
        <f aca="false">$F216*H216</f>
        <v>0</v>
      </c>
      <c r="AE216" s="57" t="n">
        <f aca="false">$F216*I216</f>
        <v>0</v>
      </c>
      <c r="AF216" s="57" t="e">
        <f aca="false">$F216*J216</f>
        <v>#N/A</v>
      </c>
      <c r="AG216" s="57" t="e">
        <f aca="false">$F216*K216</f>
        <v>#N/A</v>
      </c>
      <c r="AH216" s="57" t="e">
        <f aca="false">$F216*L216</f>
        <v>#N/A</v>
      </c>
      <c r="AI216" s="57" t="e">
        <f aca="false">$F216*M216</f>
        <v>#N/A</v>
      </c>
      <c r="AJ216" s="57" t="e">
        <f aca="false">$F216*N216</f>
        <v>#N/A</v>
      </c>
      <c r="AK216" s="57" t="e">
        <f aca="false">F216*O216</f>
        <v>#N/A</v>
      </c>
      <c r="AL216" s="61"/>
      <c r="AM216" s="57" t="n">
        <f aca="false">CHOOSE($G$3,AD216-AE216,AE216-AD216)</f>
        <v>0</v>
      </c>
      <c r="AN216" s="57" t="e">
        <f aca="false">CHOOSE($G$3,AG216-AH216,AH216-AG216)</f>
        <v>#N/A</v>
      </c>
      <c r="AO216" s="57" t="e">
        <f aca="false">CHOOSE($G$3,AJ216-AK216,AK216-AJ216)</f>
        <v>#N/A</v>
      </c>
      <c r="AP216" s="72" t="e">
        <f aca="false">SUM(AM216:AO216)</f>
        <v>#N/A</v>
      </c>
      <c r="AR216" s="57" t="n">
        <f aca="false">CHOOSE($G$3,AC216-AD216,AD216-AC216)</f>
        <v>0</v>
      </c>
      <c r="AS216" s="57" t="e">
        <f aca="false">CHOOSE($G$3,AF216-AG216,AG216-AF216)</f>
        <v>#N/A</v>
      </c>
      <c r="AT216" s="57" t="e">
        <f aca="false">CHOOSE($G$3,AI216-AJ216,AJ216-AI216)</f>
        <v>#N/A</v>
      </c>
      <c r="AU216" s="72" t="e">
        <f aca="false">AR216+AS216+AT216</f>
        <v>#N/A</v>
      </c>
      <c r="AV216" s="72"/>
      <c r="AW216" s="58" t="e">
        <f aca="false">AU216+AP216</f>
        <v>#N/A</v>
      </c>
      <c r="AY216" s="58" t="e">
        <f aca="false">AK216+AH216+AE216</f>
        <v>#N/A</v>
      </c>
      <c r="AZ216" s="73"/>
    </row>
    <row r="217" customFormat="false" ht="12" hidden="false" customHeight="true" outlineLevel="0" collapsed="false">
      <c r="A217" s="62" t="n">
        <f aca="false">EDATE(A216,1)</f>
        <v>43009</v>
      </c>
      <c r="B217" s="63" t="n">
        <f aca="false">B216</f>
        <v>15000</v>
      </c>
      <c r="C217" s="75"/>
      <c r="D217" s="65" t="n">
        <f aca="false">B217+C217</f>
        <v>15000</v>
      </c>
      <c r="E217" s="52" t="n">
        <f aca="false">IF(Z217=0,0,IF(AND(Z217=1,$H$3=1),D217*U217,IF($H$3=2,D217,"N/A")))</f>
        <v>0</v>
      </c>
      <c r="F217" s="52" t="n">
        <f aca="false">E217*Y217</f>
        <v>0</v>
      </c>
      <c r="G217" s="66" t="n">
        <f aca="false">VLOOKUP($A217,Table,MATCH(G$4,Curves,0))</f>
        <v>3</v>
      </c>
      <c r="H217" s="67" t="n">
        <f aca="false">G217</f>
        <v>3</v>
      </c>
      <c r="I217" s="68" t="n">
        <f aca="false">H217</f>
        <v>3</v>
      </c>
      <c r="J217" s="66" t="e">
        <f aca="false">VLOOKUP($A217,Table,MATCH(J$4,Curves,0))</f>
        <v>#N/A</v>
      </c>
      <c r="K217" s="67" t="e">
        <f aca="false">J217</f>
        <v>#N/A</v>
      </c>
      <c r="L217" s="68" t="e">
        <f aca="false">K217</f>
        <v>#N/A</v>
      </c>
      <c r="M217" s="66" t="e">
        <f aca="false">VLOOKUP($A217,Table,MATCH(M$4,Curves,0))</f>
        <v>#N/A</v>
      </c>
      <c r="N217" s="67" t="e">
        <f aca="false">M217</f>
        <v>#N/A</v>
      </c>
      <c r="O217" s="68" t="e">
        <f aca="false">N217</f>
        <v>#N/A</v>
      </c>
      <c r="P217" s="69"/>
      <c r="Q217" s="68" t="e">
        <f aca="false">M217+J217+G217</f>
        <v>#N/A</v>
      </c>
      <c r="R217" s="68" t="e">
        <f aca="false">N217+K217+H217</f>
        <v>#N/A</v>
      </c>
      <c r="S217" s="68" t="e">
        <f aca="false">O217+L217+I217</f>
        <v>#N/A</v>
      </c>
      <c r="T217" s="69"/>
      <c r="U217" s="2" t="n">
        <f aca="false">A218-A217</f>
        <v>31</v>
      </c>
      <c r="V217" s="70" t="n">
        <f aca="false">CHOOSE(F$3,A218+24,A217)</f>
        <v>43009</v>
      </c>
      <c r="W217" s="2" t="n">
        <f aca="false">V217-C$3</f>
        <v>-2916</v>
      </c>
      <c r="X217" s="66" t="n">
        <f aca="false">VLOOKUP($A217,Table,MATCH(X$4,Curves,0))</f>
        <v>2</v>
      </c>
      <c r="Y217" s="71" t="n">
        <f aca="false">1/(1+CHOOSE(F$3,(X218+($K$3/10000))/2,(X217+($K$3/10000))/2))^(2*W217/365.25)</f>
        <v>64060.4268427626</v>
      </c>
      <c r="Z217" s="2" t="n">
        <f aca="false">IF(AND(mthbeg&lt;=A217,mthend&gt;=A217),1,0)</f>
        <v>0</v>
      </c>
      <c r="AA217" s="2" t="n">
        <f aca="false">U217*Z217</f>
        <v>0</v>
      </c>
      <c r="AC217" s="57" t="n">
        <f aca="false">F217*G217</f>
        <v>0</v>
      </c>
      <c r="AD217" s="57" t="n">
        <f aca="false">$F217*H217</f>
        <v>0</v>
      </c>
      <c r="AE217" s="57" t="n">
        <f aca="false">$F217*I217</f>
        <v>0</v>
      </c>
      <c r="AF217" s="57" t="e">
        <f aca="false">$F217*J217</f>
        <v>#N/A</v>
      </c>
      <c r="AG217" s="57" t="e">
        <f aca="false">$F217*K217</f>
        <v>#N/A</v>
      </c>
      <c r="AH217" s="57" t="e">
        <f aca="false">$F217*L217</f>
        <v>#N/A</v>
      </c>
      <c r="AI217" s="57" t="e">
        <f aca="false">$F217*M217</f>
        <v>#N/A</v>
      </c>
      <c r="AJ217" s="57" t="e">
        <f aca="false">$F217*N217</f>
        <v>#N/A</v>
      </c>
      <c r="AK217" s="57" t="e">
        <f aca="false">F217*O217</f>
        <v>#N/A</v>
      </c>
      <c r="AL217" s="61"/>
      <c r="AM217" s="57" t="n">
        <f aca="false">CHOOSE($G$3,AD217-AE217,AE217-AD217)</f>
        <v>0</v>
      </c>
      <c r="AN217" s="57" t="e">
        <f aca="false">CHOOSE($G$3,AG217-AH217,AH217-AG217)</f>
        <v>#N/A</v>
      </c>
      <c r="AO217" s="57" t="e">
        <f aca="false">CHOOSE($G$3,AJ217-AK217,AK217-AJ217)</f>
        <v>#N/A</v>
      </c>
      <c r="AP217" s="72" t="e">
        <f aca="false">SUM(AM217:AO217)</f>
        <v>#N/A</v>
      </c>
      <c r="AR217" s="57" t="n">
        <f aca="false">CHOOSE($G$3,AC217-AD217,AD217-AC217)</f>
        <v>0</v>
      </c>
      <c r="AS217" s="57" t="e">
        <f aca="false">CHOOSE($G$3,AF217-AG217,AG217-AF217)</f>
        <v>#N/A</v>
      </c>
      <c r="AT217" s="57" t="e">
        <f aca="false">CHOOSE($G$3,AI217-AJ217,AJ217-AI217)</f>
        <v>#N/A</v>
      </c>
      <c r="AU217" s="72" t="e">
        <f aca="false">AR217+AS217+AT217</f>
        <v>#N/A</v>
      </c>
      <c r="AV217" s="72"/>
      <c r="AW217" s="58" t="e">
        <f aca="false">AU217+AP217</f>
        <v>#N/A</v>
      </c>
      <c r="AY217" s="58" t="e">
        <f aca="false">AK217+AH217+AE217</f>
        <v>#N/A</v>
      </c>
      <c r="AZ217" s="73"/>
    </row>
    <row r="218" customFormat="false" ht="12" hidden="false" customHeight="true" outlineLevel="0" collapsed="false">
      <c r="A218" s="62" t="n">
        <f aca="false">EDATE(A217,1)</f>
        <v>43040</v>
      </c>
      <c r="B218" s="63" t="n">
        <f aca="false">B217</f>
        <v>15000</v>
      </c>
      <c r="C218" s="75"/>
      <c r="D218" s="65" t="n">
        <f aca="false">B218+C218</f>
        <v>15000</v>
      </c>
      <c r="E218" s="52" t="n">
        <f aca="false">IF(Z218=0,0,IF(AND(Z218=1,$H$3=1),D218*U218,IF($H$3=2,D218,"N/A")))</f>
        <v>0</v>
      </c>
      <c r="F218" s="52" t="n">
        <f aca="false">E218*Y218</f>
        <v>0</v>
      </c>
      <c r="G218" s="66" t="n">
        <f aca="false">VLOOKUP($A218,Table,MATCH(G$4,Curves,0))</f>
        <v>3</v>
      </c>
      <c r="H218" s="67" t="n">
        <f aca="false">G218</f>
        <v>3</v>
      </c>
      <c r="I218" s="68" t="n">
        <f aca="false">H218</f>
        <v>3</v>
      </c>
      <c r="J218" s="66" t="e">
        <f aca="false">VLOOKUP($A218,Table,MATCH(J$4,Curves,0))</f>
        <v>#N/A</v>
      </c>
      <c r="K218" s="67" t="e">
        <f aca="false">J218</f>
        <v>#N/A</v>
      </c>
      <c r="L218" s="68" t="e">
        <f aca="false">K218</f>
        <v>#N/A</v>
      </c>
      <c r="M218" s="66" t="e">
        <f aca="false">VLOOKUP($A218,Table,MATCH(M$4,Curves,0))</f>
        <v>#N/A</v>
      </c>
      <c r="N218" s="67" t="e">
        <f aca="false">M218</f>
        <v>#N/A</v>
      </c>
      <c r="O218" s="68" t="e">
        <f aca="false">N218</f>
        <v>#N/A</v>
      </c>
      <c r="P218" s="69"/>
      <c r="Q218" s="68" t="e">
        <f aca="false">M218+J218+G218</f>
        <v>#N/A</v>
      </c>
      <c r="R218" s="68" t="e">
        <f aca="false">N218+K218+H218</f>
        <v>#N/A</v>
      </c>
      <c r="S218" s="68" t="e">
        <f aca="false">O218+L218+I218</f>
        <v>#N/A</v>
      </c>
      <c r="T218" s="69"/>
      <c r="U218" s="2" t="n">
        <f aca="false">A219-A218</f>
        <v>30</v>
      </c>
      <c r="V218" s="70" t="n">
        <f aca="false">CHOOSE(F$3,A219+24,A218)</f>
        <v>43040</v>
      </c>
      <c r="W218" s="2" t="n">
        <f aca="false">V218-C$3</f>
        <v>-2885</v>
      </c>
      <c r="X218" s="66" t="n">
        <f aca="false">VLOOKUP($A218,Table,MATCH(X$4,Curves,0))</f>
        <v>2</v>
      </c>
      <c r="Y218" s="71" t="n">
        <f aca="false">1/(1+CHOOSE(F$3,(X219+($K$3/10000))/2,(X218+($K$3/10000))/2))^(2*W218/365.25)</f>
        <v>56949.6376337478</v>
      </c>
      <c r="Z218" s="2" t="n">
        <f aca="false">IF(AND(mthbeg&lt;=A218,mthend&gt;=A218),1,0)</f>
        <v>0</v>
      </c>
      <c r="AA218" s="2" t="n">
        <f aca="false">U218*Z218</f>
        <v>0</v>
      </c>
      <c r="AC218" s="57" t="n">
        <f aca="false">F218*G218</f>
        <v>0</v>
      </c>
      <c r="AD218" s="57" t="n">
        <f aca="false">$F218*H218</f>
        <v>0</v>
      </c>
      <c r="AE218" s="57" t="n">
        <f aca="false">$F218*I218</f>
        <v>0</v>
      </c>
      <c r="AF218" s="57" t="e">
        <f aca="false">$F218*J218</f>
        <v>#N/A</v>
      </c>
      <c r="AG218" s="57" t="e">
        <f aca="false">$F218*K218</f>
        <v>#N/A</v>
      </c>
      <c r="AH218" s="57" t="e">
        <f aca="false">$F218*L218</f>
        <v>#N/A</v>
      </c>
      <c r="AI218" s="57" t="e">
        <f aca="false">$F218*M218</f>
        <v>#N/A</v>
      </c>
      <c r="AJ218" s="57" t="e">
        <f aca="false">$F218*N218</f>
        <v>#N/A</v>
      </c>
      <c r="AK218" s="57" t="e">
        <f aca="false">F218*O218</f>
        <v>#N/A</v>
      </c>
      <c r="AL218" s="61"/>
      <c r="AM218" s="57" t="n">
        <f aca="false">CHOOSE($G$3,AD218-AE218,AE218-AD218)</f>
        <v>0</v>
      </c>
      <c r="AN218" s="57" t="e">
        <f aca="false">CHOOSE($G$3,AG218-AH218,AH218-AG218)</f>
        <v>#N/A</v>
      </c>
      <c r="AO218" s="57" t="e">
        <f aca="false">CHOOSE($G$3,AJ218-AK218,AK218-AJ218)</f>
        <v>#N/A</v>
      </c>
      <c r="AP218" s="72" t="e">
        <f aca="false">SUM(AM218:AO218)</f>
        <v>#N/A</v>
      </c>
      <c r="AR218" s="57" t="n">
        <f aca="false">CHOOSE($G$3,AC218-AD218,AD218-AC218)</f>
        <v>0</v>
      </c>
      <c r="AS218" s="57" t="e">
        <f aca="false">CHOOSE($G$3,AF218-AG218,AG218-AF218)</f>
        <v>#N/A</v>
      </c>
      <c r="AT218" s="57" t="e">
        <f aca="false">CHOOSE($G$3,AI218-AJ218,AJ218-AI218)</f>
        <v>#N/A</v>
      </c>
      <c r="AU218" s="72" t="e">
        <f aca="false">AR218+AS218+AT218</f>
        <v>#N/A</v>
      </c>
      <c r="AV218" s="72"/>
      <c r="AW218" s="58" t="e">
        <f aca="false">AU218+AP218</f>
        <v>#N/A</v>
      </c>
      <c r="AY218" s="58" t="e">
        <f aca="false">AK218+AH218+AE218</f>
        <v>#N/A</v>
      </c>
      <c r="AZ218" s="73"/>
    </row>
    <row r="219" customFormat="false" ht="12" hidden="false" customHeight="true" outlineLevel="0" collapsed="false">
      <c r="A219" s="62" t="n">
        <f aca="false">EDATE(A218,1)</f>
        <v>43070</v>
      </c>
      <c r="B219" s="63" t="n">
        <f aca="false">B218</f>
        <v>15000</v>
      </c>
      <c r="C219" s="75"/>
      <c r="D219" s="65" t="n">
        <f aca="false">B219+C219</f>
        <v>15000</v>
      </c>
      <c r="E219" s="52" t="n">
        <f aca="false">IF(Z219=0,0,IF(AND(Z219=1,$H$3=1),D219*U219,IF($H$3=2,D219,"N/A")))</f>
        <v>0</v>
      </c>
      <c r="F219" s="52" t="n">
        <f aca="false">E219*Y219</f>
        <v>0</v>
      </c>
      <c r="G219" s="66" t="n">
        <f aca="false">VLOOKUP($A219,Table,MATCH(G$4,Curves,0))</f>
        <v>3</v>
      </c>
      <c r="H219" s="67" t="n">
        <f aca="false">G219</f>
        <v>3</v>
      </c>
      <c r="I219" s="68" t="n">
        <f aca="false">H219</f>
        <v>3</v>
      </c>
      <c r="J219" s="66" t="e">
        <f aca="false">VLOOKUP($A219,Table,MATCH(J$4,Curves,0))</f>
        <v>#N/A</v>
      </c>
      <c r="K219" s="67" t="e">
        <f aca="false">J219</f>
        <v>#N/A</v>
      </c>
      <c r="L219" s="68" t="e">
        <f aca="false">K219</f>
        <v>#N/A</v>
      </c>
      <c r="M219" s="66" t="e">
        <f aca="false">VLOOKUP($A219,Table,MATCH(M$4,Curves,0))</f>
        <v>#N/A</v>
      </c>
      <c r="N219" s="67" t="e">
        <f aca="false">M219</f>
        <v>#N/A</v>
      </c>
      <c r="O219" s="68" t="e">
        <f aca="false">N219</f>
        <v>#N/A</v>
      </c>
      <c r="P219" s="69"/>
      <c r="Q219" s="68" t="e">
        <f aca="false">M219+J219+G219</f>
        <v>#N/A</v>
      </c>
      <c r="R219" s="68" t="e">
        <f aca="false">N219+K219+H219</f>
        <v>#N/A</v>
      </c>
      <c r="S219" s="68" t="e">
        <f aca="false">O219+L219+I219</f>
        <v>#N/A</v>
      </c>
      <c r="T219" s="69"/>
      <c r="U219" s="2" t="n">
        <f aca="false">A220-A219</f>
        <v>31</v>
      </c>
      <c r="V219" s="70" t="n">
        <f aca="false">CHOOSE(F$3,A220+24,A219)</f>
        <v>43070</v>
      </c>
      <c r="W219" s="2" t="n">
        <f aca="false">V219-C$3</f>
        <v>-2855</v>
      </c>
      <c r="X219" s="66" t="n">
        <f aca="false">VLOOKUP($A219,Table,MATCH(X$4,Curves,0))</f>
        <v>2</v>
      </c>
      <c r="Y219" s="71" t="n">
        <f aca="false">1/(1+CHOOSE(F$3,(X220+($K$3/10000))/2,(X219+($K$3/10000))/2))^(2*W219/365.25)</f>
        <v>50820.6777330825</v>
      </c>
      <c r="Z219" s="2" t="n">
        <f aca="false">IF(AND(mthbeg&lt;=A219,mthend&gt;=A219),1,0)</f>
        <v>0</v>
      </c>
      <c r="AA219" s="2" t="n">
        <f aca="false">U219*Z219</f>
        <v>0</v>
      </c>
      <c r="AC219" s="57" t="n">
        <f aca="false">F219*G219</f>
        <v>0</v>
      </c>
      <c r="AD219" s="57" t="n">
        <f aca="false">$F219*H219</f>
        <v>0</v>
      </c>
      <c r="AE219" s="57" t="n">
        <f aca="false">$F219*I219</f>
        <v>0</v>
      </c>
      <c r="AF219" s="57" t="e">
        <f aca="false">$F219*J219</f>
        <v>#N/A</v>
      </c>
      <c r="AG219" s="57" t="e">
        <f aca="false">$F219*K219</f>
        <v>#N/A</v>
      </c>
      <c r="AH219" s="57" t="e">
        <f aca="false">$F219*L219</f>
        <v>#N/A</v>
      </c>
      <c r="AI219" s="57" t="e">
        <f aca="false">$F219*M219</f>
        <v>#N/A</v>
      </c>
      <c r="AJ219" s="57" t="e">
        <f aca="false">$F219*N219</f>
        <v>#N/A</v>
      </c>
      <c r="AK219" s="57" t="e">
        <f aca="false">F219*O219</f>
        <v>#N/A</v>
      </c>
      <c r="AL219" s="61"/>
      <c r="AM219" s="57" t="n">
        <f aca="false">CHOOSE($G$3,AD219-AE219,AE219-AD219)</f>
        <v>0</v>
      </c>
      <c r="AN219" s="57" t="e">
        <f aca="false">CHOOSE($G$3,AG219-AH219,AH219-AG219)</f>
        <v>#N/A</v>
      </c>
      <c r="AO219" s="57" t="e">
        <f aca="false">CHOOSE($G$3,AJ219-AK219,AK219-AJ219)</f>
        <v>#N/A</v>
      </c>
      <c r="AP219" s="72" t="e">
        <f aca="false">SUM(AM219:AO219)</f>
        <v>#N/A</v>
      </c>
      <c r="AR219" s="57" t="n">
        <f aca="false">CHOOSE($G$3,AC219-AD219,AD219-AC219)</f>
        <v>0</v>
      </c>
      <c r="AS219" s="57" t="e">
        <f aca="false">CHOOSE($G$3,AF219-AG219,AG219-AF219)</f>
        <v>#N/A</v>
      </c>
      <c r="AT219" s="57" t="e">
        <f aca="false">CHOOSE($G$3,AI219-AJ219,AJ219-AI219)</f>
        <v>#N/A</v>
      </c>
      <c r="AU219" s="72" t="e">
        <f aca="false">AR219+AS219+AT219</f>
        <v>#N/A</v>
      </c>
      <c r="AV219" s="72"/>
      <c r="AW219" s="58" t="e">
        <f aca="false">AU219+AP219</f>
        <v>#N/A</v>
      </c>
      <c r="AY219" s="58" t="e">
        <f aca="false">AK219+AH219+AE219</f>
        <v>#N/A</v>
      </c>
      <c r="AZ219" s="73"/>
    </row>
    <row r="220" customFormat="false" ht="12" hidden="false" customHeight="true" outlineLevel="0" collapsed="false">
      <c r="A220" s="62" t="n">
        <f aca="false">EDATE(A219,1)</f>
        <v>43101</v>
      </c>
      <c r="B220" s="63" t="n">
        <f aca="false">B219</f>
        <v>15000</v>
      </c>
      <c r="C220" s="75"/>
      <c r="D220" s="65" t="n">
        <f aca="false">B220+C220</f>
        <v>15000</v>
      </c>
      <c r="E220" s="52" t="n">
        <f aca="false">IF(Z220=0,0,IF(AND(Z220=1,$H$3=1),D220*U220,IF($H$3=2,D220,"N/A")))</f>
        <v>0</v>
      </c>
      <c r="F220" s="52" t="n">
        <f aca="false">E220*Y220</f>
        <v>0</v>
      </c>
      <c r="G220" s="66" t="n">
        <f aca="false">VLOOKUP($A220,Table,MATCH(G$4,Curves,0))</f>
        <v>3</v>
      </c>
      <c r="H220" s="67" t="n">
        <f aca="false">G220</f>
        <v>3</v>
      </c>
      <c r="I220" s="68" t="n">
        <f aca="false">H220</f>
        <v>3</v>
      </c>
      <c r="J220" s="66" t="e">
        <f aca="false">VLOOKUP($A220,Table,MATCH(J$4,Curves,0))</f>
        <v>#N/A</v>
      </c>
      <c r="K220" s="67" t="e">
        <f aca="false">J220</f>
        <v>#N/A</v>
      </c>
      <c r="L220" s="68" t="e">
        <f aca="false">K220</f>
        <v>#N/A</v>
      </c>
      <c r="M220" s="66" t="e">
        <f aca="false">VLOOKUP($A220,Table,MATCH(M$4,Curves,0))</f>
        <v>#N/A</v>
      </c>
      <c r="N220" s="67" t="e">
        <f aca="false">M220</f>
        <v>#N/A</v>
      </c>
      <c r="O220" s="68" t="e">
        <f aca="false">N220</f>
        <v>#N/A</v>
      </c>
      <c r="P220" s="69"/>
      <c r="Q220" s="68" t="e">
        <f aca="false">M220+J220+G220</f>
        <v>#N/A</v>
      </c>
      <c r="R220" s="68" t="e">
        <f aca="false">N220+K220+H220</f>
        <v>#N/A</v>
      </c>
      <c r="S220" s="68" t="e">
        <f aca="false">O220+L220+I220</f>
        <v>#N/A</v>
      </c>
      <c r="T220" s="69"/>
      <c r="U220" s="2" t="n">
        <f aca="false">A221-A220</f>
        <v>31</v>
      </c>
      <c r="V220" s="70" t="n">
        <f aca="false">CHOOSE(F$3,A221+24,A220)</f>
        <v>43101</v>
      </c>
      <c r="W220" s="2" t="n">
        <f aca="false">V220-C$3</f>
        <v>-2824</v>
      </c>
      <c r="X220" s="66" t="n">
        <f aca="false">VLOOKUP($A220,Table,MATCH(X$4,Curves,0))</f>
        <v>2</v>
      </c>
      <c r="Y220" s="71" t="n">
        <f aca="false">1/(1+CHOOSE(F$3,(X221+($K$3/10000))/2,(X220+($K$3/10000))/2))^(2*W220/365.25)</f>
        <v>45179.5175874247</v>
      </c>
      <c r="Z220" s="2" t="n">
        <f aca="false">IF(AND(mthbeg&lt;=A220,mthend&gt;=A220),1,0)</f>
        <v>0</v>
      </c>
      <c r="AA220" s="2" t="n">
        <f aca="false">U220*Z220</f>
        <v>0</v>
      </c>
      <c r="AC220" s="57" t="n">
        <f aca="false">F220*G220</f>
        <v>0</v>
      </c>
      <c r="AD220" s="57" t="n">
        <f aca="false">$F220*H220</f>
        <v>0</v>
      </c>
      <c r="AE220" s="57" t="n">
        <f aca="false">$F220*I220</f>
        <v>0</v>
      </c>
      <c r="AF220" s="57" t="e">
        <f aca="false">$F220*J220</f>
        <v>#N/A</v>
      </c>
      <c r="AG220" s="57" t="e">
        <f aca="false">$F220*K220</f>
        <v>#N/A</v>
      </c>
      <c r="AH220" s="57" t="e">
        <f aca="false">$F220*L220</f>
        <v>#N/A</v>
      </c>
      <c r="AI220" s="57" t="e">
        <f aca="false">$F220*M220</f>
        <v>#N/A</v>
      </c>
      <c r="AJ220" s="57" t="e">
        <f aca="false">$F220*N220</f>
        <v>#N/A</v>
      </c>
      <c r="AK220" s="57" t="e">
        <f aca="false">F220*O220</f>
        <v>#N/A</v>
      </c>
      <c r="AL220" s="61"/>
      <c r="AM220" s="57" t="n">
        <f aca="false">CHOOSE($G$3,AD220-AE220,AE220-AD220)</f>
        <v>0</v>
      </c>
      <c r="AN220" s="57" t="e">
        <f aca="false">CHOOSE($G$3,AG220-AH220,AH220-AG220)</f>
        <v>#N/A</v>
      </c>
      <c r="AO220" s="57" t="e">
        <f aca="false">CHOOSE($G$3,AJ220-AK220,AK220-AJ220)</f>
        <v>#N/A</v>
      </c>
      <c r="AP220" s="72" t="e">
        <f aca="false">SUM(AM220:AO220)</f>
        <v>#N/A</v>
      </c>
      <c r="AR220" s="57" t="n">
        <f aca="false">CHOOSE($G$3,AC220-AD220,AD220-AC220)</f>
        <v>0</v>
      </c>
      <c r="AS220" s="57" t="e">
        <f aca="false">CHOOSE($G$3,AF220-AG220,AG220-AF220)</f>
        <v>#N/A</v>
      </c>
      <c r="AT220" s="57" t="e">
        <f aca="false">CHOOSE($G$3,AI220-AJ220,AJ220-AI220)</f>
        <v>#N/A</v>
      </c>
      <c r="AU220" s="72" t="e">
        <f aca="false">AR220+AS220+AT220</f>
        <v>#N/A</v>
      </c>
      <c r="AV220" s="72"/>
      <c r="AW220" s="58" t="e">
        <f aca="false">AU220+AP220</f>
        <v>#N/A</v>
      </c>
      <c r="AY220" s="58" t="e">
        <f aca="false">AK220+AH220+AE220</f>
        <v>#N/A</v>
      </c>
      <c r="AZ220" s="73"/>
    </row>
    <row r="221" customFormat="false" ht="12" hidden="false" customHeight="true" outlineLevel="0" collapsed="false">
      <c r="A221" s="62" t="n">
        <f aca="false">EDATE(A220,1)</f>
        <v>43132</v>
      </c>
      <c r="B221" s="63" t="n">
        <f aca="false">B220</f>
        <v>15000</v>
      </c>
      <c r="C221" s="75"/>
      <c r="D221" s="65" t="n">
        <f aca="false">B221+C221</f>
        <v>15000</v>
      </c>
      <c r="E221" s="52" t="n">
        <f aca="false">IF(Z221=0,0,IF(AND(Z221=1,$H$3=1),D221*U221,IF($H$3=2,D221,"N/A")))</f>
        <v>0</v>
      </c>
      <c r="F221" s="52" t="n">
        <f aca="false">E221*Y221</f>
        <v>0</v>
      </c>
      <c r="G221" s="66" t="n">
        <f aca="false">VLOOKUP($A221,Table,MATCH(G$4,Curves,0))</f>
        <v>3</v>
      </c>
      <c r="H221" s="67" t="n">
        <f aca="false">G221</f>
        <v>3</v>
      </c>
      <c r="I221" s="68" t="n">
        <f aca="false">H221</f>
        <v>3</v>
      </c>
      <c r="J221" s="66" t="e">
        <f aca="false">VLOOKUP($A221,Table,MATCH(J$4,Curves,0))</f>
        <v>#N/A</v>
      </c>
      <c r="K221" s="67" t="e">
        <f aca="false">J221</f>
        <v>#N/A</v>
      </c>
      <c r="L221" s="68" t="e">
        <f aca="false">K221</f>
        <v>#N/A</v>
      </c>
      <c r="M221" s="66" t="e">
        <f aca="false">VLOOKUP($A221,Table,MATCH(M$4,Curves,0))</f>
        <v>#N/A</v>
      </c>
      <c r="N221" s="67" t="e">
        <f aca="false">M221</f>
        <v>#N/A</v>
      </c>
      <c r="O221" s="68" t="e">
        <f aca="false">N221</f>
        <v>#N/A</v>
      </c>
      <c r="P221" s="69"/>
      <c r="Q221" s="68" t="e">
        <f aca="false">M221+J221+G221</f>
        <v>#N/A</v>
      </c>
      <c r="R221" s="68" t="e">
        <f aca="false">N221+K221+H221</f>
        <v>#N/A</v>
      </c>
      <c r="S221" s="68" t="e">
        <f aca="false">O221+L221+I221</f>
        <v>#N/A</v>
      </c>
      <c r="T221" s="69"/>
      <c r="U221" s="2" t="n">
        <f aca="false">A222-A221</f>
        <v>28</v>
      </c>
      <c r="V221" s="70" t="n">
        <f aca="false">CHOOSE(F$3,A222+24,A221)</f>
        <v>43132</v>
      </c>
      <c r="W221" s="2" t="n">
        <f aca="false">V221-C$3</f>
        <v>-2793</v>
      </c>
      <c r="X221" s="66" t="n">
        <f aca="false">VLOOKUP($A221,Table,MATCH(X$4,Curves,0))</f>
        <v>2</v>
      </c>
      <c r="Y221" s="71" t="n">
        <f aca="false">1/(1+CHOOSE(F$3,(X222+($K$3/10000))/2,(X221+($K$3/10000))/2))^(2*W221/365.25)</f>
        <v>40164.5334238365</v>
      </c>
      <c r="Z221" s="2" t="n">
        <f aca="false">IF(AND(mthbeg&lt;=A221,mthend&gt;=A221),1,0)</f>
        <v>0</v>
      </c>
      <c r="AA221" s="2" t="n">
        <f aca="false">U221*Z221</f>
        <v>0</v>
      </c>
      <c r="AC221" s="57" t="n">
        <f aca="false">F221*G221</f>
        <v>0</v>
      </c>
      <c r="AD221" s="57" t="n">
        <f aca="false">$F221*H221</f>
        <v>0</v>
      </c>
      <c r="AE221" s="57" t="n">
        <f aca="false">$F221*I221</f>
        <v>0</v>
      </c>
      <c r="AF221" s="57" t="e">
        <f aca="false">$F221*J221</f>
        <v>#N/A</v>
      </c>
      <c r="AG221" s="57" t="e">
        <f aca="false">$F221*K221</f>
        <v>#N/A</v>
      </c>
      <c r="AH221" s="57" t="e">
        <f aca="false">$F221*L221</f>
        <v>#N/A</v>
      </c>
      <c r="AI221" s="57" t="e">
        <f aca="false">$F221*M221</f>
        <v>#N/A</v>
      </c>
      <c r="AJ221" s="57" t="e">
        <f aca="false">$F221*N221</f>
        <v>#N/A</v>
      </c>
      <c r="AK221" s="57" t="e">
        <f aca="false">F221*O221</f>
        <v>#N/A</v>
      </c>
      <c r="AL221" s="61"/>
      <c r="AM221" s="57" t="n">
        <f aca="false">CHOOSE($G$3,AD221-AE221,AE221-AD221)</f>
        <v>0</v>
      </c>
      <c r="AN221" s="57" t="e">
        <f aca="false">CHOOSE($G$3,AG221-AH221,AH221-AG221)</f>
        <v>#N/A</v>
      </c>
      <c r="AO221" s="57" t="e">
        <f aca="false">CHOOSE($G$3,AJ221-AK221,AK221-AJ221)</f>
        <v>#N/A</v>
      </c>
      <c r="AP221" s="72" t="e">
        <f aca="false">SUM(AM221:AO221)</f>
        <v>#N/A</v>
      </c>
      <c r="AR221" s="57" t="n">
        <f aca="false">CHOOSE($G$3,AC221-AD221,AD221-AC221)</f>
        <v>0</v>
      </c>
      <c r="AS221" s="57" t="e">
        <f aca="false">CHOOSE($G$3,AF221-AG221,AG221-AF221)</f>
        <v>#N/A</v>
      </c>
      <c r="AT221" s="57" t="e">
        <f aca="false">CHOOSE($G$3,AI221-AJ221,AJ221-AI221)</f>
        <v>#N/A</v>
      </c>
      <c r="AU221" s="72" t="e">
        <f aca="false">AR221+AS221+AT221</f>
        <v>#N/A</v>
      </c>
      <c r="AV221" s="72"/>
      <c r="AW221" s="58" t="e">
        <f aca="false">AU221+AP221</f>
        <v>#N/A</v>
      </c>
      <c r="AY221" s="58" t="e">
        <f aca="false">AK221+AH221+AE221</f>
        <v>#N/A</v>
      </c>
      <c r="AZ221" s="73"/>
    </row>
    <row r="222" customFormat="false" ht="12" hidden="false" customHeight="true" outlineLevel="0" collapsed="false">
      <c r="A222" s="62" t="n">
        <f aca="false">EDATE(A221,1)</f>
        <v>43160</v>
      </c>
      <c r="B222" s="63" t="n">
        <f aca="false">B221</f>
        <v>15000</v>
      </c>
      <c r="C222" s="75"/>
      <c r="D222" s="65" t="n">
        <f aca="false">B222+C222</f>
        <v>15000</v>
      </c>
      <c r="E222" s="52" t="n">
        <f aca="false">IF(Z222=0,0,IF(AND(Z222=1,$H$3=1),D222*U222,IF($H$3=2,D222,"N/A")))</f>
        <v>0</v>
      </c>
      <c r="F222" s="52" t="n">
        <f aca="false">E222*Y222</f>
        <v>0</v>
      </c>
      <c r="G222" s="66" t="n">
        <f aca="false">VLOOKUP($A222,Table,MATCH(G$4,Curves,0))</f>
        <v>3</v>
      </c>
      <c r="H222" s="67" t="n">
        <f aca="false">G222</f>
        <v>3</v>
      </c>
      <c r="I222" s="68" t="n">
        <f aca="false">H222</f>
        <v>3</v>
      </c>
      <c r="J222" s="66" t="e">
        <f aca="false">VLOOKUP($A222,Table,MATCH(J$4,Curves,0))</f>
        <v>#N/A</v>
      </c>
      <c r="K222" s="67" t="e">
        <f aca="false">J222</f>
        <v>#N/A</v>
      </c>
      <c r="L222" s="68" t="e">
        <f aca="false">K222</f>
        <v>#N/A</v>
      </c>
      <c r="M222" s="66" t="e">
        <f aca="false">VLOOKUP($A222,Table,MATCH(M$4,Curves,0))</f>
        <v>#N/A</v>
      </c>
      <c r="N222" s="67" t="e">
        <f aca="false">M222</f>
        <v>#N/A</v>
      </c>
      <c r="O222" s="68" t="e">
        <f aca="false">N222</f>
        <v>#N/A</v>
      </c>
      <c r="P222" s="69"/>
      <c r="Q222" s="68" t="e">
        <f aca="false">M222+J222+G222</f>
        <v>#N/A</v>
      </c>
      <c r="R222" s="68" t="e">
        <f aca="false">N222+K222+H222</f>
        <v>#N/A</v>
      </c>
      <c r="S222" s="68" t="e">
        <f aca="false">O222+L222+I222</f>
        <v>#N/A</v>
      </c>
      <c r="T222" s="69"/>
      <c r="U222" s="2" t="n">
        <f aca="false">A223-A222</f>
        <v>31</v>
      </c>
      <c r="V222" s="70" t="n">
        <f aca="false">CHOOSE(F$3,A223+24,A222)</f>
        <v>43160</v>
      </c>
      <c r="W222" s="2" t="n">
        <f aca="false">V222-C$3</f>
        <v>-2765</v>
      </c>
      <c r="X222" s="66" t="n">
        <f aca="false">VLOOKUP($A222,Table,MATCH(X$4,Curves,0))</f>
        <v>2</v>
      </c>
      <c r="Y222" s="71" t="n">
        <f aca="false">1/(1+CHOOSE(F$3,(X223+($K$3/10000))/2,(X222+($K$3/10000))/2))^(2*W222/365.25)</f>
        <v>36115.1077150017</v>
      </c>
      <c r="Z222" s="2" t="n">
        <f aca="false">IF(AND(mthbeg&lt;=A222,mthend&gt;=A222),1,0)</f>
        <v>0</v>
      </c>
      <c r="AA222" s="2" t="n">
        <f aca="false">U222*Z222</f>
        <v>0</v>
      </c>
      <c r="AC222" s="57" t="n">
        <f aca="false">F222*G222</f>
        <v>0</v>
      </c>
      <c r="AD222" s="57" t="n">
        <f aca="false">$F222*H222</f>
        <v>0</v>
      </c>
      <c r="AE222" s="57" t="n">
        <f aca="false">$F222*I222</f>
        <v>0</v>
      </c>
      <c r="AF222" s="57" t="e">
        <f aca="false">$F222*J222</f>
        <v>#N/A</v>
      </c>
      <c r="AG222" s="57" t="e">
        <f aca="false">$F222*K222</f>
        <v>#N/A</v>
      </c>
      <c r="AH222" s="57" t="e">
        <f aca="false">$F222*L222</f>
        <v>#N/A</v>
      </c>
      <c r="AI222" s="57" t="e">
        <f aca="false">$F222*M222</f>
        <v>#N/A</v>
      </c>
      <c r="AJ222" s="57" t="e">
        <f aca="false">$F222*N222</f>
        <v>#N/A</v>
      </c>
      <c r="AK222" s="57" t="e">
        <f aca="false">F222*O222</f>
        <v>#N/A</v>
      </c>
      <c r="AL222" s="61"/>
      <c r="AM222" s="57" t="n">
        <f aca="false">CHOOSE($G$3,AD222-AE222,AE222-AD222)</f>
        <v>0</v>
      </c>
      <c r="AN222" s="57" t="e">
        <f aca="false">CHOOSE($G$3,AG222-AH222,AH222-AG222)</f>
        <v>#N/A</v>
      </c>
      <c r="AO222" s="57" t="e">
        <f aca="false">CHOOSE($G$3,AJ222-AK222,AK222-AJ222)</f>
        <v>#N/A</v>
      </c>
      <c r="AP222" s="72" t="e">
        <f aca="false">SUM(AM222:AO222)</f>
        <v>#N/A</v>
      </c>
      <c r="AR222" s="57" t="n">
        <f aca="false">CHOOSE($G$3,AC222-AD222,AD222-AC222)</f>
        <v>0</v>
      </c>
      <c r="AS222" s="57" t="e">
        <f aca="false">CHOOSE($G$3,AF222-AG222,AG222-AF222)</f>
        <v>#N/A</v>
      </c>
      <c r="AT222" s="57" t="e">
        <f aca="false">CHOOSE($G$3,AI222-AJ222,AJ222-AI222)</f>
        <v>#N/A</v>
      </c>
      <c r="AU222" s="72" t="e">
        <f aca="false">AR222+AS222+AT222</f>
        <v>#N/A</v>
      </c>
      <c r="AV222" s="72"/>
      <c r="AW222" s="58" t="e">
        <f aca="false">AU222+AP222</f>
        <v>#N/A</v>
      </c>
      <c r="AY222" s="58" t="e">
        <f aca="false">AK222+AH222+AE222</f>
        <v>#N/A</v>
      </c>
      <c r="AZ222" s="73"/>
    </row>
    <row r="223" customFormat="false" ht="12" hidden="false" customHeight="true" outlineLevel="0" collapsed="false">
      <c r="A223" s="62" t="n">
        <f aca="false">EDATE(A222,1)</f>
        <v>43191</v>
      </c>
      <c r="B223" s="63" t="n">
        <f aca="false">B222</f>
        <v>15000</v>
      </c>
      <c r="C223" s="75"/>
      <c r="D223" s="65" t="n">
        <f aca="false">B223+C223</f>
        <v>15000</v>
      </c>
      <c r="E223" s="52" t="n">
        <f aca="false">IF(Z223=0,0,IF(AND(Z223=1,$H$3=1),D223*U223,IF($H$3=2,D223,"N/A")))</f>
        <v>0</v>
      </c>
      <c r="F223" s="52" t="n">
        <f aca="false">E223*Y223</f>
        <v>0</v>
      </c>
      <c r="G223" s="66" t="n">
        <f aca="false">VLOOKUP($A223,Table,MATCH(G$4,Curves,0))</f>
        <v>3</v>
      </c>
      <c r="H223" s="67" t="n">
        <f aca="false">G223</f>
        <v>3</v>
      </c>
      <c r="I223" s="68" t="n">
        <f aca="false">H223</f>
        <v>3</v>
      </c>
      <c r="J223" s="66" t="e">
        <f aca="false">VLOOKUP($A223,Table,MATCH(J$4,Curves,0))</f>
        <v>#N/A</v>
      </c>
      <c r="K223" s="67" t="e">
        <f aca="false">J223</f>
        <v>#N/A</v>
      </c>
      <c r="L223" s="68" t="e">
        <f aca="false">K223</f>
        <v>#N/A</v>
      </c>
      <c r="M223" s="66" t="e">
        <f aca="false">VLOOKUP($A223,Table,MATCH(M$4,Curves,0))</f>
        <v>#N/A</v>
      </c>
      <c r="N223" s="67" t="e">
        <f aca="false">M223</f>
        <v>#N/A</v>
      </c>
      <c r="O223" s="68" t="e">
        <f aca="false">N223</f>
        <v>#N/A</v>
      </c>
      <c r="P223" s="69"/>
      <c r="Q223" s="68" t="e">
        <f aca="false">M223+J223+G223</f>
        <v>#N/A</v>
      </c>
      <c r="R223" s="68" t="e">
        <f aca="false">N223+K223+H223</f>
        <v>#N/A</v>
      </c>
      <c r="S223" s="68" t="e">
        <f aca="false">O223+L223+I223</f>
        <v>#N/A</v>
      </c>
      <c r="T223" s="69"/>
      <c r="U223" s="2" t="n">
        <f aca="false">A224-A223</f>
        <v>30</v>
      </c>
      <c r="V223" s="70" t="n">
        <f aca="false">CHOOSE(F$3,A224+24,A223)</f>
        <v>43191</v>
      </c>
      <c r="W223" s="2" t="n">
        <f aca="false">V223-C$3</f>
        <v>-2734</v>
      </c>
      <c r="X223" s="66" t="n">
        <f aca="false">VLOOKUP($A223,Table,MATCH(X$4,Curves,0))</f>
        <v>2</v>
      </c>
      <c r="Y223" s="71" t="n">
        <f aca="false">1/(1+CHOOSE(F$3,(X224+($K$3/10000))/2,(X223+($K$3/10000))/2))^(2*W223/365.25)</f>
        <v>32106.2846259427</v>
      </c>
      <c r="Z223" s="2" t="n">
        <f aca="false">IF(AND(mthbeg&lt;=A223,mthend&gt;=A223),1,0)</f>
        <v>0</v>
      </c>
      <c r="AA223" s="2" t="n">
        <f aca="false">U223*Z223</f>
        <v>0</v>
      </c>
      <c r="AC223" s="57" t="n">
        <f aca="false">F223*G223</f>
        <v>0</v>
      </c>
      <c r="AD223" s="57" t="n">
        <f aca="false">$F223*H223</f>
        <v>0</v>
      </c>
      <c r="AE223" s="57" t="n">
        <f aca="false">$F223*I223</f>
        <v>0</v>
      </c>
      <c r="AF223" s="57" t="e">
        <f aca="false">$F223*J223</f>
        <v>#N/A</v>
      </c>
      <c r="AG223" s="57" t="e">
        <f aca="false">$F223*K223</f>
        <v>#N/A</v>
      </c>
      <c r="AH223" s="57" t="e">
        <f aca="false">$F223*L223</f>
        <v>#N/A</v>
      </c>
      <c r="AI223" s="57" t="e">
        <f aca="false">$F223*M223</f>
        <v>#N/A</v>
      </c>
      <c r="AJ223" s="57" t="e">
        <f aca="false">$F223*N223</f>
        <v>#N/A</v>
      </c>
      <c r="AK223" s="57" t="e">
        <f aca="false">F223*O223</f>
        <v>#N/A</v>
      </c>
      <c r="AL223" s="61"/>
      <c r="AM223" s="57" t="n">
        <f aca="false">CHOOSE($G$3,AD223-AE223,AE223-AD223)</f>
        <v>0</v>
      </c>
      <c r="AN223" s="57" t="e">
        <f aca="false">CHOOSE($G$3,AG223-AH223,AH223-AG223)</f>
        <v>#N/A</v>
      </c>
      <c r="AO223" s="57" t="e">
        <f aca="false">CHOOSE($G$3,AJ223-AK223,AK223-AJ223)</f>
        <v>#N/A</v>
      </c>
      <c r="AP223" s="72" t="e">
        <f aca="false">SUM(AM223:AO223)</f>
        <v>#N/A</v>
      </c>
      <c r="AR223" s="57" t="n">
        <f aca="false">CHOOSE($G$3,AC223-AD223,AD223-AC223)</f>
        <v>0</v>
      </c>
      <c r="AS223" s="57" t="e">
        <f aca="false">CHOOSE($G$3,AF223-AG223,AG223-AF223)</f>
        <v>#N/A</v>
      </c>
      <c r="AT223" s="57" t="e">
        <f aca="false">CHOOSE($G$3,AI223-AJ223,AJ223-AI223)</f>
        <v>#N/A</v>
      </c>
      <c r="AU223" s="72" t="e">
        <f aca="false">AR223+AS223+AT223</f>
        <v>#N/A</v>
      </c>
      <c r="AV223" s="72"/>
      <c r="AW223" s="58" t="e">
        <f aca="false">AU223+AP223</f>
        <v>#N/A</v>
      </c>
      <c r="AY223" s="58" t="e">
        <f aca="false">AK223+AH223+AE223</f>
        <v>#N/A</v>
      </c>
      <c r="AZ223" s="73"/>
    </row>
    <row r="224" customFormat="false" ht="12" hidden="false" customHeight="true" outlineLevel="0" collapsed="false">
      <c r="A224" s="62" t="n">
        <f aca="false">EDATE(A223,1)</f>
        <v>43221</v>
      </c>
      <c r="B224" s="63" t="n">
        <f aca="false">B223</f>
        <v>15000</v>
      </c>
      <c r="C224" s="75"/>
      <c r="D224" s="65" t="n">
        <f aca="false">B224+C224</f>
        <v>15000</v>
      </c>
      <c r="E224" s="52" t="n">
        <f aca="false">IF(Z224=0,0,IF(AND(Z224=1,$H$3=1),D224*U224,IF($H$3=2,D224,"N/A")))</f>
        <v>0</v>
      </c>
      <c r="F224" s="52" t="n">
        <f aca="false">E224*Y224</f>
        <v>0</v>
      </c>
      <c r="G224" s="66" t="n">
        <f aca="false">VLOOKUP($A224,Table,MATCH(G$4,Curves,0))</f>
        <v>3</v>
      </c>
      <c r="H224" s="67" t="n">
        <f aca="false">G224</f>
        <v>3</v>
      </c>
      <c r="I224" s="68" t="n">
        <f aca="false">H224</f>
        <v>3</v>
      </c>
      <c r="J224" s="66" t="e">
        <f aca="false">VLOOKUP($A224,Table,MATCH(J$4,Curves,0))</f>
        <v>#N/A</v>
      </c>
      <c r="K224" s="67" t="e">
        <f aca="false">J224</f>
        <v>#N/A</v>
      </c>
      <c r="L224" s="68" t="e">
        <f aca="false">K224</f>
        <v>#N/A</v>
      </c>
      <c r="M224" s="66" t="e">
        <f aca="false">VLOOKUP($A224,Table,MATCH(M$4,Curves,0))</f>
        <v>#N/A</v>
      </c>
      <c r="N224" s="67" t="e">
        <f aca="false">M224</f>
        <v>#N/A</v>
      </c>
      <c r="O224" s="68" t="e">
        <f aca="false">N224</f>
        <v>#N/A</v>
      </c>
      <c r="P224" s="69"/>
      <c r="Q224" s="68" t="e">
        <f aca="false">M224+J224+G224</f>
        <v>#N/A</v>
      </c>
      <c r="R224" s="68" t="e">
        <f aca="false">N224+K224+H224</f>
        <v>#N/A</v>
      </c>
      <c r="S224" s="68" t="e">
        <f aca="false">O224+L224+I224</f>
        <v>#N/A</v>
      </c>
      <c r="T224" s="69"/>
      <c r="U224" s="2" t="n">
        <f aca="false">A225-A224</f>
        <v>31</v>
      </c>
      <c r="V224" s="70" t="n">
        <f aca="false">CHOOSE(F$3,A225+24,A224)</f>
        <v>43221</v>
      </c>
      <c r="W224" s="2" t="n">
        <f aca="false">V224-C$3</f>
        <v>-2704</v>
      </c>
      <c r="X224" s="66" t="n">
        <f aca="false">VLOOKUP($A224,Table,MATCH(X$4,Curves,0))</f>
        <v>2</v>
      </c>
      <c r="Y224" s="71" t="n">
        <f aca="false">1/(1+CHOOSE(F$3,(X225+($K$3/10000))/2,(X224+($K$3/10000))/2))^(2*W224/365.25)</f>
        <v>28650.9837810583</v>
      </c>
      <c r="Z224" s="2" t="n">
        <f aca="false">IF(AND(mthbeg&lt;=A224,mthend&gt;=A224),1,0)</f>
        <v>0</v>
      </c>
      <c r="AA224" s="2" t="n">
        <f aca="false">U224*Z224</f>
        <v>0</v>
      </c>
      <c r="AC224" s="57" t="n">
        <f aca="false">F224*G224</f>
        <v>0</v>
      </c>
      <c r="AD224" s="57" t="n">
        <f aca="false">$F224*H224</f>
        <v>0</v>
      </c>
      <c r="AE224" s="57" t="n">
        <f aca="false">$F224*I224</f>
        <v>0</v>
      </c>
      <c r="AF224" s="57" t="e">
        <f aca="false">$F224*J224</f>
        <v>#N/A</v>
      </c>
      <c r="AG224" s="57" t="e">
        <f aca="false">$F224*K224</f>
        <v>#N/A</v>
      </c>
      <c r="AH224" s="57" t="e">
        <f aca="false">$F224*L224</f>
        <v>#N/A</v>
      </c>
      <c r="AI224" s="57" t="e">
        <f aca="false">$F224*M224</f>
        <v>#N/A</v>
      </c>
      <c r="AJ224" s="57" t="e">
        <f aca="false">$F224*N224</f>
        <v>#N/A</v>
      </c>
      <c r="AK224" s="57" t="e">
        <f aca="false">F224*O224</f>
        <v>#N/A</v>
      </c>
      <c r="AL224" s="61"/>
      <c r="AM224" s="57" t="n">
        <f aca="false">CHOOSE($G$3,AD224-AE224,AE224-AD224)</f>
        <v>0</v>
      </c>
      <c r="AN224" s="57" t="e">
        <f aca="false">CHOOSE($G$3,AG224-AH224,AH224-AG224)</f>
        <v>#N/A</v>
      </c>
      <c r="AO224" s="57" t="e">
        <f aca="false">CHOOSE($G$3,AJ224-AK224,AK224-AJ224)</f>
        <v>#N/A</v>
      </c>
      <c r="AP224" s="72" t="e">
        <f aca="false">SUM(AM224:AO224)</f>
        <v>#N/A</v>
      </c>
      <c r="AR224" s="57" t="n">
        <f aca="false">CHOOSE($G$3,AC224-AD224,AD224-AC224)</f>
        <v>0</v>
      </c>
      <c r="AS224" s="57" t="e">
        <f aca="false">CHOOSE($G$3,AF224-AG224,AG224-AF224)</f>
        <v>#N/A</v>
      </c>
      <c r="AT224" s="57" t="e">
        <f aca="false">CHOOSE($G$3,AI224-AJ224,AJ224-AI224)</f>
        <v>#N/A</v>
      </c>
      <c r="AU224" s="72" t="e">
        <f aca="false">AR224+AS224+AT224</f>
        <v>#N/A</v>
      </c>
      <c r="AV224" s="72"/>
      <c r="AW224" s="58" t="e">
        <f aca="false">AU224+AP224</f>
        <v>#N/A</v>
      </c>
      <c r="AY224" s="58" t="e">
        <f aca="false">AK224+AH224+AE224</f>
        <v>#N/A</v>
      </c>
      <c r="AZ224" s="73"/>
    </row>
    <row r="225" customFormat="false" ht="12" hidden="false" customHeight="true" outlineLevel="0" collapsed="false">
      <c r="A225" s="62" t="n">
        <f aca="false">EDATE(A224,1)</f>
        <v>43252</v>
      </c>
      <c r="B225" s="63" t="n">
        <f aca="false">B224</f>
        <v>15000</v>
      </c>
      <c r="C225" s="75"/>
      <c r="D225" s="65" t="n">
        <f aca="false">B225+C225</f>
        <v>15000</v>
      </c>
      <c r="E225" s="52" t="n">
        <f aca="false">IF(Z225=0,0,IF(AND(Z225=1,$H$3=1),D225*U225,IF($H$3=2,D225,"N/A")))</f>
        <v>0</v>
      </c>
      <c r="F225" s="52" t="n">
        <f aca="false">E225*Y225</f>
        <v>0</v>
      </c>
      <c r="G225" s="66" t="n">
        <f aca="false">VLOOKUP($A225,Table,MATCH(G$4,Curves,0))</f>
        <v>3</v>
      </c>
      <c r="H225" s="67" t="n">
        <f aca="false">G225</f>
        <v>3</v>
      </c>
      <c r="I225" s="68" t="n">
        <f aca="false">H225</f>
        <v>3</v>
      </c>
      <c r="J225" s="66" t="e">
        <f aca="false">VLOOKUP($A225,Table,MATCH(J$4,Curves,0))</f>
        <v>#N/A</v>
      </c>
      <c r="K225" s="67" t="e">
        <f aca="false">J225</f>
        <v>#N/A</v>
      </c>
      <c r="L225" s="68" t="e">
        <f aca="false">K225</f>
        <v>#N/A</v>
      </c>
      <c r="M225" s="66" t="e">
        <f aca="false">VLOOKUP($A225,Table,MATCH(M$4,Curves,0))</f>
        <v>#N/A</v>
      </c>
      <c r="N225" s="67" t="e">
        <f aca="false">M225</f>
        <v>#N/A</v>
      </c>
      <c r="O225" s="68" t="e">
        <f aca="false">N225</f>
        <v>#N/A</v>
      </c>
      <c r="P225" s="69"/>
      <c r="Q225" s="68" t="e">
        <f aca="false">M225+J225+G225</f>
        <v>#N/A</v>
      </c>
      <c r="R225" s="68" t="e">
        <f aca="false">N225+K225+H225</f>
        <v>#N/A</v>
      </c>
      <c r="S225" s="68" t="e">
        <f aca="false">O225+L225+I225</f>
        <v>#N/A</v>
      </c>
      <c r="T225" s="69"/>
      <c r="U225" s="2" t="n">
        <f aca="false">A226-A225</f>
        <v>30</v>
      </c>
      <c r="V225" s="70" t="n">
        <f aca="false">CHOOSE(F$3,A226+24,A225)</f>
        <v>43252</v>
      </c>
      <c r="W225" s="2" t="n">
        <f aca="false">V225-C$3</f>
        <v>-2673</v>
      </c>
      <c r="X225" s="66" t="n">
        <f aca="false">VLOOKUP($A225,Table,MATCH(X$4,Curves,0))</f>
        <v>2</v>
      </c>
      <c r="Y225" s="71" t="n">
        <f aca="false">1/(1+CHOOSE(F$3,(X226+($K$3/10000))/2,(X225+($K$3/10000))/2))^(2*W225/365.25)</f>
        <v>25470.687983185</v>
      </c>
      <c r="Z225" s="2" t="n">
        <f aca="false">IF(AND(mthbeg&lt;=A225,mthend&gt;=A225),1,0)</f>
        <v>0</v>
      </c>
      <c r="AA225" s="2" t="n">
        <f aca="false">U225*Z225</f>
        <v>0</v>
      </c>
      <c r="AC225" s="57" t="n">
        <f aca="false">F225*G225</f>
        <v>0</v>
      </c>
      <c r="AD225" s="57" t="n">
        <f aca="false">$F225*H225</f>
        <v>0</v>
      </c>
      <c r="AE225" s="57" t="n">
        <f aca="false">$F225*I225</f>
        <v>0</v>
      </c>
      <c r="AF225" s="57" t="e">
        <f aca="false">$F225*J225</f>
        <v>#N/A</v>
      </c>
      <c r="AG225" s="57" t="e">
        <f aca="false">$F225*K225</f>
        <v>#N/A</v>
      </c>
      <c r="AH225" s="57" t="e">
        <f aca="false">$F225*L225</f>
        <v>#N/A</v>
      </c>
      <c r="AI225" s="57" t="e">
        <f aca="false">$F225*M225</f>
        <v>#N/A</v>
      </c>
      <c r="AJ225" s="57" t="e">
        <f aca="false">$F225*N225</f>
        <v>#N/A</v>
      </c>
      <c r="AK225" s="57" t="e">
        <f aca="false">F225*O225</f>
        <v>#N/A</v>
      </c>
      <c r="AL225" s="61"/>
      <c r="AM225" s="57" t="n">
        <f aca="false">CHOOSE($G$3,AD225-AE225,AE225-AD225)</f>
        <v>0</v>
      </c>
      <c r="AN225" s="57" t="e">
        <f aca="false">CHOOSE($G$3,AG225-AH225,AH225-AG225)</f>
        <v>#N/A</v>
      </c>
      <c r="AO225" s="57" t="e">
        <f aca="false">CHOOSE($G$3,AJ225-AK225,AK225-AJ225)</f>
        <v>#N/A</v>
      </c>
      <c r="AP225" s="72" t="e">
        <f aca="false">SUM(AM225:AO225)</f>
        <v>#N/A</v>
      </c>
      <c r="AR225" s="57" t="n">
        <f aca="false">CHOOSE($G$3,AC225-AD225,AD225-AC225)</f>
        <v>0</v>
      </c>
      <c r="AS225" s="57" t="e">
        <f aca="false">CHOOSE($G$3,AF225-AG225,AG225-AF225)</f>
        <v>#N/A</v>
      </c>
      <c r="AT225" s="57" t="e">
        <f aca="false">CHOOSE($G$3,AI225-AJ225,AJ225-AI225)</f>
        <v>#N/A</v>
      </c>
      <c r="AU225" s="72" t="e">
        <f aca="false">AR225+AS225+AT225</f>
        <v>#N/A</v>
      </c>
      <c r="AV225" s="72"/>
      <c r="AW225" s="58" t="e">
        <f aca="false">AU225+AP225</f>
        <v>#N/A</v>
      </c>
      <c r="AY225" s="58" t="e">
        <f aca="false">AK225+AH225+AE225</f>
        <v>#N/A</v>
      </c>
      <c r="AZ225" s="73"/>
    </row>
    <row r="226" customFormat="false" ht="12" hidden="false" customHeight="true" outlineLevel="0" collapsed="false">
      <c r="A226" s="62" t="n">
        <f aca="false">EDATE(A225,1)</f>
        <v>43282</v>
      </c>
      <c r="B226" s="63" t="n">
        <f aca="false">B225</f>
        <v>15000</v>
      </c>
      <c r="C226" s="75"/>
      <c r="D226" s="65" t="n">
        <f aca="false">B226+C226</f>
        <v>15000</v>
      </c>
      <c r="E226" s="52" t="n">
        <f aca="false">IF(Z226=0,0,IF(AND(Z226=1,$H$3=1),D226*U226,IF($H$3=2,D226,"N/A")))</f>
        <v>0</v>
      </c>
      <c r="F226" s="52" t="n">
        <f aca="false">E226*Y226</f>
        <v>0</v>
      </c>
      <c r="G226" s="66" t="n">
        <f aca="false">VLOOKUP($A226,Table,MATCH(G$4,Curves,0))</f>
        <v>3</v>
      </c>
      <c r="H226" s="67" t="n">
        <f aca="false">G226</f>
        <v>3</v>
      </c>
      <c r="I226" s="68" t="n">
        <f aca="false">H226</f>
        <v>3</v>
      </c>
      <c r="J226" s="66" t="e">
        <f aca="false">VLOOKUP($A226,Table,MATCH(J$4,Curves,0))</f>
        <v>#N/A</v>
      </c>
      <c r="K226" s="67" t="e">
        <f aca="false">J226</f>
        <v>#N/A</v>
      </c>
      <c r="L226" s="68" t="e">
        <f aca="false">K226</f>
        <v>#N/A</v>
      </c>
      <c r="M226" s="66" t="e">
        <f aca="false">VLOOKUP($A226,Table,MATCH(M$4,Curves,0))</f>
        <v>#N/A</v>
      </c>
      <c r="N226" s="67" t="e">
        <f aca="false">M226</f>
        <v>#N/A</v>
      </c>
      <c r="O226" s="68" t="e">
        <f aca="false">N226</f>
        <v>#N/A</v>
      </c>
      <c r="P226" s="69"/>
      <c r="Q226" s="68" t="e">
        <f aca="false">M226+J226+G226</f>
        <v>#N/A</v>
      </c>
      <c r="R226" s="68" t="e">
        <f aca="false">N226+K226+H226</f>
        <v>#N/A</v>
      </c>
      <c r="S226" s="68" t="e">
        <f aca="false">O226+L226+I226</f>
        <v>#N/A</v>
      </c>
      <c r="T226" s="69"/>
      <c r="U226" s="2" t="n">
        <f aca="false">A227-A226</f>
        <v>31</v>
      </c>
      <c r="V226" s="70" t="n">
        <f aca="false">CHOOSE(F$3,A227+24,A226)</f>
        <v>43282</v>
      </c>
      <c r="W226" s="2" t="n">
        <f aca="false">V226-C$3</f>
        <v>-2643</v>
      </c>
      <c r="X226" s="66" t="n">
        <f aca="false">VLOOKUP($A226,Table,MATCH(X$4,Curves,0))</f>
        <v>2</v>
      </c>
      <c r="Y226" s="71" t="n">
        <f aca="false">1/(1+CHOOSE(F$3,(X227+($K$3/10000))/2,(X226+($K$3/10000))/2))^(2*W226/365.25)</f>
        <v>22729.5146978472</v>
      </c>
      <c r="Z226" s="2" t="n">
        <f aca="false">IF(AND(mthbeg&lt;=A226,mthend&gt;=A226),1,0)</f>
        <v>0</v>
      </c>
      <c r="AA226" s="2" t="n">
        <f aca="false">U226*Z226</f>
        <v>0</v>
      </c>
      <c r="AC226" s="57" t="n">
        <f aca="false">F226*G226</f>
        <v>0</v>
      </c>
      <c r="AD226" s="57" t="n">
        <f aca="false">$F226*H226</f>
        <v>0</v>
      </c>
      <c r="AE226" s="57" t="n">
        <f aca="false">$F226*I226</f>
        <v>0</v>
      </c>
      <c r="AF226" s="57" t="e">
        <f aca="false">$F226*J226</f>
        <v>#N/A</v>
      </c>
      <c r="AG226" s="57" t="e">
        <f aca="false">$F226*K226</f>
        <v>#N/A</v>
      </c>
      <c r="AH226" s="57" t="e">
        <f aca="false">$F226*L226</f>
        <v>#N/A</v>
      </c>
      <c r="AI226" s="57" t="e">
        <f aca="false">$F226*M226</f>
        <v>#N/A</v>
      </c>
      <c r="AJ226" s="57" t="e">
        <f aca="false">$F226*N226</f>
        <v>#N/A</v>
      </c>
      <c r="AK226" s="57" t="e">
        <f aca="false">F226*O226</f>
        <v>#N/A</v>
      </c>
      <c r="AL226" s="61"/>
      <c r="AM226" s="57" t="n">
        <f aca="false">CHOOSE($G$3,AD226-AE226,AE226-AD226)</f>
        <v>0</v>
      </c>
      <c r="AN226" s="57" t="e">
        <f aca="false">CHOOSE($G$3,AG226-AH226,AH226-AG226)</f>
        <v>#N/A</v>
      </c>
      <c r="AO226" s="57" t="e">
        <f aca="false">CHOOSE($G$3,AJ226-AK226,AK226-AJ226)</f>
        <v>#N/A</v>
      </c>
      <c r="AP226" s="72" t="e">
        <f aca="false">SUM(AM226:AO226)</f>
        <v>#N/A</v>
      </c>
      <c r="AR226" s="57" t="n">
        <f aca="false">CHOOSE($G$3,AC226-AD226,AD226-AC226)</f>
        <v>0</v>
      </c>
      <c r="AS226" s="57" t="e">
        <f aca="false">CHOOSE($G$3,AF226-AG226,AG226-AF226)</f>
        <v>#N/A</v>
      </c>
      <c r="AT226" s="57" t="e">
        <f aca="false">CHOOSE($G$3,AI226-AJ226,AJ226-AI226)</f>
        <v>#N/A</v>
      </c>
      <c r="AU226" s="72" t="e">
        <f aca="false">AR226+AS226+AT226</f>
        <v>#N/A</v>
      </c>
      <c r="AV226" s="72"/>
      <c r="AW226" s="58" t="e">
        <f aca="false">AU226+AP226</f>
        <v>#N/A</v>
      </c>
      <c r="AY226" s="58" t="e">
        <f aca="false">AK226+AH226+AE226</f>
        <v>#N/A</v>
      </c>
      <c r="AZ226" s="73"/>
    </row>
    <row r="227" customFormat="false" ht="12" hidden="false" customHeight="true" outlineLevel="0" collapsed="false">
      <c r="A227" s="62" t="n">
        <f aca="false">EDATE(A226,1)</f>
        <v>43313</v>
      </c>
      <c r="B227" s="63" t="n">
        <f aca="false">B226</f>
        <v>15000</v>
      </c>
      <c r="C227" s="75"/>
      <c r="D227" s="65" t="n">
        <f aca="false">B227+C227</f>
        <v>15000</v>
      </c>
      <c r="E227" s="52" t="n">
        <f aca="false">IF(Z227=0,0,IF(AND(Z227=1,$H$3=1),D227*U227,IF($H$3=2,D227,"N/A")))</f>
        <v>0</v>
      </c>
      <c r="F227" s="52" t="n">
        <f aca="false">E227*Y227</f>
        <v>0</v>
      </c>
      <c r="G227" s="66" t="n">
        <f aca="false">VLOOKUP($A227,Table,MATCH(G$4,Curves,0))</f>
        <v>3</v>
      </c>
      <c r="H227" s="67" t="n">
        <f aca="false">G227</f>
        <v>3</v>
      </c>
      <c r="I227" s="68" t="n">
        <f aca="false">H227</f>
        <v>3</v>
      </c>
      <c r="J227" s="66" t="e">
        <f aca="false">VLOOKUP($A227,Table,MATCH(J$4,Curves,0))</f>
        <v>#N/A</v>
      </c>
      <c r="K227" s="67" t="e">
        <f aca="false">J227</f>
        <v>#N/A</v>
      </c>
      <c r="L227" s="68" t="e">
        <f aca="false">K227</f>
        <v>#N/A</v>
      </c>
      <c r="M227" s="66" t="e">
        <f aca="false">VLOOKUP($A227,Table,MATCH(M$4,Curves,0))</f>
        <v>#N/A</v>
      </c>
      <c r="N227" s="67" t="e">
        <f aca="false">M227</f>
        <v>#N/A</v>
      </c>
      <c r="O227" s="68" t="e">
        <f aca="false">N227</f>
        <v>#N/A</v>
      </c>
      <c r="P227" s="69"/>
      <c r="Q227" s="68" t="e">
        <f aca="false">M227+J227+G227</f>
        <v>#N/A</v>
      </c>
      <c r="R227" s="68" t="e">
        <f aca="false">N227+K227+H227</f>
        <v>#N/A</v>
      </c>
      <c r="S227" s="68" t="e">
        <f aca="false">O227+L227+I227</f>
        <v>#N/A</v>
      </c>
      <c r="T227" s="69"/>
      <c r="U227" s="2" t="n">
        <f aca="false">A228-A227</f>
        <v>31</v>
      </c>
      <c r="V227" s="70" t="n">
        <f aca="false">CHOOSE(F$3,A228+24,A227)</f>
        <v>43313</v>
      </c>
      <c r="W227" s="2" t="n">
        <f aca="false">V227-C$3</f>
        <v>-2612</v>
      </c>
      <c r="X227" s="66" t="n">
        <f aca="false">VLOOKUP($A227,Table,MATCH(X$4,Curves,0))</f>
        <v>2</v>
      </c>
      <c r="Y227" s="71" t="n">
        <f aca="false">1/(1+CHOOSE(F$3,(X228+($K$3/10000))/2,(X227+($K$3/10000))/2))^(2*W227/365.25)</f>
        <v>20206.5095321729</v>
      </c>
      <c r="Z227" s="2" t="n">
        <f aca="false">IF(AND(mthbeg&lt;=A227,mthend&gt;=A227),1,0)</f>
        <v>0</v>
      </c>
      <c r="AA227" s="2" t="n">
        <f aca="false">U227*Z227</f>
        <v>0</v>
      </c>
      <c r="AC227" s="57" t="n">
        <f aca="false">F227*G227</f>
        <v>0</v>
      </c>
      <c r="AD227" s="57" t="n">
        <f aca="false">$F227*H227</f>
        <v>0</v>
      </c>
      <c r="AE227" s="57" t="n">
        <f aca="false">$F227*I227</f>
        <v>0</v>
      </c>
      <c r="AF227" s="57" t="e">
        <f aca="false">$F227*J227</f>
        <v>#N/A</v>
      </c>
      <c r="AG227" s="57" t="e">
        <f aca="false">$F227*K227</f>
        <v>#N/A</v>
      </c>
      <c r="AH227" s="57" t="e">
        <f aca="false">$F227*L227</f>
        <v>#N/A</v>
      </c>
      <c r="AI227" s="57" t="e">
        <f aca="false">$F227*M227</f>
        <v>#N/A</v>
      </c>
      <c r="AJ227" s="57" t="e">
        <f aca="false">$F227*N227</f>
        <v>#N/A</v>
      </c>
      <c r="AK227" s="57" t="e">
        <f aca="false">F227*O227</f>
        <v>#N/A</v>
      </c>
      <c r="AL227" s="61"/>
      <c r="AM227" s="57" t="n">
        <f aca="false">CHOOSE($G$3,AD227-AE227,AE227-AD227)</f>
        <v>0</v>
      </c>
      <c r="AN227" s="57" t="e">
        <f aca="false">CHOOSE($G$3,AG227-AH227,AH227-AG227)</f>
        <v>#N/A</v>
      </c>
      <c r="AO227" s="57" t="e">
        <f aca="false">CHOOSE($G$3,AJ227-AK227,AK227-AJ227)</f>
        <v>#N/A</v>
      </c>
      <c r="AP227" s="72" t="e">
        <f aca="false">SUM(AM227:AO227)</f>
        <v>#N/A</v>
      </c>
      <c r="AR227" s="57" t="n">
        <f aca="false">CHOOSE($G$3,AC227-AD227,AD227-AC227)</f>
        <v>0</v>
      </c>
      <c r="AS227" s="57" t="e">
        <f aca="false">CHOOSE($G$3,AF227-AG227,AG227-AF227)</f>
        <v>#N/A</v>
      </c>
      <c r="AT227" s="57" t="e">
        <f aca="false">CHOOSE($G$3,AI227-AJ227,AJ227-AI227)</f>
        <v>#N/A</v>
      </c>
      <c r="AU227" s="72" t="e">
        <f aca="false">AR227+AS227+AT227</f>
        <v>#N/A</v>
      </c>
      <c r="AV227" s="72"/>
      <c r="AW227" s="58" t="e">
        <f aca="false">AU227+AP227</f>
        <v>#N/A</v>
      </c>
      <c r="AY227" s="58" t="e">
        <f aca="false">AK227+AH227+AE227</f>
        <v>#N/A</v>
      </c>
      <c r="AZ227" s="73"/>
    </row>
    <row r="228" customFormat="false" ht="12" hidden="false" customHeight="true" outlineLevel="0" collapsed="false">
      <c r="A228" s="62" t="n">
        <f aca="false">EDATE(A227,1)</f>
        <v>43344</v>
      </c>
      <c r="B228" s="63" t="n">
        <f aca="false">B227</f>
        <v>15000</v>
      </c>
      <c r="C228" s="75"/>
      <c r="D228" s="65" t="n">
        <f aca="false">B228+C228</f>
        <v>15000</v>
      </c>
      <c r="E228" s="52" t="n">
        <f aca="false">IF(Z228=0,0,IF(AND(Z228=1,$H$3=1),D228*U228,IF($H$3=2,D228,"N/A")))</f>
        <v>0</v>
      </c>
      <c r="F228" s="52" t="n">
        <f aca="false">E228*Y228</f>
        <v>0</v>
      </c>
      <c r="G228" s="66" t="n">
        <f aca="false">VLOOKUP($A228,Table,MATCH(G$4,Curves,0))</f>
        <v>3</v>
      </c>
      <c r="H228" s="67" t="n">
        <f aca="false">G228</f>
        <v>3</v>
      </c>
      <c r="I228" s="68" t="n">
        <f aca="false">H228</f>
        <v>3</v>
      </c>
      <c r="J228" s="66" t="e">
        <f aca="false">VLOOKUP($A228,Table,MATCH(J$4,Curves,0))</f>
        <v>#N/A</v>
      </c>
      <c r="K228" s="67" t="e">
        <f aca="false">J228</f>
        <v>#N/A</v>
      </c>
      <c r="L228" s="68" t="e">
        <f aca="false">K228</f>
        <v>#N/A</v>
      </c>
      <c r="M228" s="66" t="e">
        <f aca="false">VLOOKUP($A228,Table,MATCH(M$4,Curves,0))</f>
        <v>#N/A</v>
      </c>
      <c r="N228" s="67" t="e">
        <f aca="false">M228</f>
        <v>#N/A</v>
      </c>
      <c r="O228" s="68" t="e">
        <f aca="false">N228</f>
        <v>#N/A</v>
      </c>
      <c r="P228" s="69"/>
      <c r="Q228" s="68" t="e">
        <f aca="false">M228+J228+G228</f>
        <v>#N/A</v>
      </c>
      <c r="R228" s="68" t="e">
        <f aca="false">N228+K228+H228</f>
        <v>#N/A</v>
      </c>
      <c r="S228" s="68" t="e">
        <f aca="false">O228+L228+I228</f>
        <v>#N/A</v>
      </c>
      <c r="T228" s="69"/>
      <c r="U228" s="2" t="n">
        <f aca="false">A229-A228</f>
        <v>30</v>
      </c>
      <c r="V228" s="70" t="n">
        <f aca="false">CHOOSE(F$3,A229+24,A228)</f>
        <v>43344</v>
      </c>
      <c r="W228" s="2" t="n">
        <f aca="false">V228-C$3</f>
        <v>-2581</v>
      </c>
      <c r="X228" s="66" t="n">
        <f aca="false">VLOOKUP($A228,Table,MATCH(X$4,Curves,0))</f>
        <v>2</v>
      </c>
      <c r="Y228" s="71" t="n">
        <f aca="false">1/(1+CHOOSE(F$3,(X229+($K$3/10000))/2,(X228+($K$3/10000))/2))^(2*W228/365.25)</f>
        <v>17963.5611627231</v>
      </c>
      <c r="Z228" s="2" t="n">
        <f aca="false">IF(AND(mthbeg&lt;=A228,mthend&gt;=A228),1,0)</f>
        <v>0</v>
      </c>
      <c r="AA228" s="2" t="n">
        <f aca="false">U228*Z228</f>
        <v>0</v>
      </c>
      <c r="AC228" s="57" t="n">
        <f aca="false">F228*G228</f>
        <v>0</v>
      </c>
      <c r="AD228" s="57" t="n">
        <f aca="false">$F228*H228</f>
        <v>0</v>
      </c>
      <c r="AE228" s="57" t="n">
        <f aca="false">$F228*I228</f>
        <v>0</v>
      </c>
      <c r="AF228" s="57" t="e">
        <f aca="false">$F228*J228</f>
        <v>#N/A</v>
      </c>
      <c r="AG228" s="57" t="e">
        <f aca="false">$F228*K228</f>
        <v>#N/A</v>
      </c>
      <c r="AH228" s="57" t="e">
        <f aca="false">$F228*L228</f>
        <v>#N/A</v>
      </c>
      <c r="AI228" s="57" t="e">
        <f aca="false">$F228*M228</f>
        <v>#N/A</v>
      </c>
      <c r="AJ228" s="57" t="e">
        <f aca="false">$F228*N228</f>
        <v>#N/A</v>
      </c>
      <c r="AK228" s="57" t="e">
        <f aca="false">F228*O228</f>
        <v>#N/A</v>
      </c>
      <c r="AL228" s="61"/>
      <c r="AM228" s="57" t="n">
        <f aca="false">CHOOSE($G$3,AD228-AE228,AE228-AD228)</f>
        <v>0</v>
      </c>
      <c r="AN228" s="57" t="e">
        <f aca="false">CHOOSE($G$3,AG228-AH228,AH228-AG228)</f>
        <v>#N/A</v>
      </c>
      <c r="AO228" s="57" t="e">
        <f aca="false">CHOOSE($G$3,AJ228-AK228,AK228-AJ228)</f>
        <v>#N/A</v>
      </c>
      <c r="AP228" s="72" t="e">
        <f aca="false">SUM(AM228:AO228)</f>
        <v>#N/A</v>
      </c>
      <c r="AR228" s="57" t="n">
        <f aca="false">CHOOSE($G$3,AC228-AD228,AD228-AC228)</f>
        <v>0</v>
      </c>
      <c r="AS228" s="57" t="e">
        <f aca="false">CHOOSE($G$3,AF228-AG228,AG228-AF228)</f>
        <v>#N/A</v>
      </c>
      <c r="AT228" s="57" t="e">
        <f aca="false">CHOOSE($G$3,AI228-AJ228,AJ228-AI228)</f>
        <v>#N/A</v>
      </c>
      <c r="AU228" s="72" t="e">
        <f aca="false">AR228+AS228+AT228</f>
        <v>#N/A</v>
      </c>
      <c r="AV228" s="72"/>
      <c r="AW228" s="58" t="e">
        <f aca="false">AU228+AP228</f>
        <v>#N/A</v>
      </c>
      <c r="AY228" s="58" t="e">
        <f aca="false">AK228+AH228+AE228</f>
        <v>#N/A</v>
      </c>
      <c r="AZ228" s="73"/>
    </row>
    <row r="229" customFormat="false" ht="12" hidden="false" customHeight="true" outlineLevel="0" collapsed="false">
      <c r="A229" s="62" t="n">
        <f aca="false">EDATE(A228,1)</f>
        <v>43374</v>
      </c>
      <c r="B229" s="63" t="n">
        <f aca="false">B228</f>
        <v>15000</v>
      </c>
      <c r="C229" s="75"/>
      <c r="D229" s="65" t="n">
        <f aca="false">B229+C229</f>
        <v>15000</v>
      </c>
      <c r="E229" s="52" t="n">
        <f aca="false">IF(Z229=0,0,IF(AND(Z229=1,$H$3=1),D229*U229,IF($H$3=2,D229,"N/A")))</f>
        <v>0</v>
      </c>
      <c r="F229" s="52" t="n">
        <f aca="false">E229*Y229</f>
        <v>0</v>
      </c>
      <c r="G229" s="66" t="n">
        <f aca="false">VLOOKUP($A229,Table,MATCH(G$4,Curves,0))</f>
        <v>3</v>
      </c>
      <c r="H229" s="67" t="n">
        <f aca="false">G229</f>
        <v>3</v>
      </c>
      <c r="I229" s="68" t="n">
        <f aca="false">H229</f>
        <v>3</v>
      </c>
      <c r="J229" s="66" t="e">
        <f aca="false">VLOOKUP($A229,Table,MATCH(J$4,Curves,0))</f>
        <v>#N/A</v>
      </c>
      <c r="K229" s="67" t="e">
        <f aca="false">J229</f>
        <v>#N/A</v>
      </c>
      <c r="L229" s="68" t="e">
        <f aca="false">K229</f>
        <v>#N/A</v>
      </c>
      <c r="M229" s="66" t="e">
        <f aca="false">VLOOKUP($A229,Table,MATCH(M$4,Curves,0))</f>
        <v>#N/A</v>
      </c>
      <c r="N229" s="67" t="e">
        <f aca="false">M229</f>
        <v>#N/A</v>
      </c>
      <c r="O229" s="68" t="e">
        <f aca="false">N229</f>
        <v>#N/A</v>
      </c>
      <c r="P229" s="69"/>
      <c r="Q229" s="68" t="e">
        <f aca="false">M229+J229+G229</f>
        <v>#N/A</v>
      </c>
      <c r="R229" s="68" t="e">
        <f aca="false">N229+K229+H229</f>
        <v>#N/A</v>
      </c>
      <c r="S229" s="68" t="e">
        <f aca="false">O229+L229+I229</f>
        <v>#N/A</v>
      </c>
      <c r="T229" s="69"/>
      <c r="U229" s="2" t="n">
        <f aca="false">A230-A229</f>
        <v>31</v>
      </c>
      <c r="V229" s="70" t="n">
        <f aca="false">CHOOSE(F$3,A230+24,A229)</f>
        <v>43374</v>
      </c>
      <c r="W229" s="2" t="n">
        <f aca="false">V229-C$3</f>
        <v>-2551</v>
      </c>
      <c r="X229" s="66" t="n">
        <f aca="false">VLOOKUP($A229,Table,MATCH(X$4,Curves,0))</f>
        <v>2</v>
      </c>
      <c r="Y229" s="71" t="n">
        <f aca="false">1/(1+CHOOSE(F$3,(X230+($K$3/10000))/2,(X229+($K$3/10000))/2))^(2*W229/365.25)</f>
        <v>16030.3101252445</v>
      </c>
      <c r="Z229" s="2" t="n">
        <f aca="false">IF(AND(mthbeg&lt;=A229,mthend&gt;=A229),1,0)</f>
        <v>0</v>
      </c>
      <c r="AA229" s="2" t="n">
        <f aca="false">U229*Z229</f>
        <v>0</v>
      </c>
      <c r="AC229" s="57" t="n">
        <f aca="false">F229*G229</f>
        <v>0</v>
      </c>
      <c r="AD229" s="57" t="n">
        <f aca="false">$F229*H229</f>
        <v>0</v>
      </c>
      <c r="AE229" s="57" t="n">
        <f aca="false">$F229*I229</f>
        <v>0</v>
      </c>
      <c r="AF229" s="57" t="e">
        <f aca="false">$F229*J229</f>
        <v>#N/A</v>
      </c>
      <c r="AG229" s="57" t="e">
        <f aca="false">$F229*K229</f>
        <v>#N/A</v>
      </c>
      <c r="AH229" s="57" t="e">
        <f aca="false">$F229*L229</f>
        <v>#N/A</v>
      </c>
      <c r="AI229" s="57" t="e">
        <f aca="false">$F229*M229</f>
        <v>#N/A</v>
      </c>
      <c r="AJ229" s="57" t="e">
        <f aca="false">$F229*N229</f>
        <v>#N/A</v>
      </c>
      <c r="AK229" s="57" t="e">
        <f aca="false">F229*O229</f>
        <v>#N/A</v>
      </c>
      <c r="AL229" s="61"/>
      <c r="AM229" s="57" t="n">
        <f aca="false">CHOOSE($G$3,AD229-AE229,AE229-AD229)</f>
        <v>0</v>
      </c>
      <c r="AN229" s="57" t="e">
        <f aca="false">CHOOSE($G$3,AG229-AH229,AH229-AG229)</f>
        <v>#N/A</v>
      </c>
      <c r="AO229" s="57" t="e">
        <f aca="false">CHOOSE($G$3,AJ229-AK229,AK229-AJ229)</f>
        <v>#N/A</v>
      </c>
      <c r="AP229" s="72" t="e">
        <f aca="false">SUM(AM229:AO229)</f>
        <v>#N/A</v>
      </c>
      <c r="AR229" s="57" t="n">
        <f aca="false">CHOOSE($G$3,AC229-AD229,AD229-AC229)</f>
        <v>0</v>
      </c>
      <c r="AS229" s="57" t="e">
        <f aca="false">CHOOSE($G$3,AF229-AG229,AG229-AF229)</f>
        <v>#N/A</v>
      </c>
      <c r="AT229" s="57" t="e">
        <f aca="false">CHOOSE($G$3,AI229-AJ229,AJ229-AI229)</f>
        <v>#N/A</v>
      </c>
      <c r="AU229" s="72" t="e">
        <f aca="false">AR229+AS229+AT229</f>
        <v>#N/A</v>
      </c>
      <c r="AV229" s="72"/>
      <c r="AW229" s="58" t="e">
        <f aca="false">AU229+AP229</f>
        <v>#N/A</v>
      </c>
      <c r="AY229" s="58" t="e">
        <f aca="false">AK229+AH229+AE229</f>
        <v>#N/A</v>
      </c>
      <c r="AZ229" s="73"/>
    </row>
    <row r="230" customFormat="false" ht="12" hidden="false" customHeight="true" outlineLevel="0" collapsed="false">
      <c r="A230" s="62" t="n">
        <f aca="false">EDATE(A229,1)</f>
        <v>43405</v>
      </c>
      <c r="B230" s="63" t="n">
        <f aca="false">B229</f>
        <v>15000</v>
      </c>
      <c r="C230" s="75"/>
      <c r="D230" s="65" t="n">
        <f aca="false">B230+C230</f>
        <v>15000</v>
      </c>
      <c r="E230" s="52" t="n">
        <f aca="false">IF(Z230=0,0,IF(AND(Z230=1,$H$3=1),D230*U230,IF($H$3=2,D230,"N/A")))</f>
        <v>0</v>
      </c>
      <c r="F230" s="52" t="n">
        <f aca="false">E230*Y230</f>
        <v>0</v>
      </c>
      <c r="G230" s="66" t="n">
        <f aca="false">VLOOKUP($A230,Table,MATCH(G$4,Curves,0))</f>
        <v>3</v>
      </c>
      <c r="H230" s="67" t="n">
        <f aca="false">G230</f>
        <v>3</v>
      </c>
      <c r="I230" s="68" t="n">
        <f aca="false">H230</f>
        <v>3</v>
      </c>
      <c r="J230" s="66" t="e">
        <f aca="false">VLOOKUP($A230,Table,MATCH(J$4,Curves,0))</f>
        <v>#N/A</v>
      </c>
      <c r="K230" s="67" t="e">
        <f aca="false">J230</f>
        <v>#N/A</v>
      </c>
      <c r="L230" s="68" t="e">
        <f aca="false">K230</f>
        <v>#N/A</v>
      </c>
      <c r="M230" s="66" t="e">
        <f aca="false">VLOOKUP($A230,Table,MATCH(M$4,Curves,0))</f>
        <v>#N/A</v>
      </c>
      <c r="N230" s="67" t="e">
        <f aca="false">M230</f>
        <v>#N/A</v>
      </c>
      <c r="O230" s="68" t="e">
        <f aca="false">N230</f>
        <v>#N/A</v>
      </c>
      <c r="P230" s="69"/>
      <c r="Q230" s="68" t="e">
        <f aca="false">M230+J230+G230</f>
        <v>#N/A</v>
      </c>
      <c r="R230" s="68" t="e">
        <f aca="false">N230+K230+H230</f>
        <v>#N/A</v>
      </c>
      <c r="S230" s="68" t="e">
        <f aca="false">O230+L230+I230</f>
        <v>#N/A</v>
      </c>
      <c r="T230" s="69"/>
      <c r="U230" s="2" t="n">
        <f aca="false">A231-A230</f>
        <v>30</v>
      </c>
      <c r="V230" s="70" t="n">
        <f aca="false">CHOOSE(F$3,A231+24,A230)</f>
        <v>43405</v>
      </c>
      <c r="W230" s="2" t="n">
        <f aca="false">V230-C$3</f>
        <v>-2520</v>
      </c>
      <c r="X230" s="66" t="n">
        <f aca="false">VLOOKUP($A230,Table,MATCH(X$4,Curves,0))</f>
        <v>2</v>
      </c>
      <c r="Y230" s="71" t="n">
        <f aca="false">1/(1+CHOOSE(F$3,(X231+($K$3/10000))/2,(X230+($K$3/10000))/2))^(2*W230/365.25)</f>
        <v>14250.9252245548</v>
      </c>
      <c r="Z230" s="2" t="n">
        <f aca="false">IF(AND(mthbeg&lt;=A230,mthend&gt;=A230),1,0)</f>
        <v>0</v>
      </c>
      <c r="AA230" s="2" t="n">
        <f aca="false">U230*Z230</f>
        <v>0</v>
      </c>
      <c r="AC230" s="57" t="n">
        <f aca="false">F230*G230</f>
        <v>0</v>
      </c>
      <c r="AD230" s="57" t="n">
        <f aca="false">$F230*H230</f>
        <v>0</v>
      </c>
      <c r="AE230" s="57" t="n">
        <f aca="false">$F230*I230</f>
        <v>0</v>
      </c>
      <c r="AF230" s="57" t="e">
        <f aca="false">$F230*J230</f>
        <v>#N/A</v>
      </c>
      <c r="AG230" s="57" t="e">
        <f aca="false">$F230*K230</f>
        <v>#N/A</v>
      </c>
      <c r="AH230" s="57" t="e">
        <f aca="false">$F230*L230</f>
        <v>#N/A</v>
      </c>
      <c r="AI230" s="57" t="e">
        <f aca="false">$F230*M230</f>
        <v>#N/A</v>
      </c>
      <c r="AJ230" s="57" t="e">
        <f aca="false">$F230*N230</f>
        <v>#N/A</v>
      </c>
      <c r="AK230" s="57" t="e">
        <f aca="false">F230*O230</f>
        <v>#N/A</v>
      </c>
      <c r="AL230" s="61"/>
      <c r="AM230" s="57" t="n">
        <f aca="false">CHOOSE($G$3,AD230-AE230,AE230-AD230)</f>
        <v>0</v>
      </c>
      <c r="AN230" s="57" t="e">
        <f aca="false">CHOOSE($G$3,AG230-AH230,AH230-AG230)</f>
        <v>#N/A</v>
      </c>
      <c r="AO230" s="57" t="e">
        <f aca="false">CHOOSE($G$3,AJ230-AK230,AK230-AJ230)</f>
        <v>#N/A</v>
      </c>
      <c r="AP230" s="72" t="e">
        <f aca="false">SUM(AM230:AO230)</f>
        <v>#N/A</v>
      </c>
      <c r="AR230" s="57" t="n">
        <f aca="false">CHOOSE($G$3,AC230-AD230,AD230-AC230)</f>
        <v>0</v>
      </c>
      <c r="AS230" s="57" t="e">
        <f aca="false">CHOOSE($G$3,AF230-AG230,AG230-AF230)</f>
        <v>#N/A</v>
      </c>
      <c r="AT230" s="57" t="e">
        <f aca="false">CHOOSE($G$3,AI230-AJ230,AJ230-AI230)</f>
        <v>#N/A</v>
      </c>
      <c r="AU230" s="72" t="e">
        <f aca="false">AR230+AS230+AT230</f>
        <v>#N/A</v>
      </c>
      <c r="AV230" s="72"/>
      <c r="AW230" s="58" t="e">
        <f aca="false">AU230+AP230</f>
        <v>#N/A</v>
      </c>
      <c r="AY230" s="58" t="e">
        <f aca="false">AK230+AH230+AE230</f>
        <v>#N/A</v>
      </c>
      <c r="AZ230" s="73"/>
    </row>
    <row r="231" customFormat="false" ht="12" hidden="false" customHeight="true" outlineLevel="0" collapsed="false">
      <c r="A231" s="62" t="n">
        <f aca="false">EDATE(A230,1)</f>
        <v>43435</v>
      </c>
      <c r="B231" s="63" t="n">
        <f aca="false">B230</f>
        <v>15000</v>
      </c>
      <c r="C231" s="75"/>
      <c r="D231" s="65" t="n">
        <f aca="false">B231+C231</f>
        <v>15000</v>
      </c>
      <c r="E231" s="52" t="n">
        <f aca="false">IF(Z231=0,0,IF(AND(Z231=1,$H$3=1),D231*U231,IF($H$3=2,D231,"N/A")))</f>
        <v>0</v>
      </c>
      <c r="F231" s="52" t="n">
        <f aca="false">E231*Y231</f>
        <v>0</v>
      </c>
      <c r="G231" s="66" t="n">
        <f aca="false">VLOOKUP($A231,Table,MATCH(G$4,Curves,0))</f>
        <v>3</v>
      </c>
      <c r="H231" s="67" t="n">
        <f aca="false">G231</f>
        <v>3</v>
      </c>
      <c r="I231" s="68" t="n">
        <f aca="false">H231</f>
        <v>3</v>
      </c>
      <c r="J231" s="66" t="e">
        <f aca="false">VLOOKUP($A231,Table,MATCH(J$4,Curves,0))</f>
        <v>#N/A</v>
      </c>
      <c r="K231" s="67" t="e">
        <f aca="false">J231</f>
        <v>#N/A</v>
      </c>
      <c r="L231" s="68" t="e">
        <f aca="false">K231</f>
        <v>#N/A</v>
      </c>
      <c r="M231" s="66" t="e">
        <f aca="false">VLOOKUP($A231,Table,MATCH(M$4,Curves,0))</f>
        <v>#N/A</v>
      </c>
      <c r="N231" s="67" t="e">
        <f aca="false">M231</f>
        <v>#N/A</v>
      </c>
      <c r="O231" s="68" t="e">
        <f aca="false">N231</f>
        <v>#N/A</v>
      </c>
      <c r="P231" s="69"/>
      <c r="Q231" s="68" t="e">
        <f aca="false">M231+J231+G231</f>
        <v>#N/A</v>
      </c>
      <c r="R231" s="68" t="e">
        <f aca="false">N231+K231+H231</f>
        <v>#N/A</v>
      </c>
      <c r="S231" s="68" t="e">
        <f aca="false">O231+L231+I231</f>
        <v>#N/A</v>
      </c>
      <c r="T231" s="69"/>
      <c r="U231" s="2" t="n">
        <f aca="false">A232-A231</f>
        <v>31</v>
      </c>
      <c r="V231" s="70" t="n">
        <f aca="false">CHOOSE(F$3,A232+24,A231)</f>
        <v>43435</v>
      </c>
      <c r="W231" s="2" t="n">
        <f aca="false">V231-C$3</f>
        <v>-2490</v>
      </c>
      <c r="X231" s="66" t="n">
        <f aca="false">VLOOKUP($A231,Table,MATCH(X$4,Curves,0))</f>
        <v>2</v>
      </c>
      <c r="Y231" s="71" t="n">
        <f aca="false">1/(1+CHOOSE(F$3,(X232+($K$3/10000))/2,(X231+($K$3/10000))/2))^(2*W231/365.25)</f>
        <v>12717.2306677888</v>
      </c>
      <c r="Z231" s="2" t="n">
        <f aca="false">IF(AND(mthbeg&lt;=A231,mthend&gt;=A231),1,0)</f>
        <v>0</v>
      </c>
      <c r="AA231" s="2" t="n">
        <f aca="false">U231*Z231</f>
        <v>0</v>
      </c>
      <c r="AC231" s="57" t="n">
        <f aca="false">F231*G231</f>
        <v>0</v>
      </c>
      <c r="AD231" s="57" t="n">
        <f aca="false">$F231*H231</f>
        <v>0</v>
      </c>
      <c r="AE231" s="57" t="n">
        <f aca="false">$F231*I231</f>
        <v>0</v>
      </c>
      <c r="AF231" s="57" t="e">
        <f aca="false">$F231*J231</f>
        <v>#N/A</v>
      </c>
      <c r="AG231" s="57" t="e">
        <f aca="false">$F231*K231</f>
        <v>#N/A</v>
      </c>
      <c r="AH231" s="57" t="e">
        <f aca="false">$F231*L231</f>
        <v>#N/A</v>
      </c>
      <c r="AI231" s="57" t="e">
        <f aca="false">$F231*M231</f>
        <v>#N/A</v>
      </c>
      <c r="AJ231" s="57" t="e">
        <f aca="false">$F231*N231</f>
        <v>#N/A</v>
      </c>
      <c r="AK231" s="57" t="e">
        <f aca="false">F231*O231</f>
        <v>#N/A</v>
      </c>
      <c r="AL231" s="61"/>
      <c r="AM231" s="57" t="n">
        <f aca="false">CHOOSE($G$3,AD231-AE231,AE231-AD231)</f>
        <v>0</v>
      </c>
      <c r="AN231" s="57" t="e">
        <f aca="false">CHOOSE($G$3,AG231-AH231,AH231-AG231)</f>
        <v>#N/A</v>
      </c>
      <c r="AO231" s="57" t="e">
        <f aca="false">CHOOSE($G$3,AJ231-AK231,AK231-AJ231)</f>
        <v>#N/A</v>
      </c>
      <c r="AP231" s="72" t="e">
        <f aca="false">SUM(AM231:AO231)</f>
        <v>#N/A</v>
      </c>
      <c r="AR231" s="57" t="n">
        <f aca="false">CHOOSE($G$3,AC231-AD231,AD231-AC231)</f>
        <v>0</v>
      </c>
      <c r="AS231" s="57" t="e">
        <f aca="false">CHOOSE($G$3,AF231-AG231,AG231-AF231)</f>
        <v>#N/A</v>
      </c>
      <c r="AT231" s="57" t="e">
        <f aca="false">CHOOSE($G$3,AI231-AJ231,AJ231-AI231)</f>
        <v>#N/A</v>
      </c>
      <c r="AU231" s="72" t="e">
        <f aca="false">AR231+AS231+AT231</f>
        <v>#N/A</v>
      </c>
      <c r="AV231" s="72"/>
      <c r="AW231" s="58" t="e">
        <f aca="false">AU231+AP231</f>
        <v>#N/A</v>
      </c>
      <c r="AY231" s="58" t="e">
        <f aca="false">AK231+AH231+AE231</f>
        <v>#N/A</v>
      </c>
      <c r="AZ231" s="73"/>
    </row>
    <row r="232" customFormat="false" ht="12" hidden="false" customHeight="true" outlineLevel="0" collapsed="false">
      <c r="A232" s="62" t="n">
        <f aca="false">EDATE(A231,1)</f>
        <v>43466</v>
      </c>
      <c r="B232" s="63" t="n">
        <f aca="false">B231</f>
        <v>15000</v>
      </c>
      <c r="C232" s="75"/>
      <c r="D232" s="65" t="n">
        <f aca="false">B232+C232</f>
        <v>15000</v>
      </c>
      <c r="E232" s="52" t="n">
        <f aca="false">IF(Z232=0,0,IF(AND(Z232=1,$H$3=1),D232*U232,IF($H$3=2,D232,"N/A")))</f>
        <v>0</v>
      </c>
      <c r="F232" s="52" t="n">
        <f aca="false">E232*Y232</f>
        <v>0</v>
      </c>
      <c r="G232" s="66" t="n">
        <f aca="false">VLOOKUP($A232,Table,MATCH(G$4,Curves,0))</f>
        <v>3</v>
      </c>
      <c r="H232" s="67" t="n">
        <f aca="false">G232</f>
        <v>3</v>
      </c>
      <c r="I232" s="68" t="n">
        <f aca="false">H232</f>
        <v>3</v>
      </c>
      <c r="J232" s="66" t="e">
        <f aca="false">VLOOKUP($A232,Table,MATCH(J$4,Curves,0))</f>
        <v>#N/A</v>
      </c>
      <c r="K232" s="67" t="e">
        <f aca="false">J232</f>
        <v>#N/A</v>
      </c>
      <c r="L232" s="68" t="e">
        <f aca="false">K232</f>
        <v>#N/A</v>
      </c>
      <c r="M232" s="66" t="e">
        <f aca="false">VLOOKUP($A232,Table,MATCH(M$4,Curves,0))</f>
        <v>#N/A</v>
      </c>
      <c r="N232" s="67" t="e">
        <f aca="false">M232</f>
        <v>#N/A</v>
      </c>
      <c r="O232" s="68" t="e">
        <f aca="false">N232</f>
        <v>#N/A</v>
      </c>
      <c r="P232" s="69"/>
      <c r="Q232" s="68" t="e">
        <f aca="false">M232+J232+G232</f>
        <v>#N/A</v>
      </c>
      <c r="R232" s="68" t="e">
        <f aca="false">N232+K232+H232</f>
        <v>#N/A</v>
      </c>
      <c r="S232" s="68" t="e">
        <f aca="false">O232+L232+I232</f>
        <v>#N/A</v>
      </c>
      <c r="T232" s="69"/>
      <c r="U232" s="2" t="n">
        <f aca="false">A233-A232</f>
        <v>31</v>
      </c>
      <c r="V232" s="70" t="n">
        <f aca="false">CHOOSE(F$3,A233+24,A232)</f>
        <v>43466</v>
      </c>
      <c r="W232" s="2" t="n">
        <f aca="false">V232-C$3</f>
        <v>-2459</v>
      </c>
      <c r="X232" s="66" t="n">
        <f aca="false">VLOOKUP($A232,Table,MATCH(X$4,Curves,0))</f>
        <v>2</v>
      </c>
      <c r="Y232" s="71" t="n">
        <f aca="false">1/(1+CHOOSE(F$3,(X233+($K$3/10000))/2,(X232+($K$3/10000))/2))^(2*W232/365.25)</f>
        <v>11305.601818936</v>
      </c>
      <c r="Z232" s="2" t="n">
        <f aca="false">IF(AND(mthbeg&lt;=A232,mthend&gt;=A232),1,0)</f>
        <v>0</v>
      </c>
      <c r="AA232" s="2" t="n">
        <f aca="false">U232*Z232</f>
        <v>0</v>
      </c>
      <c r="AC232" s="57" t="n">
        <f aca="false">F232*G232</f>
        <v>0</v>
      </c>
      <c r="AD232" s="57" t="n">
        <f aca="false">$F232*H232</f>
        <v>0</v>
      </c>
      <c r="AE232" s="57" t="n">
        <f aca="false">$F232*I232</f>
        <v>0</v>
      </c>
      <c r="AF232" s="57" t="e">
        <f aca="false">$F232*J232</f>
        <v>#N/A</v>
      </c>
      <c r="AG232" s="57" t="e">
        <f aca="false">$F232*K232</f>
        <v>#N/A</v>
      </c>
      <c r="AH232" s="57" t="e">
        <f aca="false">$F232*L232</f>
        <v>#N/A</v>
      </c>
      <c r="AI232" s="57" t="e">
        <f aca="false">$F232*M232</f>
        <v>#N/A</v>
      </c>
      <c r="AJ232" s="57" t="e">
        <f aca="false">$F232*N232</f>
        <v>#N/A</v>
      </c>
      <c r="AK232" s="57" t="e">
        <f aca="false">F232*O232</f>
        <v>#N/A</v>
      </c>
      <c r="AL232" s="61"/>
      <c r="AM232" s="57" t="n">
        <f aca="false">CHOOSE($G$3,AD232-AE232,AE232-AD232)</f>
        <v>0</v>
      </c>
      <c r="AN232" s="57" t="e">
        <f aca="false">CHOOSE($G$3,AG232-AH232,AH232-AG232)</f>
        <v>#N/A</v>
      </c>
      <c r="AO232" s="57" t="e">
        <f aca="false">CHOOSE($G$3,AJ232-AK232,AK232-AJ232)</f>
        <v>#N/A</v>
      </c>
      <c r="AP232" s="72" t="e">
        <f aca="false">SUM(AM232:AO232)</f>
        <v>#N/A</v>
      </c>
      <c r="AR232" s="57" t="n">
        <f aca="false">CHOOSE($G$3,AC232-AD232,AD232-AC232)</f>
        <v>0</v>
      </c>
      <c r="AS232" s="57" t="e">
        <f aca="false">CHOOSE($G$3,AF232-AG232,AG232-AF232)</f>
        <v>#N/A</v>
      </c>
      <c r="AT232" s="57" t="e">
        <f aca="false">CHOOSE($G$3,AI232-AJ232,AJ232-AI232)</f>
        <v>#N/A</v>
      </c>
      <c r="AU232" s="72" t="e">
        <f aca="false">AR232+AS232+AT232</f>
        <v>#N/A</v>
      </c>
      <c r="AV232" s="72"/>
      <c r="AW232" s="58" t="e">
        <f aca="false">AU232+AP232</f>
        <v>#N/A</v>
      </c>
      <c r="AY232" s="58" t="e">
        <f aca="false">AK232+AH232+AE232</f>
        <v>#N/A</v>
      </c>
      <c r="AZ232" s="73"/>
    </row>
    <row r="233" customFormat="false" ht="12" hidden="false" customHeight="true" outlineLevel="0" collapsed="false">
      <c r="A233" s="62" t="n">
        <f aca="false">EDATE(A232,1)</f>
        <v>43497</v>
      </c>
      <c r="B233" s="63" t="n">
        <f aca="false">B232</f>
        <v>15000</v>
      </c>
      <c r="C233" s="75"/>
      <c r="D233" s="65" t="n">
        <f aca="false">B233+C233</f>
        <v>15000</v>
      </c>
      <c r="E233" s="52" t="n">
        <f aca="false">IF(Z233=0,0,IF(AND(Z233=1,$H$3=1),D233*U233,IF($H$3=2,D233,"N/A")))</f>
        <v>0</v>
      </c>
      <c r="F233" s="52" t="n">
        <f aca="false">E233*Y233</f>
        <v>0</v>
      </c>
      <c r="G233" s="66" t="n">
        <f aca="false">VLOOKUP($A233,Table,MATCH(G$4,Curves,0))</f>
        <v>3</v>
      </c>
      <c r="H233" s="67" t="n">
        <f aca="false">G233</f>
        <v>3</v>
      </c>
      <c r="I233" s="68" t="n">
        <f aca="false">H233</f>
        <v>3</v>
      </c>
      <c r="J233" s="66" t="e">
        <f aca="false">VLOOKUP($A233,Table,MATCH(J$4,Curves,0))</f>
        <v>#N/A</v>
      </c>
      <c r="K233" s="67" t="e">
        <f aca="false">J233</f>
        <v>#N/A</v>
      </c>
      <c r="L233" s="68" t="e">
        <f aca="false">K233</f>
        <v>#N/A</v>
      </c>
      <c r="M233" s="66" t="e">
        <f aca="false">VLOOKUP($A233,Table,MATCH(M$4,Curves,0))</f>
        <v>#N/A</v>
      </c>
      <c r="N233" s="67" t="e">
        <f aca="false">M233</f>
        <v>#N/A</v>
      </c>
      <c r="O233" s="68" t="e">
        <f aca="false">N233</f>
        <v>#N/A</v>
      </c>
      <c r="P233" s="69"/>
      <c r="Q233" s="68" t="e">
        <f aca="false">M233+J233+G233</f>
        <v>#N/A</v>
      </c>
      <c r="R233" s="68" t="e">
        <f aca="false">N233+K233+H233</f>
        <v>#N/A</v>
      </c>
      <c r="S233" s="68" t="e">
        <f aca="false">O233+L233+I233</f>
        <v>#N/A</v>
      </c>
      <c r="T233" s="69"/>
      <c r="U233" s="2" t="n">
        <f aca="false">A234-A233</f>
        <v>28</v>
      </c>
      <c r="V233" s="70" t="n">
        <f aca="false">CHOOSE(F$3,A234+24,A233)</f>
        <v>43497</v>
      </c>
      <c r="W233" s="2" t="n">
        <f aca="false">V233-C$3</f>
        <v>-2428</v>
      </c>
      <c r="X233" s="66" t="n">
        <f aca="false">VLOOKUP($A233,Table,MATCH(X$4,Curves,0))</f>
        <v>2</v>
      </c>
      <c r="Y233" s="71" t="n">
        <f aca="false">1/(1+CHOOSE(F$3,(X234+($K$3/10000))/2,(X233+($K$3/10000))/2))^(2*W233/365.25)</f>
        <v>10050.6655754915</v>
      </c>
      <c r="Z233" s="2" t="n">
        <f aca="false">IF(AND(mthbeg&lt;=A233,mthend&gt;=A233),1,0)</f>
        <v>0</v>
      </c>
      <c r="AA233" s="2" t="n">
        <f aca="false">U233*Z233</f>
        <v>0</v>
      </c>
      <c r="AC233" s="57" t="n">
        <f aca="false">F233*G233</f>
        <v>0</v>
      </c>
      <c r="AD233" s="57" t="n">
        <f aca="false">$F233*H233</f>
        <v>0</v>
      </c>
      <c r="AE233" s="57" t="n">
        <f aca="false">$F233*I233</f>
        <v>0</v>
      </c>
      <c r="AF233" s="57" t="e">
        <f aca="false">$F233*J233</f>
        <v>#N/A</v>
      </c>
      <c r="AG233" s="57" t="e">
        <f aca="false">$F233*K233</f>
        <v>#N/A</v>
      </c>
      <c r="AH233" s="57" t="e">
        <f aca="false">$F233*L233</f>
        <v>#N/A</v>
      </c>
      <c r="AI233" s="57" t="e">
        <f aca="false">$F233*M233</f>
        <v>#N/A</v>
      </c>
      <c r="AJ233" s="57" t="e">
        <f aca="false">$F233*N233</f>
        <v>#N/A</v>
      </c>
      <c r="AK233" s="57" t="e">
        <f aca="false">F233*O233</f>
        <v>#N/A</v>
      </c>
      <c r="AL233" s="61"/>
      <c r="AM233" s="57" t="n">
        <f aca="false">CHOOSE($G$3,AD233-AE233,AE233-AD233)</f>
        <v>0</v>
      </c>
      <c r="AN233" s="57" t="e">
        <f aca="false">CHOOSE($G$3,AG233-AH233,AH233-AG233)</f>
        <v>#N/A</v>
      </c>
      <c r="AO233" s="57" t="e">
        <f aca="false">CHOOSE($G$3,AJ233-AK233,AK233-AJ233)</f>
        <v>#N/A</v>
      </c>
      <c r="AP233" s="72" t="e">
        <f aca="false">SUM(AM233:AO233)</f>
        <v>#N/A</v>
      </c>
      <c r="AR233" s="57" t="n">
        <f aca="false">CHOOSE($G$3,AC233-AD233,AD233-AC233)</f>
        <v>0</v>
      </c>
      <c r="AS233" s="57" t="e">
        <f aca="false">CHOOSE($G$3,AF233-AG233,AG233-AF233)</f>
        <v>#N/A</v>
      </c>
      <c r="AT233" s="57" t="e">
        <f aca="false">CHOOSE($G$3,AI233-AJ233,AJ233-AI233)</f>
        <v>#N/A</v>
      </c>
      <c r="AU233" s="72" t="e">
        <f aca="false">AR233+AS233+AT233</f>
        <v>#N/A</v>
      </c>
      <c r="AV233" s="72"/>
      <c r="AW233" s="58" t="e">
        <f aca="false">AU233+AP233</f>
        <v>#N/A</v>
      </c>
      <c r="AY233" s="58" t="e">
        <f aca="false">AK233+AH233+AE233</f>
        <v>#N/A</v>
      </c>
      <c r="AZ233" s="73"/>
    </row>
    <row r="234" customFormat="false" ht="12" hidden="false" customHeight="true" outlineLevel="0" collapsed="false">
      <c r="A234" s="62" t="n">
        <f aca="false">EDATE(A233,1)</f>
        <v>43525</v>
      </c>
      <c r="B234" s="63" t="n">
        <f aca="false">B233</f>
        <v>15000</v>
      </c>
      <c r="C234" s="75"/>
      <c r="D234" s="65" t="n">
        <f aca="false">B234+C234</f>
        <v>15000</v>
      </c>
      <c r="E234" s="52" t="n">
        <f aca="false">IF(Z234=0,0,IF(AND(Z234=1,$H$3=1),D234*U234,IF($H$3=2,D234,"N/A")))</f>
        <v>0</v>
      </c>
      <c r="F234" s="52" t="n">
        <f aca="false">E234*Y234</f>
        <v>0</v>
      </c>
      <c r="G234" s="66" t="n">
        <f aca="false">VLOOKUP($A234,Table,MATCH(G$4,Curves,0))</f>
        <v>3</v>
      </c>
      <c r="H234" s="67" t="n">
        <f aca="false">G234</f>
        <v>3</v>
      </c>
      <c r="I234" s="68" t="n">
        <f aca="false">H234</f>
        <v>3</v>
      </c>
      <c r="J234" s="66" t="e">
        <f aca="false">VLOOKUP($A234,Table,MATCH(J$4,Curves,0))</f>
        <v>#N/A</v>
      </c>
      <c r="K234" s="67" t="e">
        <f aca="false">J234</f>
        <v>#N/A</v>
      </c>
      <c r="L234" s="68" t="e">
        <f aca="false">K234</f>
        <v>#N/A</v>
      </c>
      <c r="M234" s="66" t="e">
        <f aca="false">VLOOKUP($A234,Table,MATCH(M$4,Curves,0))</f>
        <v>#N/A</v>
      </c>
      <c r="N234" s="67" t="e">
        <f aca="false">M234</f>
        <v>#N/A</v>
      </c>
      <c r="O234" s="68" t="e">
        <f aca="false">N234</f>
        <v>#N/A</v>
      </c>
      <c r="P234" s="69"/>
      <c r="Q234" s="68" t="e">
        <f aca="false">M234+J234+G234</f>
        <v>#N/A</v>
      </c>
      <c r="R234" s="68" t="e">
        <f aca="false">N234+K234+H234</f>
        <v>#N/A</v>
      </c>
      <c r="S234" s="68" t="e">
        <f aca="false">O234+L234+I234</f>
        <v>#N/A</v>
      </c>
      <c r="T234" s="69"/>
      <c r="U234" s="2" t="n">
        <f aca="false">A235-A234</f>
        <v>31</v>
      </c>
      <c r="V234" s="70" t="n">
        <f aca="false">CHOOSE(F$3,A235+24,A234)</f>
        <v>43525</v>
      </c>
      <c r="W234" s="2" t="n">
        <f aca="false">V234-C$3</f>
        <v>-2400</v>
      </c>
      <c r="X234" s="66" t="n">
        <f aca="false">VLOOKUP($A234,Table,MATCH(X$4,Curves,0))</f>
        <v>2</v>
      </c>
      <c r="Y234" s="71" t="n">
        <f aca="false">1/(1+CHOOSE(F$3,(X235+($K$3/10000))/2,(X234+($K$3/10000))/2))^(2*W234/365.25)</f>
        <v>9037.34810102179</v>
      </c>
      <c r="Z234" s="2" t="n">
        <f aca="false">IF(AND(mthbeg&lt;=A234,mthend&gt;=A234),1,0)</f>
        <v>0</v>
      </c>
      <c r="AA234" s="2" t="n">
        <f aca="false">U234*Z234</f>
        <v>0</v>
      </c>
      <c r="AC234" s="57" t="n">
        <f aca="false">F234*G234</f>
        <v>0</v>
      </c>
      <c r="AD234" s="57" t="n">
        <f aca="false">$F234*H234</f>
        <v>0</v>
      </c>
      <c r="AE234" s="57" t="n">
        <f aca="false">$F234*I234</f>
        <v>0</v>
      </c>
      <c r="AF234" s="57" t="e">
        <f aca="false">$F234*J234</f>
        <v>#N/A</v>
      </c>
      <c r="AG234" s="57" t="e">
        <f aca="false">$F234*K234</f>
        <v>#N/A</v>
      </c>
      <c r="AH234" s="57" t="e">
        <f aca="false">$F234*L234</f>
        <v>#N/A</v>
      </c>
      <c r="AI234" s="57" t="e">
        <f aca="false">$F234*M234</f>
        <v>#N/A</v>
      </c>
      <c r="AJ234" s="57" t="e">
        <f aca="false">$F234*N234</f>
        <v>#N/A</v>
      </c>
      <c r="AK234" s="57" t="e">
        <f aca="false">F234*O234</f>
        <v>#N/A</v>
      </c>
      <c r="AL234" s="61"/>
      <c r="AM234" s="57" t="n">
        <f aca="false">CHOOSE($G$3,AD234-AE234,AE234-AD234)</f>
        <v>0</v>
      </c>
      <c r="AN234" s="57" t="e">
        <f aca="false">CHOOSE($G$3,AG234-AH234,AH234-AG234)</f>
        <v>#N/A</v>
      </c>
      <c r="AO234" s="57" t="e">
        <f aca="false">CHOOSE($G$3,AJ234-AK234,AK234-AJ234)</f>
        <v>#N/A</v>
      </c>
      <c r="AP234" s="72" t="e">
        <f aca="false">SUM(AM234:AO234)</f>
        <v>#N/A</v>
      </c>
      <c r="AR234" s="57" t="n">
        <f aca="false">CHOOSE($G$3,AC234-AD234,AD234-AC234)</f>
        <v>0</v>
      </c>
      <c r="AS234" s="57" t="e">
        <f aca="false">CHOOSE($G$3,AF234-AG234,AG234-AF234)</f>
        <v>#N/A</v>
      </c>
      <c r="AT234" s="57" t="e">
        <f aca="false">CHOOSE($G$3,AI234-AJ234,AJ234-AI234)</f>
        <v>#N/A</v>
      </c>
      <c r="AU234" s="72" t="e">
        <f aca="false">AR234+AS234+AT234</f>
        <v>#N/A</v>
      </c>
      <c r="AV234" s="72"/>
      <c r="AW234" s="58" t="e">
        <f aca="false">AU234+AP234</f>
        <v>#N/A</v>
      </c>
      <c r="AY234" s="58" t="e">
        <f aca="false">AK234+AH234+AE234</f>
        <v>#N/A</v>
      </c>
      <c r="AZ234" s="73"/>
    </row>
    <row r="235" customFormat="false" ht="12" hidden="false" customHeight="true" outlineLevel="0" collapsed="false">
      <c r="A235" s="62" t="n">
        <f aca="false">EDATE(A234,1)</f>
        <v>43556</v>
      </c>
      <c r="B235" s="63" t="n">
        <f aca="false">B234</f>
        <v>15000</v>
      </c>
      <c r="C235" s="75"/>
      <c r="D235" s="65" t="n">
        <f aca="false">B235+C235</f>
        <v>15000</v>
      </c>
      <c r="E235" s="52" t="n">
        <f aca="false">IF(Z235=0,0,IF(AND(Z235=1,$H$3=1),D235*U235,IF($H$3=2,D235,"N/A")))</f>
        <v>0</v>
      </c>
      <c r="F235" s="52" t="n">
        <f aca="false">E235*Y235</f>
        <v>0</v>
      </c>
      <c r="G235" s="66" t="n">
        <f aca="false">VLOOKUP($A235,Table,MATCH(G$4,Curves,0))</f>
        <v>3</v>
      </c>
      <c r="H235" s="67" t="n">
        <f aca="false">G235</f>
        <v>3</v>
      </c>
      <c r="I235" s="68" t="n">
        <f aca="false">H235</f>
        <v>3</v>
      </c>
      <c r="J235" s="66" t="e">
        <f aca="false">VLOOKUP($A235,Table,MATCH(J$4,Curves,0))</f>
        <v>#N/A</v>
      </c>
      <c r="K235" s="67" t="e">
        <f aca="false">J235</f>
        <v>#N/A</v>
      </c>
      <c r="L235" s="68" t="e">
        <f aca="false">K235</f>
        <v>#N/A</v>
      </c>
      <c r="M235" s="66" t="e">
        <f aca="false">VLOOKUP($A235,Table,MATCH(M$4,Curves,0))</f>
        <v>#N/A</v>
      </c>
      <c r="N235" s="67" t="e">
        <f aca="false">M235</f>
        <v>#N/A</v>
      </c>
      <c r="O235" s="68" t="e">
        <f aca="false">N235</f>
        <v>#N/A</v>
      </c>
      <c r="P235" s="69"/>
      <c r="Q235" s="68" t="e">
        <f aca="false">M235+J235+G235</f>
        <v>#N/A</v>
      </c>
      <c r="R235" s="68" t="e">
        <f aca="false">N235+K235+H235</f>
        <v>#N/A</v>
      </c>
      <c r="S235" s="68" t="e">
        <f aca="false">O235+L235+I235</f>
        <v>#N/A</v>
      </c>
      <c r="T235" s="69"/>
      <c r="U235" s="2" t="n">
        <f aca="false">A236-A235</f>
        <v>30</v>
      </c>
      <c r="V235" s="70" t="n">
        <f aca="false">CHOOSE(F$3,A236+24,A235)</f>
        <v>43556</v>
      </c>
      <c r="W235" s="2" t="n">
        <f aca="false">V235-C$3</f>
        <v>-2369</v>
      </c>
      <c r="X235" s="66" t="n">
        <f aca="false">VLOOKUP($A235,Table,MATCH(X$4,Curves,0))</f>
        <v>2</v>
      </c>
      <c r="Y235" s="71" t="n">
        <f aca="false">1/(1+CHOOSE(F$3,(X236+($K$3/10000))/2,(X235+($K$3/10000))/2))^(2*W235/365.25)</f>
        <v>8034.19091768628</v>
      </c>
      <c r="Z235" s="2" t="n">
        <f aca="false">IF(AND(mthbeg&lt;=A235,mthend&gt;=A235),1,0)</f>
        <v>0</v>
      </c>
      <c r="AA235" s="2" t="n">
        <f aca="false">U235*Z235</f>
        <v>0</v>
      </c>
      <c r="AC235" s="57" t="n">
        <f aca="false">F235*G235</f>
        <v>0</v>
      </c>
      <c r="AD235" s="57" t="n">
        <f aca="false">$F235*H235</f>
        <v>0</v>
      </c>
      <c r="AE235" s="57" t="n">
        <f aca="false">$F235*I235</f>
        <v>0</v>
      </c>
      <c r="AF235" s="57" t="e">
        <f aca="false">$F235*J235</f>
        <v>#N/A</v>
      </c>
      <c r="AG235" s="57" t="e">
        <f aca="false">$F235*K235</f>
        <v>#N/A</v>
      </c>
      <c r="AH235" s="57" t="e">
        <f aca="false">$F235*L235</f>
        <v>#N/A</v>
      </c>
      <c r="AI235" s="57" t="e">
        <f aca="false">$F235*M235</f>
        <v>#N/A</v>
      </c>
      <c r="AJ235" s="57" t="e">
        <f aca="false">$F235*N235</f>
        <v>#N/A</v>
      </c>
      <c r="AK235" s="57" t="e">
        <f aca="false">F235*O235</f>
        <v>#N/A</v>
      </c>
      <c r="AL235" s="61"/>
      <c r="AM235" s="57" t="n">
        <f aca="false">CHOOSE($G$3,AD235-AE235,AE235-AD235)</f>
        <v>0</v>
      </c>
      <c r="AN235" s="57" t="e">
        <f aca="false">CHOOSE($G$3,AG235-AH235,AH235-AG235)</f>
        <v>#N/A</v>
      </c>
      <c r="AO235" s="57" t="e">
        <f aca="false">CHOOSE($G$3,AJ235-AK235,AK235-AJ235)</f>
        <v>#N/A</v>
      </c>
      <c r="AP235" s="72" t="e">
        <f aca="false">SUM(AM235:AO235)</f>
        <v>#N/A</v>
      </c>
      <c r="AR235" s="57" t="n">
        <f aca="false">CHOOSE($G$3,AC235-AD235,AD235-AC235)</f>
        <v>0</v>
      </c>
      <c r="AS235" s="57" t="e">
        <f aca="false">CHOOSE($G$3,AF235-AG235,AG235-AF235)</f>
        <v>#N/A</v>
      </c>
      <c r="AT235" s="57" t="e">
        <f aca="false">CHOOSE($G$3,AI235-AJ235,AJ235-AI235)</f>
        <v>#N/A</v>
      </c>
      <c r="AU235" s="72" t="e">
        <f aca="false">AR235+AS235+AT235</f>
        <v>#N/A</v>
      </c>
      <c r="AV235" s="72"/>
      <c r="AW235" s="58" t="e">
        <f aca="false">AU235+AP235</f>
        <v>#N/A</v>
      </c>
      <c r="AY235" s="58" t="e">
        <f aca="false">AK235+AH235+AE235</f>
        <v>#N/A</v>
      </c>
      <c r="AZ235" s="73"/>
    </row>
    <row r="236" customFormat="false" ht="12" hidden="false" customHeight="true" outlineLevel="0" collapsed="false">
      <c r="A236" s="62" t="n">
        <f aca="false">EDATE(A235,1)</f>
        <v>43586</v>
      </c>
      <c r="B236" s="63" t="n">
        <f aca="false">B235</f>
        <v>15000</v>
      </c>
      <c r="C236" s="75"/>
      <c r="D236" s="65" t="n">
        <f aca="false">B236+C236</f>
        <v>15000</v>
      </c>
      <c r="E236" s="52" t="n">
        <f aca="false">IF(Z236=0,0,IF(AND(Z236=1,$H$3=1),D236*U236,IF($H$3=2,D236,"N/A")))</f>
        <v>0</v>
      </c>
      <c r="F236" s="52" t="n">
        <f aca="false">E236*Y236</f>
        <v>0</v>
      </c>
      <c r="G236" s="66" t="n">
        <f aca="false">VLOOKUP($A236,Table,MATCH(G$4,Curves,0))</f>
        <v>3</v>
      </c>
      <c r="H236" s="67" t="n">
        <f aca="false">G236</f>
        <v>3</v>
      </c>
      <c r="I236" s="68" t="n">
        <f aca="false">H236</f>
        <v>3</v>
      </c>
      <c r="J236" s="66" t="e">
        <f aca="false">VLOOKUP($A236,Table,MATCH(J$4,Curves,0))</f>
        <v>#N/A</v>
      </c>
      <c r="K236" s="67" t="e">
        <f aca="false">J236</f>
        <v>#N/A</v>
      </c>
      <c r="L236" s="68" t="e">
        <f aca="false">K236</f>
        <v>#N/A</v>
      </c>
      <c r="M236" s="66" t="e">
        <f aca="false">VLOOKUP($A236,Table,MATCH(M$4,Curves,0))</f>
        <v>#N/A</v>
      </c>
      <c r="N236" s="67" t="e">
        <f aca="false">M236</f>
        <v>#N/A</v>
      </c>
      <c r="O236" s="68" t="e">
        <f aca="false">N236</f>
        <v>#N/A</v>
      </c>
      <c r="P236" s="69"/>
      <c r="Q236" s="68" t="e">
        <f aca="false">M236+J236+G236</f>
        <v>#N/A</v>
      </c>
      <c r="R236" s="68" t="e">
        <f aca="false">N236+K236+H236</f>
        <v>#N/A</v>
      </c>
      <c r="S236" s="68" t="e">
        <f aca="false">O236+L236+I236</f>
        <v>#N/A</v>
      </c>
      <c r="T236" s="69"/>
      <c r="U236" s="2" t="n">
        <f aca="false">A237-A236</f>
        <v>31</v>
      </c>
      <c r="V236" s="70" t="n">
        <f aca="false">CHOOSE(F$3,A237+24,A236)</f>
        <v>43586</v>
      </c>
      <c r="W236" s="2" t="n">
        <f aca="false">V236-C$3</f>
        <v>-2339</v>
      </c>
      <c r="X236" s="66" t="n">
        <f aca="false">VLOOKUP($A236,Table,MATCH(X$4,Curves,0))</f>
        <v>2</v>
      </c>
      <c r="Y236" s="71" t="n">
        <f aca="false">1/(1+CHOOSE(F$3,(X237+($K$3/10000))/2,(X236+($K$3/10000))/2))^(2*W236/365.25)</f>
        <v>7169.54566242643</v>
      </c>
      <c r="Z236" s="2" t="n">
        <f aca="false">IF(AND(mthbeg&lt;=A236,mthend&gt;=A236),1,0)</f>
        <v>0</v>
      </c>
      <c r="AA236" s="2" t="n">
        <f aca="false">U236*Z236</f>
        <v>0</v>
      </c>
      <c r="AC236" s="57" t="n">
        <f aca="false">F236*G236</f>
        <v>0</v>
      </c>
      <c r="AD236" s="57" t="n">
        <f aca="false">$F236*H236</f>
        <v>0</v>
      </c>
      <c r="AE236" s="57" t="n">
        <f aca="false">$F236*I236</f>
        <v>0</v>
      </c>
      <c r="AF236" s="57" t="e">
        <f aca="false">$F236*J236</f>
        <v>#N/A</v>
      </c>
      <c r="AG236" s="57" t="e">
        <f aca="false">$F236*K236</f>
        <v>#N/A</v>
      </c>
      <c r="AH236" s="57" t="e">
        <f aca="false">$F236*L236</f>
        <v>#N/A</v>
      </c>
      <c r="AI236" s="57" t="e">
        <f aca="false">$F236*M236</f>
        <v>#N/A</v>
      </c>
      <c r="AJ236" s="57" t="e">
        <f aca="false">$F236*N236</f>
        <v>#N/A</v>
      </c>
      <c r="AK236" s="57" t="e">
        <f aca="false">F236*O236</f>
        <v>#N/A</v>
      </c>
      <c r="AL236" s="61"/>
      <c r="AM236" s="57" t="n">
        <f aca="false">CHOOSE($G$3,AD236-AE236,AE236-AD236)</f>
        <v>0</v>
      </c>
      <c r="AN236" s="57" t="e">
        <f aca="false">CHOOSE($G$3,AG236-AH236,AH236-AG236)</f>
        <v>#N/A</v>
      </c>
      <c r="AO236" s="57" t="e">
        <f aca="false">CHOOSE($G$3,AJ236-AK236,AK236-AJ236)</f>
        <v>#N/A</v>
      </c>
      <c r="AP236" s="72" t="e">
        <f aca="false">SUM(AM236:AO236)</f>
        <v>#N/A</v>
      </c>
      <c r="AR236" s="57" t="n">
        <f aca="false">CHOOSE($G$3,AC236-AD236,AD236-AC236)</f>
        <v>0</v>
      </c>
      <c r="AS236" s="57" t="e">
        <f aca="false">CHOOSE($G$3,AF236-AG236,AG236-AF236)</f>
        <v>#N/A</v>
      </c>
      <c r="AT236" s="57" t="e">
        <f aca="false">CHOOSE($G$3,AI236-AJ236,AJ236-AI236)</f>
        <v>#N/A</v>
      </c>
      <c r="AU236" s="72" t="e">
        <f aca="false">AR236+AS236+AT236</f>
        <v>#N/A</v>
      </c>
      <c r="AV236" s="72"/>
      <c r="AW236" s="58" t="e">
        <f aca="false">AU236+AP236</f>
        <v>#N/A</v>
      </c>
      <c r="AY236" s="58" t="e">
        <f aca="false">AK236+AH236+AE236</f>
        <v>#N/A</v>
      </c>
      <c r="AZ236" s="73"/>
    </row>
    <row r="237" customFormat="false" ht="12" hidden="false" customHeight="true" outlineLevel="0" collapsed="false">
      <c r="A237" s="62" t="n">
        <f aca="false">EDATE(A236,1)</f>
        <v>43617</v>
      </c>
      <c r="B237" s="63" t="n">
        <f aca="false">B236</f>
        <v>15000</v>
      </c>
      <c r="C237" s="75"/>
      <c r="D237" s="65" t="n">
        <f aca="false">B237+C237</f>
        <v>15000</v>
      </c>
      <c r="E237" s="52" t="n">
        <f aca="false">IF(Z237=0,0,IF(AND(Z237=1,$H$3=1),D237*U237,IF($H$3=2,D237,"N/A")))</f>
        <v>0</v>
      </c>
      <c r="F237" s="52" t="n">
        <f aca="false">E237*Y237</f>
        <v>0</v>
      </c>
      <c r="G237" s="66" t="n">
        <f aca="false">VLOOKUP($A237,Table,MATCH(G$4,Curves,0))</f>
        <v>3</v>
      </c>
      <c r="H237" s="67" t="n">
        <f aca="false">G237</f>
        <v>3</v>
      </c>
      <c r="I237" s="68" t="n">
        <f aca="false">H237</f>
        <v>3</v>
      </c>
      <c r="J237" s="66" t="e">
        <f aca="false">VLOOKUP($A237,Table,MATCH(J$4,Curves,0))</f>
        <v>#N/A</v>
      </c>
      <c r="K237" s="67" t="e">
        <f aca="false">J237</f>
        <v>#N/A</v>
      </c>
      <c r="L237" s="68" t="e">
        <f aca="false">K237</f>
        <v>#N/A</v>
      </c>
      <c r="M237" s="66" t="e">
        <f aca="false">VLOOKUP($A237,Table,MATCH(M$4,Curves,0))</f>
        <v>#N/A</v>
      </c>
      <c r="N237" s="67" t="e">
        <f aca="false">M237</f>
        <v>#N/A</v>
      </c>
      <c r="O237" s="68" t="e">
        <f aca="false">N237</f>
        <v>#N/A</v>
      </c>
      <c r="P237" s="69"/>
      <c r="Q237" s="68" t="e">
        <f aca="false">M237+J237+G237</f>
        <v>#N/A</v>
      </c>
      <c r="R237" s="68" t="e">
        <f aca="false">N237+K237+H237</f>
        <v>#N/A</v>
      </c>
      <c r="S237" s="68" t="e">
        <f aca="false">O237+L237+I237</f>
        <v>#N/A</v>
      </c>
      <c r="T237" s="69"/>
      <c r="U237" s="2" t="n">
        <f aca="false">A238-A237</f>
        <v>30</v>
      </c>
      <c r="V237" s="70" t="n">
        <f aca="false">CHOOSE(F$3,A238+24,A237)</f>
        <v>43617</v>
      </c>
      <c r="W237" s="2" t="n">
        <f aca="false">V237-C$3</f>
        <v>-2308</v>
      </c>
      <c r="X237" s="66" t="n">
        <f aca="false">VLOOKUP($A237,Table,MATCH(X$4,Curves,0))</f>
        <v>2</v>
      </c>
      <c r="Y237" s="71" t="n">
        <f aca="false">1/(1+CHOOSE(F$3,(X238+($K$3/10000))/2,(X237+($K$3/10000))/2))^(2*W237/365.25)</f>
        <v>6373.71693566732</v>
      </c>
      <c r="Z237" s="2" t="n">
        <f aca="false">IF(AND(mthbeg&lt;=A237,mthend&gt;=A237),1,0)</f>
        <v>0</v>
      </c>
      <c r="AA237" s="2" t="n">
        <f aca="false">U237*Z237</f>
        <v>0</v>
      </c>
      <c r="AC237" s="57" t="n">
        <f aca="false">F237*G237</f>
        <v>0</v>
      </c>
      <c r="AD237" s="57" t="n">
        <f aca="false">$F237*H237</f>
        <v>0</v>
      </c>
      <c r="AE237" s="57" t="n">
        <f aca="false">$F237*I237</f>
        <v>0</v>
      </c>
      <c r="AF237" s="57" t="e">
        <f aca="false">$F237*J237</f>
        <v>#N/A</v>
      </c>
      <c r="AG237" s="57" t="e">
        <f aca="false">$F237*K237</f>
        <v>#N/A</v>
      </c>
      <c r="AH237" s="57" t="e">
        <f aca="false">$F237*L237</f>
        <v>#N/A</v>
      </c>
      <c r="AI237" s="57" t="e">
        <f aca="false">$F237*M237</f>
        <v>#N/A</v>
      </c>
      <c r="AJ237" s="57" t="e">
        <f aca="false">$F237*N237</f>
        <v>#N/A</v>
      </c>
      <c r="AK237" s="57" t="e">
        <f aca="false">F237*O237</f>
        <v>#N/A</v>
      </c>
      <c r="AL237" s="61"/>
      <c r="AM237" s="57" t="n">
        <f aca="false">CHOOSE($G$3,AD237-AE237,AE237-AD237)</f>
        <v>0</v>
      </c>
      <c r="AN237" s="57" t="e">
        <f aca="false">CHOOSE($G$3,AG237-AH237,AH237-AG237)</f>
        <v>#N/A</v>
      </c>
      <c r="AO237" s="57" t="e">
        <f aca="false">CHOOSE($G$3,AJ237-AK237,AK237-AJ237)</f>
        <v>#N/A</v>
      </c>
      <c r="AP237" s="72" t="e">
        <f aca="false">SUM(AM237:AO237)</f>
        <v>#N/A</v>
      </c>
      <c r="AR237" s="57" t="n">
        <f aca="false">CHOOSE($G$3,AC237-AD237,AD237-AC237)</f>
        <v>0</v>
      </c>
      <c r="AS237" s="57" t="e">
        <f aca="false">CHOOSE($G$3,AF237-AG237,AG237-AF237)</f>
        <v>#N/A</v>
      </c>
      <c r="AT237" s="57" t="e">
        <f aca="false">CHOOSE($G$3,AI237-AJ237,AJ237-AI237)</f>
        <v>#N/A</v>
      </c>
      <c r="AU237" s="72" t="e">
        <f aca="false">AR237+AS237+AT237</f>
        <v>#N/A</v>
      </c>
      <c r="AV237" s="72"/>
      <c r="AW237" s="58" t="e">
        <f aca="false">AU237+AP237</f>
        <v>#N/A</v>
      </c>
      <c r="AY237" s="58" t="e">
        <f aca="false">AK237+AH237+AE237</f>
        <v>#N/A</v>
      </c>
      <c r="AZ237" s="73"/>
    </row>
    <row r="238" customFormat="false" ht="12" hidden="false" customHeight="true" outlineLevel="0" collapsed="false">
      <c r="A238" s="62" t="n">
        <f aca="false">EDATE(A237,1)</f>
        <v>43647</v>
      </c>
      <c r="B238" s="63" t="n">
        <f aca="false">B237</f>
        <v>15000</v>
      </c>
      <c r="C238" s="75"/>
      <c r="D238" s="65" t="n">
        <f aca="false">B238+C238</f>
        <v>15000</v>
      </c>
      <c r="E238" s="52" t="n">
        <f aca="false">IF(Z238=0,0,IF(AND(Z238=1,$H$3=1),D238*U238,IF($H$3=2,D238,"N/A")))</f>
        <v>0</v>
      </c>
      <c r="F238" s="52" t="n">
        <f aca="false">E238*Y238</f>
        <v>0</v>
      </c>
      <c r="G238" s="66" t="n">
        <f aca="false">VLOOKUP($A238,Table,MATCH(G$4,Curves,0))</f>
        <v>3</v>
      </c>
      <c r="H238" s="67" t="n">
        <f aca="false">G238</f>
        <v>3</v>
      </c>
      <c r="I238" s="68" t="n">
        <f aca="false">H238</f>
        <v>3</v>
      </c>
      <c r="J238" s="66" t="e">
        <f aca="false">VLOOKUP($A238,Table,MATCH(J$4,Curves,0))</f>
        <v>#N/A</v>
      </c>
      <c r="K238" s="67" t="e">
        <f aca="false">J238</f>
        <v>#N/A</v>
      </c>
      <c r="L238" s="68" t="e">
        <f aca="false">K238</f>
        <v>#N/A</v>
      </c>
      <c r="M238" s="66" t="e">
        <f aca="false">VLOOKUP($A238,Table,MATCH(M$4,Curves,0))</f>
        <v>#N/A</v>
      </c>
      <c r="N238" s="67" t="e">
        <f aca="false">M238</f>
        <v>#N/A</v>
      </c>
      <c r="O238" s="68" t="e">
        <f aca="false">N238</f>
        <v>#N/A</v>
      </c>
      <c r="P238" s="69"/>
      <c r="Q238" s="68" t="e">
        <f aca="false">M238+J238+G238</f>
        <v>#N/A</v>
      </c>
      <c r="R238" s="68" t="e">
        <f aca="false">N238+K238+H238</f>
        <v>#N/A</v>
      </c>
      <c r="S238" s="68" t="e">
        <f aca="false">O238+L238+I238</f>
        <v>#N/A</v>
      </c>
      <c r="T238" s="69"/>
      <c r="U238" s="2" t="n">
        <f aca="false">A239-A238</f>
        <v>31</v>
      </c>
      <c r="V238" s="70" t="n">
        <f aca="false">CHOOSE(F$3,A239+24,A238)</f>
        <v>43647</v>
      </c>
      <c r="W238" s="2" t="n">
        <f aca="false">V238-C$3</f>
        <v>-2278</v>
      </c>
      <c r="X238" s="66" t="n">
        <f aca="false">VLOOKUP($A238,Table,MATCH(X$4,Curves,0))</f>
        <v>2</v>
      </c>
      <c r="Y238" s="71" t="n">
        <f aca="false">1/(1+CHOOSE(F$3,(X239+($K$3/10000))/2,(X238+($K$3/10000))/2))^(2*W238/365.25)</f>
        <v>5687.77305366892</v>
      </c>
      <c r="Z238" s="2" t="n">
        <f aca="false">IF(AND(mthbeg&lt;=A238,mthend&gt;=A238),1,0)</f>
        <v>0</v>
      </c>
      <c r="AA238" s="2" t="n">
        <f aca="false">U238*Z238</f>
        <v>0</v>
      </c>
      <c r="AC238" s="57" t="n">
        <f aca="false">F238*G238</f>
        <v>0</v>
      </c>
      <c r="AD238" s="57" t="n">
        <f aca="false">$F238*H238</f>
        <v>0</v>
      </c>
      <c r="AE238" s="57" t="n">
        <f aca="false">$F238*I238</f>
        <v>0</v>
      </c>
      <c r="AF238" s="57" t="e">
        <f aca="false">$F238*J238</f>
        <v>#N/A</v>
      </c>
      <c r="AG238" s="57" t="e">
        <f aca="false">$F238*K238</f>
        <v>#N/A</v>
      </c>
      <c r="AH238" s="57" t="e">
        <f aca="false">$F238*L238</f>
        <v>#N/A</v>
      </c>
      <c r="AI238" s="57" t="e">
        <f aca="false">$F238*M238</f>
        <v>#N/A</v>
      </c>
      <c r="AJ238" s="57" t="e">
        <f aca="false">$F238*N238</f>
        <v>#N/A</v>
      </c>
      <c r="AK238" s="57" t="e">
        <f aca="false">F238*O238</f>
        <v>#N/A</v>
      </c>
      <c r="AL238" s="61"/>
      <c r="AM238" s="57" t="n">
        <f aca="false">CHOOSE($G$3,AD238-AE238,AE238-AD238)</f>
        <v>0</v>
      </c>
      <c r="AN238" s="57" t="e">
        <f aca="false">CHOOSE($G$3,AG238-AH238,AH238-AG238)</f>
        <v>#N/A</v>
      </c>
      <c r="AO238" s="57" t="e">
        <f aca="false">CHOOSE($G$3,AJ238-AK238,AK238-AJ238)</f>
        <v>#N/A</v>
      </c>
      <c r="AP238" s="72" t="e">
        <f aca="false">SUM(AM238:AO238)</f>
        <v>#N/A</v>
      </c>
      <c r="AR238" s="57" t="n">
        <f aca="false">CHOOSE($G$3,AC238-AD238,AD238-AC238)</f>
        <v>0</v>
      </c>
      <c r="AS238" s="57" t="e">
        <f aca="false">CHOOSE($G$3,AF238-AG238,AG238-AF238)</f>
        <v>#N/A</v>
      </c>
      <c r="AT238" s="57" t="e">
        <f aca="false">CHOOSE($G$3,AI238-AJ238,AJ238-AI238)</f>
        <v>#N/A</v>
      </c>
      <c r="AU238" s="72" t="e">
        <f aca="false">AR238+AS238+AT238</f>
        <v>#N/A</v>
      </c>
      <c r="AV238" s="72"/>
      <c r="AW238" s="58" t="e">
        <f aca="false">AU238+AP238</f>
        <v>#N/A</v>
      </c>
      <c r="AY238" s="58" t="e">
        <f aca="false">AK238+AH238+AE238</f>
        <v>#N/A</v>
      </c>
      <c r="AZ238" s="73"/>
    </row>
    <row r="239" customFormat="false" ht="12" hidden="false" customHeight="true" outlineLevel="0" collapsed="false">
      <c r="A239" s="62" t="n">
        <f aca="false">EDATE(A238,1)</f>
        <v>43678</v>
      </c>
      <c r="B239" s="63" t="n">
        <f aca="false">B238</f>
        <v>15000</v>
      </c>
      <c r="C239" s="75"/>
      <c r="D239" s="65" t="n">
        <f aca="false">B239+C239</f>
        <v>15000</v>
      </c>
      <c r="E239" s="52" t="n">
        <f aca="false">IF(Z239=0,0,IF(AND(Z239=1,$H$3=1),D239*U239,IF($H$3=2,D239,"N/A")))</f>
        <v>0</v>
      </c>
      <c r="F239" s="52" t="n">
        <f aca="false">E239*Y239</f>
        <v>0</v>
      </c>
      <c r="G239" s="66" t="n">
        <f aca="false">VLOOKUP($A239,Table,MATCH(G$4,Curves,0))</f>
        <v>3</v>
      </c>
      <c r="H239" s="67" t="n">
        <f aca="false">G239</f>
        <v>3</v>
      </c>
      <c r="I239" s="68" t="n">
        <f aca="false">H239</f>
        <v>3</v>
      </c>
      <c r="J239" s="66" t="e">
        <f aca="false">VLOOKUP($A239,Table,MATCH(J$4,Curves,0))</f>
        <v>#N/A</v>
      </c>
      <c r="K239" s="67" t="e">
        <f aca="false">J239</f>
        <v>#N/A</v>
      </c>
      <c r="L239" s="68" t="e">
        <f aca="false">K239</f>
        <v>#N/A</v>
      </c>
      <c r="M239" s="66" t="e">
        <f aca="false">VLOOKUP($A239,Table,MATCH(M$4,Curves,0))</f>
        <v>#N/A</v>
      </c>
      <c r="N239" s="67" t="e">
        <f aca="false">M239</f>
        <v>#N/A</v>
      </c>
      <c r="O239" s="68" t="e">
        <f aca="false">N239</f>
        <v>#N/A</v>
      </c>
      <c r="P239" s="69"/>
      <c r="Q239" s="68" t="e">
        <f aca="false">M239+J239+G239</f>
        <v>#N/A</v>
      </c>
      <c r="R239" s="68" t="e">
        <f aca="false">N239+K239+H239</f>
        <v>#N/A</v>
      </c>
      <c r="S239" s="68" t="e">
        <f aca="false">O239+L239+I239</f>
        <v>#N/A</v>
      </c>
      <c r="T239" s="69"/>
      <c r="U239" s="2" t="n">
        <f aca="false">A240-A239</f>
        <v>31</v>
      </c>
      <c r="V239" s="70" t="n">
        <f aca="false">CHOOSE(F$3,A240+24,A239)</f>
        <v>43678</v>
      </c>
      <c r="W239" s="2" t="n">
        <f aca="false">V239-C$3</f>
        <v>-2247</v>
      </c>
      <c r="X239" s="66" t="n">
        <f aca="false">VLOOKUP($A239,Table,MATCH(X$4,Curves,0))</f>
        <v>2</v>
      </c>
      <c r="Y239" s="71" t="n">
        <f aca="false">1/(1+CHOOSE(F$3,(X240+($K$3/10000))/2,(X239+($K$3/10000))/2))^(2*W239/365.25)</f>
        <v>5056.42297926766</v>
      </c>
      <c r="Z239" s="2" t="n">
        <f aca="false">IF(AND(mthbeg&lt;=A239,mthend&gt;=A239),1,0)</f>
        <v>0</v>
      </c>
      <c r="AA239" s="2" t="n">
        <f aca="false">U239*Z239</f>
        <v>0</v>
      </c>
      <c r="AC239" s="57" t="n">
        <f aca="false">F239*G239</f>
        <v>0</v>
      </c>
      <c r="AD239" s="57" t="n">
        <f aca="false">$F239*H239</f>
        <v>0</v>
      </c>
      <c r="AE239" s="57" t="n">
        <f aca="false">$F239*I239</f>
        <v>0</v>
      </c>
      <c r="AF239" s="57" t="e">
        <f aca="false">$F239*J239</f>
        <v>#N/A</v>
      </c>
      <c r="AG239" s="57" t="e">
        <f aca="false">$F239*K239</f>
        <v>#N/A</v>
      </c>
      <c r="AH239" s="57" t="e">
        <f aca="false">$F239*L239</f>
        <v>#N/A</v>
      </c>
      <c r="AI239" s="57" t="e">
        <f aca="false">$F239*M239</f>
        <v>#N/A</v>
      </c>
      <c r="AJ239" s="57" t="e">
        <f aca="false">$F239*N239</f>
        <v>#N/A</v>
      </c>
      <c r="AK239" s="57" t="e">
        <f aca="false">F239*O239</f>
        <v>#N/A</v>
      </c>
      <c r="AL239" s="61"/>
      <c r="AM239" s="57" t="n">
        <f aca="false">CHOOSE($G$3,AD239-AE239,AE239-AD239)</f>
        <v>0</v>
      </c>
      <c r="AN239" s="57" t="e">
        <f aca="false">CHOOSE($G$3,AG239-AH239,AH239-AG239)</f>
        <v>#N/A</v>
      </c>
      <c r="AO239" s="57" t="e">
        <f aca="false">CHOOSE($G$3,AJ239-AK239,AK239-AJ239)</f>
        <v>#N/A</v>
      </c>
      <c r="AP239" s="72" t="e">
        <f aca="false">SUM(AM239:AO239)</f>
        <v>#N/A</v>
      </c>
      <c r="AR239" s="57" t="n">
        <f aca="false">CHOOSE($G$3,AC239-AD239,AD239-AC239)</f>
        <v>0</v>
      </c>
      <c r="AS239" s="57" t="e">
        <f aca="false">CHOOSE($G$3,AF239-AG239,AG239-AF239)</f>
        <v>#N/A</v>
      </c>
      <c r="AT239" s="57" t="e">
        <f aca="false">CHOOSE($G$3,AI239-AJ239,AJ239-AI239)</f>
        <v>#N/A</v>
      </c>
      <c r="AU239" s="72" t="e">
        <f aca="false">AR239+AS239+AT239</f>
        <v>#N/A</v>
      </c>
      <c r="AV239" s="72"/>
      <c r="AW239" s="58" t="e">
        <f aca="false">AU239+AP239</f>
        <v>#N/A</v>
      </c>
      <c r="AY239" s="58" t="e">
        <f aca="false">AK239+AH239+AE239</f>
        <v>#N/A</v>
      </c>
      <c r="AZ239" s="73"/>
    </row>
    <row r="240" customFormat="false" ht="12" hidden="false" customHeight="true" outlineLevel="0" collapsed="false">
      <c r="A240" s="62" t="n">
        <f aca="false">EDATE(A239,1)</f>
        <v>43709</v>
      </c>
      <c r="B240" s="63" t="n">
        <f aca="false">B239</f>
        <v>15000</v>
      </c>
      <c r="C240" s="75"/>
      <c r="D240" s="65" t="n">
        <f aca="false">B240+C240</f>
        <v>15000</v>
      </c>
      <c r="E240" s="52" t="n">
        <f aca="false">IF(Z240=0,0,IF(AND(Z240=1,$H$3=1),D240*U240,IF($H$3=2,D240,"N/A")))</f>
        <v>0</v>
      </c>
      <c r="F240" s="52" t="n">
        <f aca="false">E240*Y240</f>
        <v>0</v>
      </c>
      <c r="G240" s="66" t="n">
        <f aca="false">VLOOKUP($A240,Table,MATCH(G$4,Curves,0))</f>
        <v>3</v>
      </c>
      <c r="H240" s="67" t="n">
        <f aca="false">G240</f>
        <v>3</v>
      </c>
      <c r="I240" s="68" t="n">
        <f aca="false">H240</f>
        <v>3</v>
      </c>
      <c r="J240" s="66" t="e">
        <f aca="false">VLOOKUP($A240,Table,MATCH(J$4,Curves,0))</f>
        <v>#N/A</v>
      </c>
      <c r="K240" s="67" t="e">
        <f aca="false">J240</f>
        <v>#N/A</v>
      </c>
      <c r="L240" s="68" t="e">
        <f aca="false">K240</f>
        <v>#N/A</v>
      </c>
      <c r="M240" s="66" t="e">
        <f aca="false">VLOOKUP($A240,Table,MATCH(M$4,Curves,0))</f>
        <v>#N/A</v>
      </c>
      <c r="N240" s="67" t="e">
        <f aca="false">M240</f>
        <v>#N/A</v>
      </c>
      <c r="O240" s="68" t="e">
        <f aca="false">N240</f>
        <v>#N/A</v>
      </c>
      <c r="P240" s="69"/>
      <c r="Q240" s="68" t="e">
        <f aca="false">M240+J240+G240</f>
        <v>#N/A</v>
      </c>
      <c r="R240" s="68" t="e">
        <f aca="false">N240+K240+H240</f>
        <v>#N/A</v>
      </c>
      <c r="S240" s="68" t="e">
        <f aca="false">O240+L240+I240</f>
        <v>#N/A</v>
      </c>
      <c r="T240" s="69"/>
      <c r="U240" s="2" t="n">
        <f aca="false">A241-A240</f>
        <v>30</v>
      </c>
      <c r="V240" s="70" t="n">
        <f aca="false">CHOOSE(F$3,A241+24,A240)</f>
        <v>43709</v>
      </c>
      <c r="W240" s="2" t="n">
        <f aca="false">V240-C$3</f>
        <v>-2216</v>
      </c>
      <c r="X240" s="66" t="n">
        <f aca="false">VLOOKUP($A240,Table,MATCH(X$4,Curves,0))</f>
        <v>2</v>
      </c>
      <c r="Y240" s="71" t="n">
        <f aca="false">1/(1+CHOOSE(F$3,(X241+($K$3/10000))/2,(X240+($K$3/10000))/2))^(2*W240/365.25)</f>
        <v>4495.15356959851</v>
      </c>
      <c r="Z240" s="2" t="n">
        <f aca="false">IF(AND(mthbeg&lt;=A240,mthend&gt;=A240),1,0)</f>
        <v>0</v>
      </c>
      <c r="AA240" s="2" t="n">
        <f aca="false">U240*Z240</f>
        <v>0</v>
      </c>
      <c r="AC240" s="57" t="n">
        <f aca="false">F240*G240</f>
        <v>0</v>
      </c>
      <c r="AD240" s="57" t="n">
        <f aca="false">$F240*H240</f>
        <v>0</v>
      </c>
      <c r="AE240" s="57" t="n">
        <f aca="false">$F240*I240</f>
        <v>0</v>
      </c>
      <c r="AF240" s="57" t="e">
        <f aca="false">$F240*J240</f>
        <v>#N/A</v>
      </c>
      <c r="AG240" s="57" t="e">
        <f aca="false">$F240*K240</f>
        <v>#N/A</v>
      </c>
      <c r="AH240" s="57" t="e">
        <f aca="false">$F240*L240</f>
        <v>#N/A</v>
      </c>
      <c r="AI240" s="57" t="e">
        <f aca="false">$F240*M240</f>
        <v>#N/A</v>
      </c>
      <c r="AJ240" s="57" t="e">
        <f aca="false">$F240*N240</f>
        <v>#N/A</v>
      </c>
      <c r="AK240" s="57" t="e">
        <f aca="false">F240*O240</f>
        <v>#N/A</v>
      </c>
      <c r="AL240" s="61"/>
      <c r="AM240" s="57" t="n">
        <f aca="false">CHOOSE($G$3,AD240-AE240,AE240-AD240)</f>
        <v>0</v>
      </c>
      <c r="AN240" s="57" t="e">
        <f aca="false">CHOOSE($G$3,AG240-AH240,AH240-AG240)</f>
        <v>#N/A</v>
      </c>
      <c r="AO240" s="57" t="e">
        <f aca="false">CHOOSE($G$3,AJ240-AK240,AK240-AJ240)</f>
        <v>#N/A</v>
      </c>
      <c r="AP240" s="72" t="e">
        <f aca="false">SUM(AM240:AO240)</f>
        <v>#N/A</v>
      </c>
      <c r="AR240" s="57" t="n">
        <f aca="false">CHOOSE($G$3,AC240-AD240,AD240-AC240)</f>
        <v>0</v>
      </c>
      <c r="AS240" s="57" t="e">
        <f aca="false">CHOOSE($G$3,AF240-AG240,AG240-AF240)</f>
        <v>#N/A</v>
      </c>
      <c r="AT240" s="57" t="e">
        <f aca="false">CHOOSE($G$3,AI240-AJ240,AJ240-AI240)</f>
        <v>#N/A</v>
      </c>
      <c r="AU240" s="72" t="e">
        <f aca="false">AR240+AS240+AT240</f>
        <v>#N/A</v>
      </c>
      <c r="AV240" s="72"/>
      <c r="AW240" s="58" t="e">
        <f aca="false">AU240+AP240</f>
        <v>#N/A</v>
      </c>
      <c r="AY240" s="58" t="e">
        <f aca="false">AK240+AH240+AE240</f>
        <v>#N/A</v>
      </c>
      <c r="AZ240" s="73"/>
    </row>
    <row r="241" customFormat="false" ht="12" hidden="false" customHeight="true" outlineLevel="0" collapsed="false">
      <c r="A241" s="62" t="n">
        <f aca="false">EDATE(A240,1)</f>
        <v>43739</v>
      </c>
      <c r="B241" s="63" t="n">
        <f aca="false">B240</f>
        <v>15000</v>
      </c>
      <c r="C241" s="75"/>
      <c r="D241" s="65" t="n">
        <f aca="false">B241+C241</f>
        <v>15000</v>
      </c>
      <c r="E241" s="52" t="n">
        <f aca="false">IF(Z241=0,0,IF(AND(Z241=1,$H$3=1),D241*U241,IF($H$3=2,D241,"N/A")))</f>
        <v>0</v>
      </c>
      <c r="F241" s="52" t="n">
        <f aca="false">E241*Y241</f>
        <v>0</v>
      </c>
      <c r="G241" s="66" t="n">
        <f aca="false">VLOOKUP($A241,Table,MATCH(G$4,Curves,0))</f>
        <v>3</v>
      </c>
      <c r="H241" s="67" t="n">
        <f aca="false">G241</f>
        <v>3</v>
      </c>
      <c r="I241" s="68" t="n">
        <f aca="false">H241</f>
        <v>3</v>
      </c>
      <c r="J241" s="66" t="e">
        <f aca="false">VLOOKUP($A241,Table,MATCH(J$4,Curves,0))</f>
        <v>#N/A</v>
      </c>
      <c r="K241" s="67" t="e">
        <f aca="false">J241</f>
        <v>#N/A</v>
      </c>
      <c r="L241" s="68" t="e">
        <f aca="false">K241</f>
        <v>#N/A</v>
      </c>
      <c r="M241" s="66" t="e">
        <f aca="false">VLOOKUP($A241,Table,MATCH(M$4,Curves,0))</f>
        <v>#N/A</v>
      </c>
      <c r="N241" s="67" t="e">
        <f aca="false">M241</f>
        <v>#N/A</v>
      </c>
      <c r="O241" s="68" t="e">
        <f aca="false">N241</f>
        <v>#N/A</v>
      </c>
      <c r="P241" s="69"/>
      <c r="Q241" s="68" t="e">
        <f aca="false">M241+J241+G241</f>
        <v>#N/A</v>
      </c>
      <c r="R241" s="68" t="e">
        <f aca="false">N241+K241+H241</f>
        <v>#N/A</v>
      </c>
      <c r="S241" s="68" t="e">
        <f aca="false">O241+L241+I241</f>
        <v>#N/A</v>
      </c>
      <c r="T241" s="69"/>
      <c r="U241" s="2" t="n">
        <f aca="false">A242-A241</f>
        <v>31</v>
      </c>
      <c r="V241" s="70" t="n">
        <f aca="false">CHOOSE(F$3,A242+24,A241)</f>
        <v>43739</v>
      </c>
      <c r="W241" s="2" t="n">
        <f aca="false">V241-C$3</f>
        <v>-2186</v>
      </c>
      <c r="X241" s="66" t="n">
        <f aca="false">VLOOKUP($A241,Table,MATCH(X$4,Curves,0))</f>
        <v>2</v>
      </c>
      <c r="Y241" s="71" t="n">
        <f aca="false">1/(1+CHOOSE(F$3,(X242+($K$3/10000))/2,(X241+($K$3/10000))/2))^(2*W241/365.25)</f>
        <v>4011.3819931649</v>
      </c>
      <c r="Z241" s="2" t="n">
        <f aca="false">IF(AND(mthbeg&lt;=A241,mthend&gt;=A241),1,0)</f>
        <v>0</v>
      </c>
      <c r="AA241" s="2" t="n">
        <f aca="false">U241*Z241</f>
        <v>0</v>
      </c>
      <c r="AC241" s="57" t="n">
        <f aca="false">F241*G241</f>
        <v>0</v>
      </c>
      <c r="AD241" s="57" t="n">
        <f aca="false">$F241*H241</f>
        <v>0</v>
      </c>
      <c r="AE241" s="57" t="n">
        <f aca="false">$F241*I241</f>
        <v>0</v>
      </c>
      <c r="AF241" s="57" t="e">
        <f aca="false">$F241*J241</f>
        <v>#N/A</v>
      </c>
      <c r="AG241" s="57" t="e">
        <f aca="false">$F241*K241</f>
        <v>#N/A</v>
      </c>
      <c r="AH241" s="57" t="e">
        <f aca="false">$F241*L241</f>
        <v>#N/A</v>
      </c>
      <c r="AI241" s="57" t="e">
        <f aca="false">$F241*M241</f>
        <v>#N/A</v>
      </c>
      <c r="AJ241" s="57" t="e">
        <f aca="false">$F241*N241</f>
        <v>#N/A</v>
      </c>
      <c r="AK241" s="57" t="e">
        <f aca="false">F241*O241</f>
        <v>#N/A</v>
      </c>
      <c r="AL241" s="61"/>
      <c r="AM241" s="57" t="n">
        <f aca="false">CHOOSE($G$3,AD241-AE241,AE241-AD241)</f>
        <v>0</v>
      </c>
      <c r="AN241" s="57" t="e">
        <f aca="false">CHOOSE($G$3,AG241-AH241,AH241-AG241)</f>
        <v>#N/A</v>
      </c>
      <c r="AO241" s="57" t="e">
        <f aca="false">CHOOSE($G$3,AJ241-AK241,AK241-AJ241)</f>
        <v>#N/A</v>
      </c>
      <c r="AP241" s="72" t="e">
        <f aca="false">SUM(AM241:AO241)</f>
        <v>#N/A</v>
      </c>
      <c r="AR241" s="57" t="n">
        <f aca="false">CHOOSE($G$3,AC241-AD241,AD241-AC241)</f>
        <v>0</v>
      </c>
      <c r="AS241" s="57" t="e">
        <f aca="false">CHOOSE($G$3,AF241-AG241,AG241-AF241)</f>
        <v>#N/A</v>
      </c>
      <c r="AT241" s="57" t="e">
        <f aca="false">CHOOSE($G$3,AI241-AJ241,AJ241-AI241)</f>
        <v>#N/A</v>
      </c>
      <c r="AU241" s="72" t="e">
        <f aca="false">AR241+AS241+AT241</f>
        <v>#N/A</v>
      </c>
      <c r="AV241" s="72"/>
      <c r="AW241" s="58" t="e">
        <f aca="false">AU241+AP241</f>
        <v>#N/A</v>
      </c>
      <c r="AY241" s="58" t="e">
        <f aca="false">AK241+AH241+AE241</f>
        <v>#N/A</v>
      </c>
      <c r="AZ241" s="73"/>
    </row>
    <row r="242" customFormat="false" ht="12" hidden="false" customHeight="true" outlineLevel="0" collapsed="false">
      <c r="A242" s="62" t="n">
        <f aca="false">EDATE(A241,1)</f>
        <v>43770</v>
      </c>
      <c r="B242" s="63" t="n">
        <f aca="false">B241</f>
        <v>15000</v>
      </c>
      <c r="C242" s="75"/>
      <c r="D242" s="65" t="n">
        <f aca="false">B242+C242</f>
        <v>15000</v>
      </c>
      <c r="E242" s="52" t="n">
        <f aca="false">IF(Z242=0,0,IF(AND(Z242=1,$H$3=1),D242*U242,IF($H$3=2,D242,"N/A")))</f>
        <v>0</v>
      </c>
      <c r="F242" s="52" t="n">
        <f aca="false">E242*Y242</f>
        <v>0</v>
      </c>
      <c r="G242" s="66" t="n">
        <f aca="false">VLOOKUP($A242,Table,MATCH(G$4,Curves,0))</f>
        <v>3</v>
      </c>
      <c r="H242" s="67" t="n">
        <f aca="false">G242</f>
        <v>3</v>
      </c>
      <c r="I242" s="68" t="n">
        <f aca="false">H242</f>
        <v>3</v>
      </c>
      <c r="J242" s="66" t="e">
        <f aca="false">VLOOKUP($A242,Table,MATCH(J$4,Curves,0))</f>
        <v>#N/A</v>
      </c>
      <c r="K242" s="67" t="e">
        <f aca="false">J242</f>
        <v>#N/A</v>
      </c>
      <c r="L242" s="68" t="e">
        <f aca="false">K242</f>
        <v>#N/A</v>
      </c>
      <c r="M242" s="66" t="e">
        <f aca="false">VLOOKUP($A242,Table,MATCH(M$4,Curves,0))</f>
        <v>#N/A</v>
      </c>
      <c r="N242" s="67" t="e">
        <f aca="false">M242</f>
        <v>#N/A</v>
      </c>
      <c r="O242" s="68" t="e">
        <f aca="false">N242</f>
        <v>#N/A</v>
      </c>
      <c r="P242" s="69"/>
      <c r="Q242" s="68" t="e">
        <f aca="false">M242+J242+G242</f>
        <v>#N/A</v>
      </c>
      <c r="R242" s="68" t="e">
        <f aca="false">N242+K242+H242</f>
        <v>#N/A</v>
      </c>
      <c r="S242" s="68" t="e">
        <f aca="false">O242+L242+I242</f>
        <v>#N/A</v>
      </c>
      <c r="T242" s="69"/>
      <c r="U242" s="2" t="n">
        <f aca="false">A243-A242</f>
        <v>30</v>
      </c>
      <c r="V242" s="70" t="n">
        <f aca="false">CHOOSE(F$3,A243+24,A242)</f>
        <v>43770</v>
      </c>
      <c r="W242" s="2" t="n">
        <f aca="false">V242-C$3</f>
        <v>-2155</v>
      </c>
      <c r="X242" s="66" t="n">
        <f aca="false">VLOOKUP($A242,Table,MATCH(X$4,Curves,0))</f>
        <v>2</v>
      </c>
      <c r="Y242" s="71" t="n">
        <f aca="false">1/(1+CHOOSE(F$3,(X243+($K$3/10000))/2,(X242+($K$3/10000))/2))^(2*W242/365.25)</f>
        <v>3566.11346786696</v>
      </c>
      <c r="Z242" s="2" t="n">
        <f aca="false">IF(AND(mthbeg&lt;=A242,mthend&gt;=A242),1,0)</f>
        <v>0</v>
      </c>
      <c r="AA242" s="2" t="n">
        <f aca="false">U242*Z242</f>
        <v>0</v>
      </c>
      <c r="AC242" s="57" t="n">
        <f aca="false">F242*G242</f>
        <v>0</v>
      </c>
      <c r="AD242" s="57" t="n">
        <f aca="false">$F242*H242</f>
        <v>0</v>
      </c>
      <c r="AE242" s="57" t="n">
        <f aca="false">$F242*I242</f>
        <v>0</v>
      </c>
      <c r="AF242" s="57" t="e">
        <f aca="false">$F242*J242</f>
        <v>#N/A</v>
      </c>
      <c r="AG242" s="57" t="e">
        <f aca="false">$F242*K242</f>
        <v>#N/A</v>
      </c>
      <c r="AH242" s="57" t="e">
        <f aca="false">$F242*L242</f>
        <v>#N/A</v>
      </c>
      <c r="AI242" s="57" t="e">
        <f aca="false">$F242*M242</f>
        <v>#N/A</v>
      </c>
      <c r="AJ242" s="57" t="e">
        <f aca="false">$F242*N242</f>
        <v>#N/A</v>
      </c>
      <c r="AK242" s="57" t="e">
        <f aca="false">F242*O242</f>
        <v>#N/A</v>
      </c>
      <c r="AL242" s="61"/>
      <c r="AM242" s="57" t="n">
        <f aca="false">CHOOSE($G$3,AD242-AE242,AE242-AD242)</f>
        <v>0</v>
      </c>
      <c r="AN242" s="57" t="e">
        <f aca="false">CHOOSE($G$3,AG242-AH242,AH242-AG242)</f>
        <v>#N/A</v>
      </c>
      <c r="AO242" s="57" t="e">
        <f aca="false">CHOOSE($G$3,AJ242-AK242,AK242-AJ242)</f>
        <v>#N/A</v>
      </c>
      <c r="AP242" s="72" t="e">
        <f aca="false">SUM(AM242:AO242)</f>
        <v>#N/A</v>
      </c>
      <c r="AR242" s="57" t="n">
        <f aca="false">CHOOSE($G$3,AC242-AD242,AD242-AC242)</f>
        <v>0</v>
      </c>
      <c r="AS242" s="57" t="e">
        <f aca="false">CHOOSE($G$3,AF242-AG242,AG242-AF242)</f>
        <v>#N/A</v>
      </c>
      <c r="AT242" s="57" t="e">
        <f aca="false">CHOOSE($G$3,AI242-AJ242,AJ242-AI242)</f>
        <v>#N/A</v>
      </c>
      <c r="AU242" s="72" t="e">
        <f aca="false">AR242+AS242+AT242</f>
        <v>#N/A</v>
      </c>
      <c r="AV242" s="72"/>
      <c r="AW242" s="58" t="e">
        <f aca="false">AU242+AP242</f>
        <v>#N/A</v>
      </c>
      <c r="AY242" s="58" t="e">
        <f aca="false">AK242+AH242+AE242</f>
        <v>#N/A</v>
      </c>
      <c r="AZ242" s="73"/>
    </row>
    <row r="243" customFormat="false" ht="12" hidden="false" customHeight="true" outlineLevel="0" collapsed="false">
      <c r="A243" s="62" t="n">
        <f aca="false">EDATE(A242,1)</f>
        <v>43800</v>
      </c>
      <c r="B243" s="63" t="n">
        <f aca="false">B242</f>
        <v>15000</v>
      </c>
      <c r="C243" s="75"/>
      <c r="D243" s="65" t="n">
        <f aca="false">B243+C243</f>
        <v>15000</v>
      </c>
      <c r="E243" s="52" t="n">
        <f aca="false">IF(Z243=0,0,IF(AND(Z243=1,$H$3=1),D243*U243,IF($H$3=2,D243,"N/A")))</f>
        <v>0</v>
      </c>
      <c r="F243" s="52" t="n">
        <f aca="false">E243*Y243</f>
        <v>0</v>
      </c>
      <c r="G243" s="66" t="n">
        <f aca="false">VLOOKUP($A243,Table,MATCH(G$4,Curves,0))</f>
        <v>3</v>
      </c>
      <c r="H243" s="67" t="n">
        <f aca="false">G243</f>
        <v>3</v>
      </c>
      <c r="I243" s="68" t="n">
        <f aca="false">H243</f>
        <v>3</v>
      </c>
      <c r="J243" s="66" t="e">
        <f aca="false">VLOOKUP($A243,Table,MATCH(J$4,Curves,0))</f>
        <v>#N/A</v>
      </c>
      <c r="K243" s="67" t="e">
        <f aca="false">J243</f>
        <v>#N/A</v>
      </c>
      <c r="L243" s="68" t="e">
        <f aca="false">K243</f>
        <v>#N/A</v>
      </c>
      <c r="M243" s="66" t="e">
        <f aca="false">VLOOKUP($A243,Table,MATCH(M$4,Curves,0))</f>
        <v>#N/A</v>
      </c>
      <c r="N243" s="67" t="e">
        <f aca="false">M243</f>
        <v>#N/A</v>
      </c>
      <c r="O243" s="68" t="e">
        <f aca="false">N243</f>
        <v>#N/A</v>
      </c>
      <c r="P243" s="69"/>
      <c r="Q243" s="68" t="e">
        <f aca="false">M243+J243+G243</f>
        <v>#N/A</v>
      </c>
      <c r="R243" s="68" t="e">
        <f aca="false">N243+K243+H243</f>
        <v>#N/A</v>
      </c>
      <c r="S243" s="68" t="e">
        <f aca="false">O243+L243+I243</f>
        <v>#N/A</v>
      </c>
      <c r="T243" s="69"/>
      <c r="U243" s="2" t="n">
        <f aca="false">A244-A243</f>
        <v>31</v>
      </c>
      <c r="V243" s="70" t="n">
        <f aca="false">CHOOSE(F$3,A244+24,A243)</f>
        <v>43800</v>
      </c>
      <c r="W243" s="2" t="n">
        <f aca="false">V243-C$3</f>
        <v>-2125</v>
      </c>
      <c r="X243" s="66" t="n">
        <f aca="false">VLOOKUP($A243,Table,MATCH(X$4,Curves,0))</f>
        <v>2</v>
      </c>
      <c r="Y243" s="71" t="n">
        <f aca="false">1/(1+CHOOSE(F$3,(X244+($K$3/10000))/2,(X243+($K$3/10000))/2))^(2*W243/365.25)</f>
        <v>3182.32583806075</v>
      </c>
      <c r="Z243" s="2" t="n">
        <f aca="false">IF(AND(mthbeg&lt;=A243,mthend&gt;=A243),1,0)</f>
        <v>0</v>
      </c>
      <c r="AA243" s="2" t="n">
        <f aca="false">U243*Z243</f>
        <v>0</v>
      </c>
      <c r="AC243" s="57" t="n">
        <f aca="false">F243*G243</f>
        <v>0</v>
      </c>
      <c r="AD243" s="57" t="n">
        <f aca="false">$F243*H243</f>
        <v>0</v>
      </c>
      <c r="AE243" s="57" t="n">
        <f aca="false">$F243*I243</f>
        <v>0</v>
      </c>
      <c r="AF243" s="57" t="e">
        <f aca="false">$F243*J243</f>
        <v>#N/A</v>
      </c>
      <c r="AG243" s="57" t="e">
        <f aca="false">$F243*K243</f>
        <v>#N/A</v>
      </c>
      <c r="AH243" s="57" t="e">
        <f aca="false">$F243*L243</f>
        <v>#N/A</v>
      </c>
      <c r="AI243" s="57" t="e">
        <f aca="false">$F243*M243</f>
        <v>#N/A</v>
      </c>
      <c r="AJ243" s="57" t="e">
        <f aca="false">$F243*N243</f>
        <v>#N/A</v>
      </c>
      <c r="AK243" s="57" t="e">
        <f aca="false">F243*O243</f>
        <v>#N/A</v>
      </c>
      <c r="AL243" s="61"/>
      <c r="AM243" s="57" t="n">
        <f aca="false">CHOOSE($G$3,AD243-AE243,AE243-AD243)</f>
        <v>0</v>
      </c>
      <c r="AN243" s="57" t="e">
        <f aca="false">CHOOSE($G$3,AG243-AH243,AH243-AG243)</f>
        <v>#N/A</v>
      </c>
      <c r="AO243" s="57" t="e">
        <f aca="false">CHOOSE($G$3,AJ243-AK243,AK243-AJ243)</f>
        <v>#N/A</v>
      </c>
      <c r="AP243" s="72" t="e">
        <f aca="false">SUM(AM243:AO243)</f>
        <v>#N/A</v>
      </c>
      <c r="AR243" s="57" t="n">
        <f aca="false">CHOOSE($G$3,AC243-AD243,AD243-AC243)</f>
        <v>0</v>
      </c>
      <c r="AS243" s="57" t="e">
        <f aca="false">CHOOSE($G$3,AF243-AG243,AG243-AF243)</f>
        <v>#N/A</v>
      </c>
      <c r="AT243" s="57" t="e">
        <f aca="false">CHOOSE($G$3,AI243-AJ243,AJ243-AI243)</f>
        <v>#N/A</v>
      </c>
      <c r="AU243" s="72" t="e">
        <f aca="false">AR243+AS243+AT243</f>
        <v>#N/A</v>
      </c>
      <c r="AV243" s="72"/>
      <c r="AW243" s="58" t="e">
        <f aca="false">AU243+AP243</f>
        <v>#N/A</v>
      </c>
      <c r="AY243" s="58" t="e">
        <f aca="false">AK243+AH243+AE243</f>
        <v>#N/A</v>
      </c>
      <c r="AZ243" s="73"/>
    </row>
    <row r="244" customFormat="false" ht="12" hidden="false" customHeight="true" outlineLevel="0" collapsed="false">
      <c r="A244" s="62" t="n">
        <f aca="false">EDATE(A243,1)</f>
        <v>43831</v>
      </c>
      <c r="B244" s="63" t="n">
        <f aca="false">B243</f>
        <v>15000</v>
      </c>
      <c r="C244" s="75"/>
      <c r="D244" s="65" t="n">
        <f aca="false">B244+C244</f>
        <v>15000</v>
      </c>
      <c r="E244" s="52" t="n">
        <f aca="false">IF(Z244=0,0,IF(AND(Z244=1,$H$3=1),D244*U244,IF($H$3=2,D244,"N/A")))</f>
        <v>0</v>
      </c>
      <c r="F244" s="52" t="n">
        <f aca="false">E244*Y244</f>
        <v>0</v>
      </c>
      <c r="G244" s="66" t="n">
        <f aca="false">VLOOKUP($A244,Table,MATCH(G$4,Curves,0))</f>
        <v>3</v>
      </c>
      <c r="H244" s="67" t="n">
        <f aca="false">G244</f>
        <v>3</v>
      </c>
      <c r="I244" s="68" t="n">
        <f aca="false">H244</f>
        <v>3</v>
      </c>
      <c r="J244" s="66" t="e">
        <f aca="false">VLOOKUP($A244,Table,MATCH(J$4,Curves,0))</f>
        <v>#N/A</v>
      </c>
      <c r="K244" s="67" t="e">
        <f aca="false">J244</f>
        <v>#N/A</v>
      </c>
      <c r="L244" s="68" t="e">
        <f aca="false">K244</f>
        <v>#N/A</v>
      </c>
      <c r="M244" s="66" t="e">
        <f aca="false">VLOOKUP($A244,Table,MATCH(M$4,Curves,0))</f>
        <v>#N/A</v>
      </c>
      <c r="N244" s="67" t="e">
        <f aca="false">M244</f>
        <v>#N/A</v>
      </c>
      <c r="O244" s="68" t="e">
        <f aca="false">N244</f>
        <v>#N/A</v>
      </c>
      <c r="P244" s="69"/>
      <c r="Q244" s="68" t="e">
        <f aca="false">M244+J244+G244</f>
        <v>#N/A</v>
      </c>
      <c r="R244" s="68" t="e">
        <f aca="false">N244+K244+H244</f>
        <v>#N/A</v>
      </c>
      <c r="S244" s="68" t="e">
        <f aca="false">O244+L244+I244</f>
        <v>#N/A</v>
      </c>
      <c r="T244" s="69"/>
      <c r="U244" s="2" t="n">
        <f aca="false">A245-A244</f>
        <v>31</v>
      </c>
      <c r="V244" s="70" t="n">
        <f aca="false">CHOOSE(F$3,A245+24,A244)</f>
        <v>43831</v>
      </c>
      <c r="W244" s="2" t="n">
        <f aca="false">V244-C$3</f>
        <v>-2094</v>
      </c>
      <c r="X244" s="66" t="n">
        <f aca="false">VLOOKUP($A244,Table,MATCH(X$4,Curves,0))</f>
        <v>2</v>
      </c>
      <c r="Y244" s="71" t="n">
        <f aca="false">1/(1+CHOOSE(F$3,(X245+($K$3/10000))/2,(X244+($K$3/10000))/2))^(2*W244/365.25)</f>
        <v>2829.08360499861</v>
      </c>
      <c r="Z244" s="2" t="n">
        <f aca="false">IF(AND(mthbeg&lt;=A244,mthend&gt;=A244),1,0)</f>
        <v>0</v>
      </c>
      <c r="AA244" s="2" t="n">
        <f aca="false">U244*Z244</f>
        <v>0</v>
      </c>
      <c r="AC244" s="57" t="n">
        <f aca="false">F244*G244</f>
        <v>0</v>
      </c>
      <c r="AD244" s="57" t="n">
        <f aca="false">$F244*H244</f>
        <v>0</v>
      </c>
      <c r="AE244" s="57" t="n">
        <f aca="false">$F244*I244</f>
        <v>0</v>
      </c>
      <c r="AF244" s="57" t="e">
        <f aca="false">$F244*J244</f>
        <v>#N/A</v>
      </c>
      <c r="AG244" s="57" t="e">
        <f aca="false">$F244*K244</f>
        <v>#N/A</v>
      </c>
      <c r="AH244" s="57" t="e">
        <f aca="false">$F244*L244</f>
        <v>#N/A</v>
      </c>
      <c r="AI244" s="57" t="e">
        <f aca="false">$F244*M244</f>
        <v>#N/A</v>
      </c>
      <c r="AJ244" s="57" t="e">
        <f aca="false">$F244*N244</f>
        <v>#N/A</v>
      </c>
      <c r="AK244" s="57" t="e">
        <f aca="false">F244*O244</f>
        <v>#N/A</v>
      </c>
      <c r="AL244" s="61"/>
      <c r="AM244" s="57" t="n">
        <f aca="false">CHOOSE($G$3,AD244-AE244,AE244-AD244)</f>
        <v>0</v>
      </c>
      <c r="AN244" s="57" t="e">
        <f aca="false">CHOOSE($G$3,AG244-AH244,AH244-AG244)</f>
        <v>#N/A</v>
      </c>
      <c r="AO244" s="57" t="e">
        <f aca="false">CHOOSE($G$3,AJ244-AK244,AK244-AJ244)</f>
        <v>#N/A</v>
      </c>
      <c r="AP244" s="72" t="e">
        <f aca="false">SUM(AM244:AO244)</f>
        <v>#N/A</v>
      </c>
      <c r="AR244" s="57" t="n">
        <f aca="false">CHOOSE($G$3,AC244-AD244,AD244-AC244)</f>
        <v>0</v>
      </c>
      <c r="AS244" s="57" t="e">
        <f aca="false">CHOOSE($G$3,AF244-AG244,AG244-AF244)</f>
        <v>#N/A</v>
      </c>
      <c r="AT244" s="57" t="e">
        <f aca="false">CHOOSE($G$3,AI244-AJ244,AJ244-AI244)</f>
        <v>#N/A</v>
      </c>
      <c r="AU244" s="72" t="e">
        <f aca="false">AR244+AS244+AT244</f>
        <v>#N/A</v>
      </c>
      <c r="AV244" s="72"/>
      <c r="AW244" s="58" t="e">
        <f aca="false">AU244+AP244</f>
        <v>#N/A</v>
      </c>
      <c r="AY244" s="58" t="e">
        <f aca="false">AK244+AH244+AE244</f>
        <v>#N/A</v>
      </c>
      <c r="AZ244" s="73"/>
    </row>
    <row r="245" customFormat="false" ht="12" hidden="false" customHeight="true" outlineLevel="0" collapsed="false">
      <c r="A245" s="62" t="n">
        <f aca="false">EDATE(A244,1)</f>
        <v>43862</v>
      </c>
      <c r="B245" s="63" t="n">
        <f aca="false">B244</f>
        <v>15000</v>
      </c>
      <c r="C245" s="75"/>
      <c r="D245" s="65" t="n">
        <f aca="false">B245+C245</f>
        <v>15000</v>
      </c>
      <c r="E245" s="52" t="n">
        <f aca="false">IF(Z245=0,0,IF(AND(Z245=1,$H$3=1),D245*U245,IF($H$3=2,D245,"N/A")))</f>
        <v>0</v>
      </c>
      <c r="F245" s="52" t="n">
        <f aca="false">E245*Y245</f>
        <v>0</v>
      </c>
      <c r="G245" s="66" t="n">
        <f aca="false">VLOOKUP($A245,Table,MATCH(G$4,Curves,0))</f>
        <v>3</v>
      </c>
      <c r="H245" s="67" t="n">
        <f aca="false">G245</f>
        <v>3</v>
      </c>
      <c r="I245" s="68" t="n">
        <f aca="false">H245</f>
        <v>3</v>
      </c>
      <c r="J245" s="66" t="e">
        <f aca="false">VLOOKUP($A245,Table,MATCH(J$4,Curves,0))</f>
        <v>#N/A</v>
      </c>
      <c r="K245" s="67" t="e">
        <f aca="false">J245</f>
        <v>#N/A</v>
      </c>
      <c r="L245" s="68" t="e">
        <f aca="false">K245</f>
        <v>#N/A</v>
      </c>
      <c r="M245" s="66" t="e">
        <f aca="false">VLOOKUP($A245,Table,MATCH(M$4,Curves,0))</f>
        <v>#N/A</v>
      </c>
      <c r="N245" s="67" t="e">
        <f aca="false">M245</f>
        <v>#N/A</v>
      </c>
      <c r="O245" s="68" t="e">
        <f aca="false">N245</f>
        <v>#N/A</v>
      </c>
      <c r="P245" s="69"/>
      <c r="Q245" s="68" t="e">
        <f aca="false">M245+J245+G245</f>
        <v>#N/A</v>
      </c>
      <c r="R245" s="68" t="e">
        <f aca="false">N245+K245+H245</f>
        <v>#N/A</v>
      </c>
      <c r="S245" s="68" t="e">
        <f aca="false">O245+L245+I245</f>
        <v>#N/A</v>
      </c>
      <c r="T245" s="69"/>
      <c r="U245" s="2" t="n">
        <f aca="false">A246-A245</f>
        <v>29</v>
      </c>
      <c r="V245" s="70" t="n">
        <f aca="false">CHOOSE(F$3,A246+24,A245)</f>
        <v>43862</v>
      </c>
      <c r="W245" s="2" t="n">
        <f aca="false">V245-C$3</f>
        <v>-2063</v>
      </c>
      <c r="X245" s="66" t="n">
        <f aca="false">VLOOKUP($A245,Table,MATCH(X$4,Curves,0))</f>
        <v>2</v>
      </c>
      <c r="Y245" s="71" t="n">
        <f aca="false">1/(1+CHOOSE(F$3,(X246+($K$3/10000))/2,(X245+($K$3/10000))/2))^(2*W245/365.25)</f>
        <v>2515.05171103071</v>
      </c>
      <c r="Z245" s="2" t="n">
        <f aca="false">IF(AND(mthbeg&lt;=A245,mthend&gt;=A245),1,0)</f>
        <v>0</v>
      </c>
      <c r="AA245" s="2" t="n">
        <f aca="false">U245*Z245</f>
        <v>0</v>
      </c>
      <c r="AC245" s="57" t="n">
        <f aca="false">F245*G245</f>
        <v>0</v>
      </c>
      <c r="AD245" s="57" t="n">
        <f aca="false">$F245*H245</f>
        <v>0</v>
      </c>
      <c r="AE245" s="57" t="n">
        <f aca="false">$F245*I245</f>
        <v>0</v>
      </c>
      <c r="AF245" s="57" t="e">
        <f aca="false">$F245*J245</f>
        <v>#N/A</v>
      </c>
      <c r="AG245" s="57" t="e">
        <f aca="false">$F245*K245</f>
        <v>#N/A</v>
      </c>
      <c r="AH245" s="57" t="e">
        <f aca="false">$F245*L245</f>
        <v>#N/A</v>
      </c>
      <c r="AI245" s="57" t="e">
        <f aca="false">$F245*M245</f>
        <v>#N/A</v>
      </c>
      <c r="AJ245" s="57" t="e">
        <f aca="false">$F245*N245</f>
        <v>#N/A</v>
      </c>
      <c r="AK245" s="57" t="e">
        <f aca="false">F245*O245</f>
        <v>#N/A</v>
      </c>
      <c r="AL245" s="61"/>
      <c r="AM245" s="57" t="n">
        <f aca="false">CHOOSE($G$3,AD245-AE245,AE245-AD245)</f>
        <v>0</v>
      </c>
      <c r="AN245" s="57" t="e">
        <f aca="false">CHOOSE($G$3,AG245-AH245,AH245-AG245)</f>
        <v>#N/A</v>
      </c>
      <c r="AO245" s="57" t="e">
        <f aca="false">CHOOSE($G$3,AJ245-AK245,AK245-AJ245)</f>
        <v>#N/A</v>
      </c>
      <c r="AP245" s="72" t="e">
        <f aca="false">SUM(AM245:AO245)</f>
        <v>#N/A</v>
      </c>
      <c r="AR245" s="57" t="n">
        <f aca="false">CHOOSE($G$3,AC245-AD245,AD245-AC245)</f>
        <v>0</v>
      </c>
      <c r="AS245" s="57" t="e">
        <f aca="false">CHOOSE($G$3,AF245-AG245,AG245-AF245)</f>
        <v>#N/A</v>
      </c>
      <c r="AT245" s="57" t="e">
        <f aca="false">CHOOSE($G$3,AI245-AJ245,AJ245-AI245)</f>
        <v>#N/A</v>
      </c>
      <c r="AU245" s="72" t="e">
        <f aca="false">AR245+AS245+AT245</f>
        <v>#N/A</v>
      </c>
      <c r="AV245" s="72"/>
      <c r="AW245" s="58" t="e">
        <f aca="false">AU245+AP245</f>
        <v>#N/A</v>
      </c>
      <c r="AY245" s="58" t="e">
        <f aca="false">AK245+AH245+AE245</f>
        <v>#N/A</v>
      </c>
      <c r="AZ245" s="73"/>
    </row>
    <row r="246" customFormat="false" ht="12" hidden="false" customHeight="true" outlineLevel="0" collapsed="false">
      <c r="A246" s="62" t="n">
        <f aca="false">EDATE(A245,1)</f>
        <v>43891</v>
      </c>
      <c r="B246" s="63" t="n">
        <f aca="false">B245</f>
        <v>15000</v>
      </c>
      <c r="C246" s="75"/>
      <c r="D246" s="65" t="n">
        <f aca="false">B246+C246</f>
        <v>15000</v>
      </c>
      <c r="E246" s="52" t="n">
        <f aca="false">IF(Z246=0,0,IF(AND(Z246=1,$H$3=1),D246*U246,IF($H$3=2,D246,"N/A")))</f>
        <v>0</v>
      </c>
      <c r="F246" s="52" t="n">
        <f aca="false">E246*Y246</f>
        <v>0</v>
      </c>
      <c r="G246" s="66" t="n">
        <f aca="false">VLOOKUP($A246,Table,MATCH(G$4,Curves,0))</f>
        <v>3</v>
      </c>
      <c r="H246" s="67" t="n">
        <f aca="false">G246</f>
        <v>3</v>
      </c>
      <c r="I246" s="68" t="n">
        <f aca="false">H246</f>
        <v>3</v>
      </c>
      <c r="J246" s="66" t="e">
        <f aca="false">VLOOKUP($A246,Table,MATCH(J$4,Curves,0))</f>
        <v>#N/A</v>
      </c>
      <c r="K246" s="67" t="e">
        <f aca="false">J246</f>
        <v>#N/A</v>
      </c>
      <c r="L246" s="68" t="e">
        <f aca="false">K246</f>
        <v>#N/A</v>
      </c>
      <c r="M246" s="66" t="e">
        <f aca="false">VLOOKUP($A246,Table,MATCH(M$4,Curves,0))</f>
        <v>#N/A</v>
      </c>
      <c r="N246" s="67" t="e">
        <f aca="false">M246</f>
        <v>#N/A</v>
      </c>
      <c r="O246" s="68" t="e">
        <f aca="false">N246</f>
        <v>#N/A</v>
      </c>
      <c r="P246" s="69"/>
      <c r="Q246" s="68" t="e">
        <f aca="false">M246+J246+G246</f>
        <v>#N/A</v>
      </c>
      <c r="R246" s="68" t="e">
        <f aca="false">N246+K246+H246</f>
        <v>#N/A</v>
      </c>
      <c r="S246" s="68" t="e">
        <f aca="false">O246+L246+I246</f>
        <v>#N/A</v>
      </c>
      <c r="T246" s="69"/>
      <c r="U246" s="2" t="n">
        <f aca="false">A247-A246</f>
        <v>31</v>
      </c>
      <c r="V246" s="70" t="n">
        <f aca="false">CHOOSE(F$3,A247+24,A246)</f>
        <v>43891</v>
      </c>
      <c r="W246" s="2" t="n">
        <f aca="false">V246-C$3</f>
        <v>-2034</v>
      </c>
      <c r="X246" s="66" t="n">
        <f aca="false">VLOOKUP($A246,Table,MATCH(X$4,Curves,0))</f>
        <v>2</v>
      </c>
      <c r="Y246" s="71" t="n">
        <f aca="false">1/(1+CHOOSE(F$3,(X247+($K$3/10000))/2,(X246+($K$3/10000))/2))^(2*W246/365.25)</f>
        <v>2252.91474090697</v>
      </c>
      <c r="Z246" s="2" t="n">
        <f aca="false">IF(AND(mthbeg&lt;=A246,mthend&gt;=A246),1,0)</f>
        <v>0</v>
      </c>
      <c r="AA246" s="2" t="n">
        <f aca="false">U246*Z246</f>
        <v>0</v>
      </c>
      <c r="AC246" s="57" t="n">
        <f aca="false">F246*G246</f>
        <v>0</v>
      </c>
      <c r="AD246" s="57" t="n">
        <f aca="false">$F246*H246</f>
        <v>0</v>
      </c>
      <c r="AE246" s="57" t="n">
        <f aca="false">$F246*I246</f>
        <v>0</v>
      </c>
      <c r="AF246" s="57" t="e">
        <f aca="false">$F246*J246</f>
        <v>#N/A</v>
      </c>
      <c r="AG246" s="57" t="e">
        <f aca="false">$F246*K246</f>
        <v>#N/A</v>
      </c>
      <c r="AH246" s="57" t="e">
        <f aca="false">$F246*L246</f>
        <v>#N/A</v>
      </c>
      <c r="AI246" s="57" t="e">
        <f aca="false">$F246*M246</f>
        <v>#N/A</v>
      </c>
      <c r="AJ246" s="57" t="e">
        <f aca="false">$F246*N246</f>
        <v>#N/A</v>
      </c>
      <c r="AK246" s="57" t="e">
        <f aca="false">F246*O246</f>
        <v>#N/A</v>
      </c>
      <c r="AL246" s="61"/>
      <c r="AM246" s="57" t="n">
        <f aca="false">CHOOSE($G$3,AD246-AE246,AE246-AD246)</f>
        <v>0</v>
      </c>
      <c r="AN246" s="57" t="e">
        <f aca="false">CHOOSE($G$3,AG246-AH246,AH246-AG246)</f>
        <v>#N/A</v>
      </c>
      <c r="AO246" s="57" t="e">
        <f aca="false">CHOOSE($G$3,AJ246-AK246,AK246-AJ246)</f>
        <v>#N/A</v>
      </c>
      <c r="AP246" s="72" t="e">
        <f aca="false">SUM(AM246:AO246)</f>
        <v>#N/A</v>
      </c>
      <c r="AR246" s="57" t="n">
        <f aca="false">CHOOSE($G$3,AC246-AD246,AD246-AC246)</f>
        <v>0</v>
      </c>
      <c r="AS246" s="57" t="e">
        <f aca="false">CHOOSE($G$3,AF246-AG246,AG246-AF246)</f>
        <v>#N/A</v>
      </c>
      <c r="AT246" s="57" t="e">
        <f aca="false">CHOOSE($G$3,AI246-AJ246,AJ246-AI246)</f>
        <v>#N/A</v>
      </c>
      <c r="AU246" s="72" t="e">
        <f aca="false">AR246+AS246+AT246</f>
        <v>#N/A</v>
      </c>
      <c r="AV246" s="72"/>
      <c r="AW246" s="58" t="e">
        <f aca="false">AU246+AP246</f>
        <v>#N/A</v>
      </c>
      <c r="AY246" s="58" t="e">
        <f aca="false">AK246+AH246+AE246</f>
        <v>#N/A</v>
      </c>
      <c r="AZ246" s="73"/>
    </row>
    <row r="247" customFormat="false" ht="12" hidden="false" customHeight="true" outlineLevel="0" collapsed="false">
      <c r="A247" s="62" t="n">
        <f aca="false">EDATE(A246,1)</f>
        <v>43922</v>
      </c>
      <c r="B247" s="63" t="n">
        <f aca="false">B246</f>
        <v>15000</v>
      </c>
      <c r="C247" s="75"/>
      <c r="D247" s="65" t="n">
        <f aca="false">B247+C247</f>
        <v>15000</v>
      </c>
      <c r="E247" s="52" t="n">
        <f aca="false">IF(Z247=0,0,IF(AND(Z247=1,$H$3=1),D247*U247,IF($H$3=2,D247,"N/A")))</f>
        <v>0</v>
      </c>
      <c r="F247" s="52" t="n">
        <f aca="false">E247*Y247</f>
        <v>0</v>
      </c>
      <c r="G247" s="66" t="n">
        <f aca="false">VLOOKUP($A247,Table,MATCH(G$4,Curves,0))</f>
        <v>3</v>
      </c>
      <c r="H247" s="67" t="n">
        <f aca="false">G247</f>
        <v>3</v>
      </c>
      <c r="I247" s="68" t="n">
        <f aca="false">H247</f>
        <v>3</v>
      </c>
      <c r="J247" s="66" t="e">
        <f aca="false">VLOOKUP($A247,Table,MATCH(J$4,Curves,0))</f>
        <v>#N/A</v>
      </c>
      <c r="K247" s="67" t="e">
        <f aca="false">J247</f>
        <v>#N/A</v>
      </c>
      <c r="L247" s="68" t="e">
        <f aca="false">K247</f>
        <v>#N/A</v>
      </c>
      <c r="M247" s="66" t="e">
        <f aca="false">VLOOKUP($A247,Table,MATCH(M$4,Curves,0))</f>
        <v>#N/A</v>
      </c>
      <c r="N247" s="67" t="e">
        <f aca="false">M247</f>
        <v>#N/A</v>
      </c>
      <c r="O247" s="68" t="e">
        <f aca="false">N247</f>
        <v>#N/A</v>
      </c>
      <c r="P247" s="69"/>
      <c r="Q247" s="68" t="e">
        <f aca="false">M247+J247+G247</f>
        <v>#N/A</v>
      </c>
      <c r="R247" s="68" t="e">
        <f aca="false">N247+K247+H247</f>
        <v>#N/A</v>
      </c>
      <c r="S247" s="68" t="e">
        <f aca="false">O247+L247+I247</f>
        <v>#N/A</v>
      </c>
      <c r="T247" s="69"/>
      <c r="U247" s="2" t="n">
        <f aca="false">A248-A247</f>
        <v>30</v>
      </c>
      <c r="V247" s="70" t="n">
        <f aca="false">CHOOSE(F$3,A248+24,A247)</f>
        <v>43922</v>
      </c>
      <c r="W247" s="2" t="n">
        <f aca="false">V247-C$3</f>
        <v>-2003</v>
      </c>
      <c r="X247" s="66" t="n">
        <f aca="false">VLOOKUP($A247,Table,MATCH(X$4,Curves,0))</f>
        <v>2</v>
      </c>
      <c r="Y247" s="71" t="n">
        <f aca="false">1/(1+CHOOSE(F$3,(X248+($K$3/10000))/2,(X247+($K$3/10000))/2))^(2*W247/365.25)</f>
        <v>2002.83832683946</v>
      </c>
      <c r="Z247" s="2" t="n">
        <f aca="false">IF(AND(mthbeg&lt;=A247,mthend&gt;=A247),1,0)</f>
        <v>0</v>
      </c>
      <c r="AA247" s="2" t="n">
        <f aca="false">U247*Z247</f>
        <v>0</v>
      </c>
      <c r="AC247" s="57" t="n">
        <f aca="false">F247*G247</f>
        <v>0</v>
      </c>
      <c r="AD247" s="57" t="n">
        <f aca="false">$F247*H247</f>
        <v>0</v>
      </c>
      <c r="AE247" s="57" t="n">
        <f aca="false">$F247*I247</f>
        <v>0</v>
      </c>
      <c r="AF247" s="57" t="e">
        <f aca="false">$F247*J247</f>
        <v>#N/A</v>
      </c>
      <c r="AG247" s="57" t="e">
        <f aca="false">$F247*K247</f>
        <v>#N/A</v>
      </c>
      <c r="AH247" s="57" t="e">
        <f aca="false">$F247*L247</f>
        <v>#N/A</v>
      </c>
      <c r="AI247" s="57" t="e">
        <f aca="false">$F247*M247</f>
        <v>#N/A</v>
      </c>
      <c r="AJ247" s="57" t="e">
        <f aca="false">$F247*N247</f>
        <v>#N/A</v>
      </c>
      <c r="AK247" s="57" t="e">
        <f aca="false">F247*O247</f>
        <v>#N/A</v>
      </c>
      <c r="AL247" s="61"/>
      <c r="AM247" s="57" t="n">
        <f aca="false">CHOOSE($G$3,AD247-AE247,AE247-AD247)</f>
        <v>0</v>
      </c>
      <c r="AN247" s="57" t="e">
        <f aca="false">CHOOSE($G$3,AG247-AH247,AH247-AG247)</f>
        <v>#N/A</v>
      </c>
      <c r="AO247" s="57" t="e">
        <f aca="false">CHOOSE($G$3,AJ247-AK247,AK247-AJ247)</f>
        <v>#N/A</v>
      </c>
      <c r="AP247" s="72" t="e">
        <f aca="false">SUM(AM247:AO247)</f>
        <v>#N/A</v>
      </c>
      <c r="AR247" s="57" t="n">
        <f aca="false">CHOOSE($G$3,AC247-AD247,AD247-AC247)</f>
        <v>0</v>
      </c>
      <c r="AS247" s="57" t="e">
        <f aca="false">CHOOSE($G$3,AF247-AG247,AG247-AF247)</f>
        <v>#N/A</v>
      </c>
      <c r="AT247" s="57" t="e">
        <f aca="false">CHOOSE($G$3,AI247-AJ247,AJ247-AI247)</f>
        <v>#N/A</v>
      </c>
      <c r="AU247" s="72" t="e">
        <f aca="false">AR247+AS247+AT247</f>
        <v>#N/A</v>
      </c>
      <c r="AV247" s="72"/>
      <c r="AW247" s="58" t="e">
        <f aca="false">AU247+AP247</f>
        <v>#N/A</v>
      </c>
      <c r="AY247" s="58" t="e">
        <f aca="false">AK247+AH247+AE247</f>
        <v>#N/A</v>
      </c>
      <c r="AZ247" s="73"/>
    </row>
    <row r="248" customFormat="false" ht="12" hidden="false" customHeight="true" outlineLevel="0" collapsed="false">
      <c r="A248" s="62" t="n">
        <f aca="false">EDATE(A247,1)</f>
        <v>43952</v>
      </c>
      <c r="B248" s="63" t="n">
        <f aca="false">B247</f>
        <v>15000</v>
      </c>
      <c r="C248" s="75"/>
      <c r="D248" s="65" t="n">
        <f aca="false">B248+C248</f>
        <v>15000</v>
      </c>
      <c r="E248" s="52" t="n">
        <f aca="false">IF(Z248=0,0,IF(AND(Z248=1,$H$3=1),D248*U248,IF($H$3=2,D248,"N/A")))</f>
        <v>0</v>
      </c>
      <c r="F248" s="52" t="n">
        <f aca="false">E248*Y248</f>
        <v>0</v>
      </c>
      <c r="G248" s="66" t="n">
        <f aca="false">VLOOKUP($A248,Table,MATCH(G$4,Curves,0))</f>
        <v>3</v>
      </c>
      <c r="H248" s="67" t="n">
        <f aca="false">G248</f>
        <v>3</v>
      </c>
      <c r="I248" s="68" t="n">
        <f aca="false">H248</f>
        <v>3</v>
      </c>
      <c r="J248" s="66" t="e">
        <f aca="false">VLOOKUP($A248,Table,MATCH(J$4,Curves,0))</f>
        <v>#N/A</v>
      </c>
      <c r="K248" s="67" t="e">
        <f aca="false">J248</f>
        <v>#N/A</v>
      </c>
      <c r="L248" s="68" t="e">
        <f aca="false">K248</f>
        <v>#N/A</v>
      </c>
      <c r="M248" s="66" t="e">
        <f aca="false">VLOOKUP($A248,Table,MATCH(M$4,Curves,0))</f>
        <v>#N/A</v>
      </c>
      <c r="N248" s="67" t="e">
        <f aca="false">M248</f>
        <v>#N/A</v>
      </c>
      <c r="O248" s="68" t="e">
        <f aca="false">N248</f>
        <v>#N/A</v>
      </c>
      <c r="P248" s="69"/>
      <c r="Q248" s="68" t="e">
        <f aca="false">M248+J248+G248</f>
        <v>#N/A</v>
      </c>
      <c r="R248" s="68" t="e">
        <f aca="false">N248+K248+H248</f>
        <v>#N/A</v>
      </c>
      <c r="S248" s="68" t="e">
        <f aca="false">O248+L248+I248</f>
        <v>#N/A</v>
      </c>
      <c r="T248" s="69"/>
      <c r="U248" s="2" t="n">
        <f aca="false">A249-A248</f>
        <v>31</v>
      </c>
      <c r="V248" s="70" t="n">
        <f aca="false">CHOOSE(F$3,A249+24,A248)</f>
        <v>43952</v>
      </c>
      <c r="W248" s="2" t="n">
        <f aca="false">V248-C$3</f>
        <v>-1973</v>
      </c>
      <c r="X248" s="66" t="n">
        <f aca="false">VLOOKUP($A248,Table,MATCH(X$4,Curves,0))</f>
        <v>2</v>
      </c>
      <c r="Y248" s="71" t="n">
        <f aca="false">1/(1+CHOOSE(F$3,(X249+($K$3/10000))/2,(X248+($K$3/10000))/2))^(2*W248/365.25)</f>
        <v>1787.29146293036</v>
      </c>
      <c r="Z248" s="2" t="n">
        <f aca="false">IF(AND(mthbeg&lt;=A248,mthend&gt;=A248),1,0)</f>
        <v>0</v>
      </c>
      <c r="AA248" s="2" t="n">
        <f aca="false">U248*Z248</f>
        <v>0</v>
      </c>
      <c r="AC248" s="57" t="n">
        <f aca="false">F248*G248</f>
        <v>0</v>
      </c>
      <c r="AD248" s="57" t="n">
        <f aca="false">$F248*H248</f>
        <v>0</v>
      </c>
      <c r="AE248" s="57" t="n">
        <f aca="false">$F248*I248</f>
        <v>0</v>
      </c>
      <c r="AF248" s="57" t="e">
        <f aca="false">$F248*J248</f>
        <v>#N/A</v>
      </c>
      <c r="AG248" s="57" t="e">
        <f aca="false">$F248*K248</f>
        <v>#N/A</v>
      </c>
      <c r="AH248" s="57" t="e">
        <f aca="false">$F248*L248</f>
        <v>#N/A</v>
      </c>
      <c r="AI248" s="57" t="e">
        <f aca="false">$F248*M248</f>
        <v>#N/A</v>
      </c>
      <c r="AJ248" s="57" t="e">
        <f aca="false">$F248*N248</f>
        <v>#N/A</v>
      </c>
      <c r="AK248" s="57" t="e">
        <f aca="false">F248*O248</f>
        <v>#N/A</v>
      </c>
      <c r="AL248" s="61"/>
      <c r="AM248" s="57" t="n">
        <f aca="false">CHOOSE($G$3,AD248-AE248,AE248-AD248)</f>
        <v>0</v>
      </c>
      <c r="AN248" s="57" t="e">
        <f aca="false">CHOOSE($G$3,AG248-AH248,AH248-AG248)</f>
        <v>#N/A</v>
      </c>
      <c r="AO248" s="57" t="e">
        <f aca="false">CHOOSE($G$3,AJ248-AK248,AK248-AJ248)</f>
        <v>#N/A</v>
      </c>
      <c r="AP248" s="72" t="e">
        <f aca="false">SUM(AM248:AO248)</f>
        <v>#N/A</v>
      </c>
      <c r="AR248" s="57" t="n">
        <f aca="false">CHOOSE($G$3,AC248-AD248,AD248-AC248)</f>
        <v>0</v>
      </c>
      <c r="AS248" s="57" t="e">
        <f aca="false">CHOOSE($G$3,AF248-AG248,AG248-AF248)</f>
        <v>#N/A</v>
      </c>
      <c r="AT248" s="57" t="e">
        <f aca="false">CHOOSE($G$3,AI248-AJ248,AJ248-AI248)</f>
        <v>#N/A</v>
      </c>
      <c r="AU248" s="72" t="e">
        <f aca="false">AR248+AS248+AT248</f>
        <v>#N/A</v>
      </c>
      <c r="AV248" s="72"/>
      <c r="AW248" s="58" t="e">
        <f aca="false">AU248+AP248</f>
        <v>#N/A</v>
      </c>
      <c r="AY248" s="58" t="e">
        <f aca="false">AK248+AH248+AE248</f>
        <v>#N/A</v>
      </c>
      <c r="AZ248" s="73"/>
    </row>
    <row r="249" customFormat="false" ht="12" hidden="false" customHeight="true" outlineLevel="0" collapsed="false">
      <c r="A249" s="62" t="n">
        <f aca="false">EDATE(A248,1)</f>
        <v>43983</v>
      </c>
      <c r="B249" s="63" t="n">
        <f aca="false">B248</f>
        <v>15000</v>
      </c>
      <c r="C249" s="75"/>
      <c r="D249" s="65" t="n">
        <f aca="false">B249+C249</f>
        <v>15000</v>
      </c>
      <c r="E249" s="52" t="n">
        <f aca="false">IF(Z249=0,0,IF(AND(Z249=1,$H$3=1),D249*U249,IF($H$3=2,D249,"N/A")))</f>
        <v>0</v>
      </c>
      <c r="F249" s="52" t="n">
        <f aca="false">E249*Y249</f>
        <v>0</v>
      </c>
      <c r="G249" s="66" t="n">
        <f aca="false">VLOOKUP($A249,Table,MATCH(G$4,Curves,0))</f>
        <v>3</v>
      </c>
      <c r="H249" s="67" t="n">
        <f aca="false">G249</f>
        <v>3</v>
      </c>
      <c r="I249" s="68" t="n">
        <f aca="false">H249</f>
        <v>3</v>
      </c>
      <c r="J249" s="66" t="e">
        <f aca="false">VLOOKUP($A249,Table,MATCH(J$4,Curves,0))</f>
        <v>#N/A</v>
      </c>
      <c r="K249" s="67" t="e">
        <f aca="false">J249</f>
        <v>#N/A</v>
      </c>
      <c r="L249" s="68" t="e">
        <f aca="false">K249</f>
        <v>#N/A</v>
      </c>
      <c r="M249" s="66" t="e">
        <f aca="false">VLOOKUP($A249,Table,MATCH(M$4,Curves,0))</f>
        <v>#N/A</v>
      </c>
      <c r="N249" s="67" t="e">
        <f aca="false">M249</f>
        <v>#N/A</v>
      </c>
      <c r="O249" s="68" t="e">
        <f aca="false">N249</f>
        <v>#N/A</v>
      </c>
      <c r="P249" s="69"/>
      <c r="Q249" s="68" t="e">
        <f aca="false">M249+J249+G249</f>
        <v>#N/A</v>
      </c>
      <c r="R249" s="68" t="e">
        <f aca="false">N249+K249+H249</f>
        <v>#N/A</v>
      </c>
      <c r="S249" s="68" t="e">
        <f aca="false">O249+L249+I249</f>
        <v>#N/A</v>
      </c>
      <c r="T249" s="69"/>
      <c r="U249" s="2" t="n">
        <f aca="false">A250-A249</f>
        <v>30</v>
      </c>
      <c r="V249" s="70" t="n">
        <f aca="false">CHOOSE(F$3,A250+24,A249)</f>
        <v>43983</v>
      </c>
      <c r="W249" s="2" t="n">
        <f aca="false">V249-C$3</f>
        <v>-1942</v>
      </c>
      <c r="X249" s="66" t="n">
        <f aca="false">VLOOKUP($A249,Table,MATCH(X$4,Curves,0))</f>
        <v>2</v>
      </c>
      <c r="Y249" s="71" t="n">
        <f aca="false">1/(1+CHOOSE(F$3,(X250+($K$3/10000))/2,(X249+($K$3/10000))/2))^(2*W249/365.25)</f>
        <v>1588.89982749583</v>
      </c>
      <c r="Z249" s="2" t="n">
        <f aca="false">IF(AND(mthbeg&lt;=A249,mthend&gt;=A249),1,0)</f>
        <v>0</v>
      </c>
      <c r="AA249" s="2" t="n">
        <f aca="false">U249*Z249</f>
        <v>0</v>
      </c>
      <c r="AC249" s="57" t="n">
        <f aca="false">F249*G249</f>
        <v>0</v>
      </c>
      <c r="AD249" s="57" t="n">
        <f aca="false">$F249*H249</f>
        <v>0</v>
      </c>
      <c r="AE249" s="57" t="n">
        <f aca="false">$F249*I249</f>
        <v>0</v>
      </c>
      <c r="AF249" s="57" t="e">
        <f aca="false">$F249*J249</f>
        <v>#N/A</v>
      </c>
      <c r="AG249" s="57" t="e">
        <f aca="false">$F249*K249</f>
        <v>#N/A</v>
      </c>
      <c r="AH249" s="57" t="e">
        <f aca="false">$F249*L249</f>
        <v>#N/A</v>
      </c>
      <c r="AI249" s="57" t="e">
        <f aca="false">$F249*M249</f>
        <v>#N/A</v>
      </c>
      <c r="AJ249" s="57" t="e">
        <f aca="false">$F249*N249</f>
        <v>#N/A</v>
      </c>
      <c r="AK249" s="57" t="e">
        <f aca="false">F249*O249</f>
        <v>#N/A</v>
      </c>
      <c r="AL249" s="61"/>
      <c r="AM249" s="57" t="n">
        <f aca="false">CHOOSE($G$3,AD249-AE249,AE249-AD249)</f>
        <v>0</v>
      </c>
      <c r="AN249" s="57" t="e">
        <f aca="false">CHOOSE($G$3,AG249-AH249,AH249-AG249)</f>
        <v>#N/A</v>
      </c>
      <c r="AO249" s="57" t="e">
        <f aca="false">CHOOSE($G$3,AJ249-AK249,AK249-AJ249)</f>
        <v>#N/A</v>
      </c>
      <c r="AP249" s="72" t="e">
        <f aca="false">SUM(AM249:AO249)</f>
        <v>#N/A</v>
      </c>
      <c r="AR249" s="57" t="n">
        <f aca="false">CHOOSE($G$3,AC249-AD249,AD249-AC249)</f>
        <v>0</v>
      </c>
      <c r="AS249" s="57" t="e">
        <f aca="false">CHOOSE($G$3,AF249-AG249,AG249-AF249)</f>
        <v>#N/A</v>
      </c>
      <c r="AT249" s="57" t="e">
        <f aca="false">CHOOSE($G$3,AI249-AJ249,AJ249-AI249)</f>
        <v>#N/A</v>
      </c>
      <c r="AU249" s="72" t="e">
        <f aca="false">AR249+AS249+AT249</f>
        <v>#N/A</v>
      </c>
      <c r="AV249" s="72"/>
      <c r="AW249" s="58" t="e">
        <f aca="false">AU249+AP249</f>
        <v>#N/A</v>
      </c>
      <c r="AY249" s="58" t="e">
        <f aca="false">AK249+AH249+AE249</f>
        <v>#N/A</v>
      </c>
      <c r="AZ249" s="73"/>
    </row>
    <row r="250" customFormat="false" ht="12" hidden="false" customHeight="true" outlineLevel="0" collapsed="false">
      <c r="A250" s="62" t="n">
        <f aca="false">EDATE(A249,1)</f>
        <v>44013</v>
      </c>
      <c r="B250" s="63" t="n">
        <f aca="false">B249</f>
        <v>15000</v>
      </c>
      <c r="C250" s="75"/>
      <c r="D250" s="65" t="n">
        <f aca="false">B250+C250</f>
        <v>15000</v>
      </c>
      <c r="E250" s="52" t="n">
        <f aca="false">IF(Z250=0,0,IF(AND(Z250=1,$H$3=1),D250*U250,IF($H$3=2,D250,"N/A")))</f>
        <v>0</v>
      </c>
      <c r="F250" s="52" t="n">
        <f aca="false">E250*Y250</f>
        <v>0</v>
      </c>
      <c r="G250" s="66" t="n">
        <f aca="false">VLOOKUP($A250,Table,MATCH(G$4,Curves,0))</f>
        <v>3</v>
      </c>
      <c r="H250" s="67" t="n">
        <f aca="false">G250</f>
        <v>3</v>
      </c>
      <c r="I250" s="68" t="n">
        <f aca="false">H250</f>
        <v>3</v>
      </c>
      <c r="J250" s="66" t="e">
        <f aca="false">VLOOKUP($A250,Table,MATCH(J$4,Curves,0))</f>
        <v>#N/A</v>
      </c>
      <c r="K250" s="67" t="e">
        <f aca="false">J250</f>
        <v>#N/A</v>
      </c>
      <c r="L250" s="68" t="e">
        <f aca="false">K250</f>
        <v>#N/A</v>
      </c>
      <c r="M250" s="66" t="e">
        <f aca="false">VLOOKUP($A250,Table,MATCH(M$4,Curves,0))</f>
        <v>#N/A</v>
      </c>
      <c r="N250" s="67" t="e">
        <f aca="false">M250</f>
        <v>#N/A</v>
      </c>
      <c r="O250" s="68" t="e">
        <f aca="false">N250</f>
        <v>#N/A</v>
      </c>
      <c r="P250" s="69"/>
      <c r="Q250" s="68" t="e">
        <f aca="false">M250+J250+G250</f>
        <v>#N/A</v>
      </c>
      <c r="R250" s="68" t="e">
        <f aca="false">N250+K250+H250</f>
        <v>#N/A</v>
      </c>
      <c r="S250" s="68" t="e">
        <f aca="false">O250+L250+I250</f>
        <v>#N/A</v>
      </c>
      <c r="T250" s="69"/>
      <c r="U250" s="2" t="n">
        <f aca="false">A251-A250</f>
        <v>31</v>
      </c>
      <c r="V250" s="70" t="n">
        <f aca="false">CHOOSE(F$3,A251+24,A250)</f>
        <v>44013</v>
      </c>
      <c r="W250" s="2" t="n">
        <f aca="false">V250-C$3</f>
        <v>-1912</v>
      </c>
      <c r="X250" s="66" t="n">
        <f aca="false">VLOOKUP($A250,Table,MATCH(X$4,Curves,0))</f>
        <v>2</v>
      </c>
      <c r="Y250" s="71" t="n">
        <f aca="false">1/(1+CHOOSE(F$3,(X251+($K$3/10000))/2,(X250+($K$3/10000))/2))^(2*W250/365.25)</f>
        <v>1417.90131488853</v>
      </c>
      <c r="Z250" s="2" t="n">
        <f aca="false">IF(AND(mthbeg&lt;=A250,mthend&gt;=A250),1,0)</f>
        <v>0</v>
      </c>
      <c r="AA250" s="2" t="n">
        <f aca="false">U250*Z250</f>
        <v>0</v>
      </c>
      <c r="AC250" s="57" t="n">
        <f aca="false">F250*G250</f>
        <v>0</v>
      </c>
      <c r="AD250" s="57" t="n">
        <f aca="false">$F250*H250</f>
        <v>0</v>
      </c>
      <c r="AE250" s="57" t="n">
        <f aca="false">$F250*I250</f>
        <v>0</v>
      </c>
      <c r="AF250" s="57" t="e">
        <f aca="false">$F250*J250</f>
        <v>#N/A</v>
      </c>
      <c r="AG250" s="57" t="e">
        <f aca="false">$F250*K250</f>
        <v>#N/A</v>
      </c>
      <c r="AH250" s="57" t="e">
        <f aca="false">$F250*L250</f>
        <v>#N/A</v>
      </c>
      <c r="AI250" s="57" t="e">
        <f aca="false">$F250*M250</f>
        <v>#N/A</v>
      </c>
      <c r="AJ250" s="57" t="e">
        <f aca="false">$F250*N250</f>
        <v>#N/A</v>
      </c>
      <c r="AK250" s="57" t="e">
        <f aca="false">F250*O250</f>
        <v>#N/A</v>
      </c>
      <c r="AL250" s="61"/>
      <c r="AM250" s="57" t="n">
        <f aca="false">CHOOSE($G$3,AD250-AE250,AE250-AD250)</f>
        <v>0</v>
      </c>
      <c r="AN250" s="57" t="e">
        <f aca="false">CHOOSE($G$3,AG250-AH250,AH250-AG250)</f>
        <v>#N/A</v>
      </c>
      <c r="AO250" s="57" t="e">
        <f aca="false">CHOOSE($G$3,AJ250-AK250,AK250-AJ250)</f>
        <v>#N/A</v>
      </c>
      <c r="AP250" s="72" t="e">
        <f aca="false">SUM(AM250:AO250)</f>
        <v>#N/A</v>
      </c>
      <c r="AR250" s="57" t="n">
        <f aca="false">CHOOSE($G$3,AC250-AD250,AD250-AC250)</f>
        <v>0</v>
      </c>
      <c r="AS250" s="57" t="e">
        <f aca="false">CHOOSE($G$3,AF250-AG250,AG250-AF250)</f>
        <v>#N/A</v>
      </c>
      <c r="AT250" s="57" t="e">
        <f aca="false">CHOOSE($G$3,AI250-AJ250,AJ250-AI250)</f>
        <v>#N/A</v>
      </c>
      <c r="AU250" s="72" t="e">
        <f aca="false">AR250+AS250+AT250</f>
        <v>#N/A</v>
      </c>
      <c r="AV250" s="72"/>
      <c r="AW250" s="58" t="e">
        <f aca="false">AU250+AP250</f>
        <v>#N/A</v>
      </c>
      <c r="AY250" s="58" t="e">
        <f aca="false">AK250+AH250+AE250</f>
        <v>#N/A</v>
      </c>
      <c r="AZ250" s="73"/>
    </row>
    <row r="251" customFormat="false" ht="12" hidden="false" customHeight="true" outlineLevel="0" collapsed="false">
      <c r="A251" s="62" t="n">
        <f aca="false">EDATE(A250,1)</f>
        <v>44044</v>
      </c>
      <c r="B251" s="63" t="n">
        <f aca="false">B250</f>
        <v>15000</v>
      </c>
      <c r="C251" s="75"/>
      <c r="D251" s="65" t="n">
        <f aca="false">B251+C251</f>
        <v>15000</v>
      </c>
      <c r="E251" s="52" t="n">
        <f aca="false">IF(Z251=0,0,IF(AND(Z251=1,$H$3=1),D251*U251,IF($H$3=2,D251,"N/A")))</f>
        <v>0</v>
      </c>
      <c r="F251" s="52" t="n">
        <f aca="false">E251*Y251</f>
        <v>0</v>
      </c>
      <c r="G251" s="66" t="n">
        <f aca="false">VLOOKUP($A251,Table,MATCH(G$4,Curves,0))</f>
        <v>3</v>
      </c>
      <c r="H251" s="67" t="n">
        <f aca="false">G251</f>
        <v>3</v>
      </c>
      <c r="I251" s="68" t="n">
        <f aca="false">H251</f>
        <v>3</v>
      </c>
      <c r="J251" s="66" t="e">
        <f aca="false">VLOOKUP($A251,Table,MATCH(J$4,Curves,0))</f>
        <v>#N/A</v>
      </c>
      <c r="K251" s="67" t="e">
        <f aca="false">J251</f>
        <v>#N/A</v>
      </c>
      <c r="L251" s="68" t="e">
        <f aca="false">K251</f>
        <v>#N/A</v>
      </c>
      <c r="M251" s="66" t="e">
        <f aca="false">VLOOKUP($A251,Table,MATCH(M$4,Curves,0))</f>
        <v>#N/A</v>
      </c>
      <c r="N251" s="67" t="e">
        <f aca="false">M251</f>
        <v>#N/A</v>
      </c>
      <c r="O251" s="68" t="e">
        <f aca="false">N251</f>
        <v>#N/A</v>
      </c>
      <c r="P251" s="69"/>
      <c r="Q251" s="68" t="e">
        <f aca="false">M251+J251+G251</f>
        <v>#N/A</v>
      </c>
      <c r="R251" s="68" t="e">
        <f aca="false">N251+K251+H251</f>
        <v>#N/A</v>
      </c>
      <c r="S251" s="68" t="e">
        <f aca="false">O251+L251+I251</f>
        <v>#N/A</v>
      </c>
      <c r="T251" s="69"/>
      <c r="U251" s="2" t="n">
        <f aca="false">A252-A251</f>
        <v>31</v>
      </c>
      <c r="V251" s="70" t="n">
        <f aca="false">CHOOSE(F$3,A252+24,A251)</f>
        <v>44044</v>
      </c>
      <c r="W251" s="2" t="n">
        <f aca="false">V251-C$3</f>
        <v>-1881</v>
      </c>
      <c r="X251" s="66" t="n">
        <f aca="false">VLOOKUP($A251,Table,MATCH(X$4,Curves,0))</f>
        <v>2</v>
      </c>
      <c r="Y251" s="71" t="n">
        <f aca="false">1/(1+CHOOSE(F$3,(X252+($K$3/10000))/2,(X251+($K$3/10000))/2))^(2*W251/365.25)</f>
        <v>1260.512457738</v>
      </c>
      <c r="Z251" s="2" t="n">
        <f aca="false">IF(AND(mthbeg&lt;=A251,mthend&gt;=A251),1,0)</f>
        <v>0</v>
      </c>
      <c r="AA251" s="2" t="n">
        <f aca="false">U251*Z251</f>
        <v>0</v>
      </c>
      <c r="AC251" s="57" t="n">
        <f aca="false">F251*G251</f>
        <v>0</v>
      </c>
      <c r="AD251" s="57" t="n">
        <f aca="false">$F251*H251</f>
        <v>0</v>
      </c>
      <c r="AE251" s="57" t="n">
        <f aca="false">$F251*I251</f>
        <v>0</v>
      </c>
      <c r="AF251" s="57" t="e">
        <f aca="false">$F251*J251</f>
        <v>#N/A</v>
      </c>
      <c r="AG251" s="57" t="e">
        <f aca="false">$F251*K251</f>
        <v>#N/A</v>
      </c>
      <c r="AH251" s="57" t="e">
        <f aca="false">$F251*L251</f>
        <v>#N/A</v>
      </c>
      <c r="AI251" s="57" t="e">
        <f aca="false">$F251*M251</f>
        <v>#N/A</v>
      </c>
      <c r="AJ251" s="57" t="e">
        <f aca="false">$F251*N251</f>
        <v>#N/A</v>
      </c>
      <c r="AK251" s="57" t="e">
        <f aca="false">F251*O251</f>
        <v>#N/A</v>
      </c>
      <c r="AL251" s="61"/>
      <c r="AM251" s="57" t="n">
        <f aca="false">CHOOSE($G$3,AD251-AE251,AE251-AD251)</f>
        <v>0</v>
      </c>
      <c r="AN251" s="57" t="e">
        <f aca="false">CHOOSE($G$3,AG251-AH251,AH251-AG251)</f>
        <v>#N/A</v>
      </c>
      <c r="AO251" s="57" t="e">
        <f aca="false">CHOOSE($G$3,AJ251-AK251,AK251-AJ251)</f>
        <v>#N/A</v>
      </c>
      <c r="AP251" s="72" t="e">
        <f aca="false">SUM(AM251:AO251)</f>
        <v>#N/A</v>
      </c>
      <c r="AR251" s="57" t="n">
        <f aca="false">CHOOSE($G$3,AC251-AD251,AD251-AC251)</f>
        <v>0</v>
      </c>
      <c r="AS251" s="57" t="e">
        <f aca="false">CHOOSE($G$3,AF251-AG251,AG251-AF251)</f>
        <v>#N/A</v>
      </c>
      <c r="AT251" s="57" t="e">
        <f aca="false">CHOOSE($G$3,AI251-AJ251,AJ251-AI251)</f>
        <v>#N/A</v>
      </c>
      <c r="AU251" s="72" t="e">
        <f aca="false">AR251+AS251+AT251</f>
        <v>#N/A</v>
      </c>
      <c r="AV251" s="72"/>
      <c r="AW251" s="58" t="e">
        <f aca="false">AU251+AP251</f>
        <v>#N/A</v>
      </c>
      <c r="AY251" s="58" t="e">
        <f aca="false">AK251+AH251+AE251</f>
        <v>#N/A</v>
      </c>
      <c r="AZ251" s="73"/>
    </row>
    <row r="252" customFormat="false" ht="12" hidden="false" customHeight="true" outlineLevel="0" collapsed="false">
      <c r="A252" s="62" t="n">
        <f aca="false">EDATE(A251,1)</f>
        <v>44075</v>
      </c>
      <c r="B252" s="63" t="n">
        <f aca="false">B251</f>
        <v>15000</v>
      </c>
      <c r="C252" s="75"/>
      <c r="D252" s="65" t="n">
        <f aca="false">B252+C252</f>
        <v>15000</v>
      </c>
      <c r="E252" s="52" t="n">
        <f aca="false">IF(Z252=0,0,IF(AND(Z252=1,$H$3=1),D252*U252,IF($H$3=2,D252,"N/A")))</f>
        <v>0</v>
      </c>
      <c r="F252" s="52" t="n">
        <f aca="false">E252*Y252</f>
        <v>0</v>
      </c>
      <c r="G252" s="66" t="n">
        <f aca="false">VLOOKUP($A252,Table,MATCH(G$4,Curves,0))</f>
        <v>3</v>
      </c>
      <c r="H252" s="67" t="n">
        <f aca="false">G252</f>
        <v>3</v>
      </c>
      <c r="I252" s="68" t="n">
        <f aca="false">H252</f>
        <v>3</v>
      </c>
      <c r="J252" s="66" t="e">
        <f aca="false">VLOOKUP($A252,Table,MATCH(J$4,Curves,0))</f>
        <v>#N/A</v>
      </c>
      <c r="K252" s="67" t="e">
        <f aca="false">J252</f>
        <v>#N/A</v>
      </c>
      <c r="L252" s="68" t="e">
        <f aca="false">K252</f>
        <v>#N/A</v>
      </c>
      <c r="M252" s="66" t="e">
        <f aca="false">VLOOKUP($A252,Table,MATCH(M$4,Curves,0))</f>
        <v>#N/A</v>
      </c>
      <c r="N252" s="67" t="e">
        <f aca="false">M252</f>
        <v>#N/A</v>
      </c>
      <c r="O252" s="68" t="e">
        <f aca="false">N252</f>
        <v>#N/A</v>
      </c>
      <c r="P252" s="69"/>
      <c r="Q252" s="68" t="e">
        <f aca="false">M252+J252+G252</f>
        <v>#N/A</v>
      </c>
      <c r="R252" s="68" t="e">
        <f aca="false">N252+K252+H252</f>
        <v>#N/A</v>
      </c>
      <c r="S252" s="68" t="e">
        <f aca="false">O252+L252+I252</f>
        <v>#N/A</v>
      </c>
      <c r="T252" s="69"/>
      <c r="U252" s="2" t="n">
        <f aca="false">A253-A252</f>
        <v>30</v>
      </c>
      <c r="V252" s="70" t="n">
        <f aca="false">CHOOSE(F$3,A253+24,A252)</f>
        <v>44075</v>
      </c>
      <c r="W252" s="2" t="n">
        <f aca="false">V252-C$3</f>
        <v>-1850</v>
      </c>
      <c r="X252" s="66" t="n">
        <f aca="false">VLOOKUP($A252,Table,MATCH(X$4,Curves,0))</f>
        <v>2</v>
      </c>
      <c r="Y252" s="71" t="n">
        <f aca="false">1/(1+CHOOSE(F$3,(X253+($K$3/10000))/2,(X252+($K$3/10000))/2))^(2*W252/365.25)</f>
        <v>1120.59396477647</v>
      </c>
      <c r="Z252" s="2" t="n">
        <f aca="false">IF(AND(mthbeg&lt;=A252,mthend&gt;=A252),1,0)</f>
        <v>0</v>
      </c>
      <c r="AA252" s="2" t="n">
        <f aca="false">U252*Z252</f>
        <v>0</v>
      </c>
      <c r="AC252" s="57" t="n">
        <f aca="false">F252*G252</f>
        <v>0</v>
      </c>
      <c r="AD252" s="57" t="n">
        <f aca="false">$F252*H252</f>
        <v>0</v>
      </c>
      <c r="AE252" s="57" t="n">
        <f aca="false">$F252*I252</f>
        <v>0</v>
      </c>
      <c r="AF252" s="57" t="e">
        <f aca="false">$F252*J252</f>
        <v>#N/A</v>
      </c>
      <c r="AG252" s="57" t="e">
        <f aca="false">$F252*K252</f>
        <v>#N/A</v>
      </c>
      <c r="AH252" s="57" t="e">
        <f aca="false">$F252*L252</f>
        <v>#N/A</v>
      </c>
      <c r="AI252" s="57" t="e">
        <f aca="false">$F252*M252</f>
        <v>#N/A</v>
      </c>
      <c r="AJ252" s="57" t="e">
        <f aca="false">$F252*N252</f>
        <v>#N/A</v>
      </c>
      <c r="AK252" s="57" t="e">
        <f aca="false">F252*O252</f>
        <v>#N/A</v>
      </c>
      <c r="AL252" s="61"/>
      <c r="AM252" s="57" t="n">
        <f aca="false">CHOOSE($G$3,AD252-AE252,AE252-AD252)</f>
        <v>0</v>
      </c>
      <c r="AN252" s="57" t="e">
        <f aca="false">CHOOSE($G$3,AG252-AH252,AH252-AG252)</f>
        <v>#N/A</v>
      </c>
      <c r="AO252" s="57" t="e">
        <f aca="false">CHOOSE($G$3,AJ252-AK252,AK252-AJ252)</f>
        <v>#N/A</v>
      </c>
      <c r="AP252" s="72" t="e">
        <f aca="false">SUM(AM252:AO252)</f>
        <v>#N/A</v>
      </c>
      <c r="AR252" s="57" t="n">
        <f aca="false">CHOOSE($G$3,AC252-AD252,AD252-AC252)</f>
        <v>0</v>
      </c>
      <c r="AS252" s="57" t="e">
        <f aca="false">CHOOSE($G$3,AF252-AG252,AG252-AF252)</f>
        <v>#N/A</v>
      </c>
      <c r="AT252" s="57" t="e">
        <f aca="false">CHOOSE($G$3,AI252-AJ252,AJ252-AI252)</f>
        <v>#N/A</v>
      </c>
      <c r="AU252" s="72" t="e">
        <f aca="false">AR252+AS252+AT252</f>
        <v>#N/A</v>
      </c>
      <c r="AV252" s="72"/>
      <c r="AW252" s="58" t="e">
        <f aca="false">AU252+AP252</f>
        <v>#N/A</v>
      </c>
      <c r="AY252" s="58" t="e">
        <f aca="false">AK252+AH252+AE252</f>
        <v>#N/A</v>
      </c>
      <c r="AZ252" s="73"/>
    </row>
    <row r="253" customFormat="false" ht="12" hidden="false" customHeight="true" outlineLevel="0" collapsed="false">
      <c r="A253" s="62" t="n">
        <f aca="false">EDATE(A252,1)</f>
        <v>44105</v>
      </c>
      <c r="B253" s="63" t="n">
        <f aca="false">B252</f>
        <v>15000</v>
      </c>
      <c r="C253" s="75"/>
      <c r="D253" s="65" t="n">
        <f aca="false">B253+C253</f>
        <v>15000</v>
      </c>
      <c r="E253" s="52" t="n">
        <f aca="false">IF(Z253=0,0,IF(AND(Z253=1,$H$3=1),D253*U253,IF($H$3=2,D253,"N/A")))</f>
        <v>0</v>
      </c>
      <c r="F253" s="52" t="n">
        <f aca="false">E253*Y253</f>
        <v>0</v>
      </c>
      <c r="G253" s="66" t="n">
        <f aca="false">VLOOKUP($A253,Table,MATCH(G$4,Curves,0))</f>
        <v>3</v>
      </c>
      <c r="H253" s="67" t="n">
        <f aca="false">G253</f>
        <v>3</v>
      </c>
      <c r="I253" s="68" t="n">
        <f aca="false">H253</f>
        <v>3</v>
      </c>
      <c r="J253" s="66" t="e">
        <f aca="false">VLOOKUP($A253,Table,MATCH(J$4,Curves,0))</f>
        <v>#N/A</v>
      </c>
      <c r="K253" s="67" t="e">
        <f aca="false">J253</f>
        <v>#N/A</v>
      </c>
      <c r="L253" s="68" t="e">
        <f aca="false">K253</f>
        <v>#N/A</v>
      </c>
      <c r="M253" s="66" t="e">
        <f aca="false">VLOOKUP($A253,Table,MATCH(M$4,Curves,0))</f>
        <v>#N/A</v>
      </c>
      <c r="N253" s="67" t="e">
        <f aca="false">M253</f>
        <v>#N/A</v>
      </c>
      <c r="O253" s="68" t="e">
        <f aca="false">N253</f>
        <v>#N/A</v>
      </c>
      <c r="P253" s="69"/>
      <c r="Q253" s="68" t="e">
        <f aca="false">M253+J253+G253</f>
        <v>#N/A</v>
      </c>
      <c r="R253" s="68" t="e">
        <f aca="false">N253+K253+H253</f>
        <v>#N/A</v>
      </c>
      <c r="S253" s="68" t="e">
        <f aca="false">O253+L253+I253</f>
        <v>#N/A</v>
      </c>
      <c r="T253" s="69"/>
      <c r="U253" s="2" t="n">
        <f aca="false">A254-A253</f>
        <v>31</v>
      </c>
      <c r="V253" s="70" t="n">
        <f aca="false">CHOOSE(F$3,A254+24,A253)</f>
        <v>44105</v>
      </c>
      <c r="W253" s="2" t="n">
        <f aca="false">V253-C$3</f>
        <v>-1820</v>
      </c>
      <c r="X253" s="66" t="n">
        <f aca="false">VLOOKUP($A253,Table,MATCH(X$4,Curves,0))</f>
        <v>2</v>
      </c>
      <c r="Y253" s="71" t="n">
        <f aca="false">1/(1+CHOOSE(F$3,(X254+($K$3/10000))/2,(X253+($K$3/10000))/2))^(2*W253/365.25)</f>
        <v>999.99485720686</v>
      </c>
      <c r="Z253" s="2" t="n">
        <f aca="false">IF(AND(mthbeg&lt;=A253,mthend&gt;=A253),1,0)</f>
        <v>0</v>
      </c>
      <c r="AA253" s="2" t="n">
        <f aca="false">U253*Z253</f>
        <v>0</v>
      </c>
      <c r="AC253" s="57" t="n">
        <f aca="false">F253*G253</f>
        <v>0</v>
      </c>
      <c r="AD253" s="57" t="n">
        <f aca="false">$F253*H253</f>
        <v>0</v>
      </c>
      <c r="AE253" s="57" t="n">
        <f aca="false">$F253*I253</f>
        <v>0</v>
      </c>
      <c r="AF253" s="57" t="e">
        <f aca="false">$F253*J253</f>
        <v>#N/A</v>
      </c>
      <c r="AG253" s="57" t="e">
        <f aca="false">$F253*K253</f>
        <v>#N/A</v>
      </c>
      <c r="AH253" s="57" t="e">
        <f aca="false">$F253*L253</f>
        <v>#N/A</v>
      </c>
      <c r="AI253" s="57" t="e">
        <f aca="false">$F253*M253</f>
        <v>#N/A</v>
      </c>
      <c r="AJ253" s="57" t="e">
        <f aca="false">$F253*N253</f>
        <v>#N/A</v>
      </c>
      <c r="AK253" s="57" t="e">
        <f aca="false">F253*O253</f>
        <v>#N/A</v>
      </c>
      <c r="AL253" s="61"/>
      <c r="AM253" s="57" t="n">
        <f aca="false">CHOOSE($G$3,AD253-AE253,AE253-AD253)</f>
        <v>0</v>
      </c>
      <c r="AN253" s="57" t="e">
        <f aca="false">CHOOSE($G$3,AG253-AH253,AH253-AG253)</f>
        <v>#N/A</v>
      </c>
      <c r="AO253" s="57" t="e">
        <f aca="false">CHOOSE($G$3,AJ253-AK253,AK253-AJ253)</f>
        <v>#N/A</v>
      </c>
      <c r="AP253" s="72" t="e">
        <f aca="false">SUM(AM253:AO253)</f>
        <v>#N/A</v>
      </c>
      <c r="AR253" s="57" t="n">
        <f aca="false">CHOOSE($G$3,AC253-AD253,AD253-AC253)</f>
        <v>0</v>
      </c>
      <c r="AS253" s="57" t="e">
        <f aca="false">CHOOSE($G$3,AF253-AG253,AG253-AF253)</f>
        <v>#N/A</v>
      </c>
      <c r="AT253" s="57" t="e">
        <f aca="false">CHOOSE($G$3,AI253-AJ253,AJ253-AI253)</f>
        <v>#N/A</v>
      </c>
      <c r="AU253" s="72" t="e">
        <f aca="false">AR253+AS253+AT253</f>
        <v>#N/A</v>
      </c>
      <c r="AV253" s="72"/>
      <c r="AW253" s="58" t="e">
        <f aca="false">AU253+AP253</f>
        <v>#N/A</v>
      </c>
      <c r="AY253" s="58" t="e">
        <f aca="false">AK253+AH253+AE253</f>
        <v>#N/A</v>
      </c>
      <c r="AZ253" s="73"/>
    </row>
    <row r="254" customFormat="false" ht="12" hidden="false" customHeight="true" outlineLevel="0" collapsed="false">
      <c r="A254" s="62" t="n">
        <f aca="false">EDATE(A253,1)</f>
        <v>44136</v>
      </c>
      <c r="B254" s="63" t="n">
        <f aca="false">B253</f>
        <v>15000</v>
      </c>
      <c r="C254" s="75"/>
      <c r="D254" s="65" t="n">
        <f aca="false">B254+C254</f>
        <v>15000</v>
      </c>
      <c r="E254" s="52" t="n">
        <f aca="false">IF(Z254=0,0,IF(AND(Z254=1,$H$3=1),D254*U254,IF($H$3=2,D254,"N/A")))</f>
        <v>0</v>
      </c>
      <c r="F254" s="52" t="n">
        <f aca="false">E254*Y254</f>
        <v>0</v>
      </c>
      <c r="G254" s="66" t="n">
        <f aca="false">VLOOKUP($A254,Table,MATCH(G$4,Curves,0))</f>
        <v>3</v>
      </c>
      <c r="H254" s="67" t="n">
        <f aca="false">G254</f>
        <v>3</v>
      </c>
      <c r="I254" s="68" t="n">
        <f aca="false">H254</f>
        <v>3</v>
      </c>
      <c r="J254" s="66" t="e">
        <f aca="false">VLOOKUP($A254,Table,MATCH(J$4,Curves,0))</f>
        <v>#N/A</v>
      </c>
      <c r="K254" s="67" t="e">
        <f aca="false">J254</f>
        <v>#N/A</v>
      </c>
      <c r="L254" s="68" t="e">
        <f aca="false">K254</f>
        <v>#N/A</v>
      </c>
      <c r="M254" s="66" t="e">
        <f aca="false">VLOOKUP($A254,Table,MATCH(M$4,Curves,0))</f>
        <v>#N/A</v>
      </c>
      <c r="N254" s="67" t="e">
        <f aca="false">M254</f>
        <v>#N/A</v>
      </c>
      <c r="O254" s="68" t="e">
        <f aca="false">N254</f>
        <v>#N/A</v>
      </c>
      <c r="P254" s="69"/>
      <c r="Q254" s="68" t="e">
        <f aca="false">M254+J254+G254</f>
        <v>#N/A</v>
      </c>
      <c r="R254" s="68" t="e">
        <f aca="false">N254+K254+H254</f>
        <v>#N/A</v>
      </c>
      <c r="S254" s="68" t="e">
        <f aca="false">O254+L254+I254</f>
        <v>#N/A</v>
      </c>
      <c r="T254" s="69"/>
      <c r="U254" s="2" t="n">
        <f aca="false">A255-A254</f>
        <v>30</v>
      </c>
      <c r="V254" s="70" t="n">
        <f aca="false">CHOOSE(F$3,A255+24,A254)</f>
        <v>44136</v>
      </c>
      <c r="W254" s="2" t="n">
        <f aca="false">V254-C$3</f>
        <v>-1789</v>
      </c>
      <c r="X254" s="66" t="n">
        <f aca="false">VLOOKUP($A254,Table,MATCH(X$4,Curves,0))</f>
        <v>2</v>
      </c>
      <c r="Y254" s="71" t="n">
        <f aca="false">1/(1+CHOOSE(F$3,(X255+($K$3/10000))/2,(X254+($K$3/10000))/2))^(2*W254/365.25)</f>
        <v>888.99415068409</v>
      </c>
      <c r="Z254" s="2" t="n">
        <f aca="false">IF(AND(mthbeg&lt;=A254,mthend&gt;=A254),1,0)</f>
        <v>0</v>
      </c>
      <c r="AA254" s="2" t="n">
        <f aca="false">U254*Z254</f>
        <v>0</v>
      </c>
      <c r="AC254" s="57" t="n">
        <f aca="false">F254*G254</f>
        <v>0</v>
      </c>
      <c r="AD254" s="57" t="n">
        <f aca="false">$F254*H254</f>
        <v>0</v>
      </c>
      <c r="AE254" s="57" t="n">
        <f aca="false">$F254*I254</f>
        <v>0</v>
      </c>
      <c r="AF254" s="57" t="e">
        <f aca="false">$F254*J254</f>
        <v>#N/A</v>
      </c>
      <c r="AG254" s="57" t="e">
        <f aca="false">$F254*K254</f>
        <v>#N/A</v>
      </c>
      <c r="AH254" s="57" t="e">
        <f aca="false">$F254*L254</f>
        <v>#N/A</v>
      </c>
      <c r="AI254" s="57" t="e">
        <f aca="false">$F254*M254</f>
        <v>#N/A</v>
      </c>
      <c r="AJ254" s="57" t="e">
        <f aca="false">$F254*N254</f>
        <v>#N/A</v>
      </c>
      <c r="AK254" s="57" t="e">
        <f aca="false">F254*O254</f>
        <v>#N/A</v>
      </c>
      <c r="AL254" s="61"/>
      <c r="AM254" s="57" t="n">
        <f aca="false">CHOOSE($G$3,AD254-AE254,AE254-AD254)</f>
        <v>0</v>
      </c>
      <c r="AN254" s="57" t="e">
        <f aca="false">CHOOSE($G$3,AG254-AH254,AH254-AG254)</f>
        <v>#N/A</v>
      </c>
      <c r="AO254" s="57" t="e">
        <f aca="false">CHOOSE($G$3,AJ254-AK254,AK254-AJ254)</f>
        <v>#N/A</v>
      </c>
      <c r="AP254" s="72" t="e">
        <f aca="false">SUM(AM254:AO254)</f>
        <v>#N/A</v>
      </c>
      <c r="AR254" s="57" t="n">
        <f aca="false">CHOOSE($G$3,AC254-AD254,AD254-AC254)</f>
        <v>0</v>
      </c>
      <c r="AS254" s="57" t="e">
        <f aca="false">CHOOSE($G$3,AF254-AG254,AG254-AF254)</f>
        <v>#N/A</v>
      </c>
      <c r="AT254" s="57" t="e">
        <f aca="false">CHOOSE($G$3,AI254-AJ254,AJ254-AI254)</f>
        <v>#N/A</v>
      </c>
      <c r="AU254" s="72" t="e">
        <f aca="false">AR254+AS254+AT254</f>
        <v>#N/A</v>
      </c>
      <c r="AV254" s="72"/>
      <c r="AW254" s="58" t="e">
        <f aca="false">AU254+AP254</f>
        <v>#N/A</v>
      </c>
      <c r="AY254" s="58" t="e">
        <f aca="false">AK254+AH254+AE254</f>
        <v>#N/A</v>
      </c>
      <c r="AZ254" s="73"/>
    </row>
    <row r="255" customFormat="false" ht="12" hidden="false" customHeight="true" outlineLevel="0" collapsed="false">
      <c r="A255" s="62" t="n">
        <f aca="false">EDATE(A254,1)</f>
        <v>44166</v>
      </c>
      <c r="B255" s="63" t="n">
        <f aca="false">B254</f>
        <v>15000</v>
      </c>
      <c r="C255" s="75"/>
      <c r="D255" s="65" t="n">
        <f aca="false">B255+C255</f>
        <v>15000</v>
      </c>
      <c r="E255" s="52" t="n">
        <f aca="false">IF(Z255=0,0,IF(AND(Z255=1,$H$3=1),D255*U255,IF($H$3=2,D255,"N/A")))</f>
        <v>0</v>
      </c>
      <c r="F255" s="52" t="n">
        <f aca="false">E255*Y255</f>
        <v>0</v>
      </c>
      <c r="G255" s="66" t="n">
        <f aca="false">VLOOKUP($A255,Table,MATCH(G$4,Curves,0))</f>
        <v>3</v>
      </c>
      <c r="H255" s="67" t="n">
        <f aca="false">G255</f>
        <v>3</v>
      </c>
      <c r="I255" s="68" t="n">
        <f aca="false">H255</f>
        <v>3</v>
      </c>
      <c r="J255" s="66" t="e">
        <f aca="false">VLOOKUP($A255,Table,MATCH(J$4,Curves,0))</f>
        <v>#N/A</v>
      </c>
      <c r="K255" s="67" t="e">
        <f aca="false">J255</f>
        <v>#N/A</v>
      </c>
      <c r="L255" s="68" t="e">
        <f aca="false">K255</f>
        <v>#N/A</v>
      </c>
      <c r="M255" s="66" t="e">
        <f aca="false">VLOOKUP($A255,Table,MATCH(M$4,Curves,0))</f>
        <v>#N/A</v>
      </c>
      <c r="N255" s="67" t="e">
        <f aca="false">M255</f>
        <v>#N/A</v>
      </c>
      <c r="O255" s="68" t="e">
        <f aca="false">N255</f>
        <v>#N/A</v>
      </c>
      <c r="P255" s="69"/>
      <c r="Q255" s="68" t="e">
        <f aca="false">M255+J255+G255</f>
        <v>#N/A</v>
      </c>
      <c r="R255" s="68" t="e">
        <f aca="false">N255+K255+H255</f>
        <v>#N/A</v>
      </c>
      <c r="S255" s="68" t="e">
        <f aca="false">O255+L255+I255</f>
        <v>#N/A</v>
      </c>
      <c r="T255" s="69"/>
      <c r="U255" s="2" t="n">
        <f aca="false">A256-A255</f>
        <v>31</v>
      </c>
      <c r="V255" s="70" t="n">
        <f aca="false">CHOOSE(F$3,A256+24,A255)</f>
        <v>44166</v>
      </c>
      <c r="W255" s="2" t="n">
        <f aca="false">V255-C$3</f>
        <v>-1759</v>
      </c>
      <c r="X255" s="66" t="n">
        <f aca="false">VLOOKUP($A255,Table,MATCH(X$4,Curves,0))</f>
        <v>2</v>
      </c>
      <c r="Y255" s="71" t="n">
        <f aca="false">1/(1+CHOOSE(F$3,(X256+($K$3/10000))/2,(X255+($K$3/10000))/2))^(2*W255/365.25)</f>
        <v>793.31997736433</v>
      </c>
      <c r="Z255" s="2" t="n">
        <f aca="false">IF(AND(mthbeg&lt;=A255,mthend&gt;=A255),1,0)</f>
        <v>0</v>
      </c>
      <c r="AA255" s="2" t="n">
        <f aca="false">U255*Z255</f>
        <v>0</v>
      </c>
      <c r="AC255" s="57" t="n">
        <f aca="false">F255*G255</f>
        <v>0</v>
      </c>
      <c r="AD255" s="57" t="n">
        <f aca="false">$F255*H255</f>
        <v>0</v>
      </c>
      <c r="AE255" s="57" t="n">
        <f aca="false">$F255*I255</f>
        <v>0</v>
      </c>
      <c r="AF255" s="57" t="e">
        <f aca="false">$F255*J255</f>
        <v>#N/A</v>
      </c>
      <c r="AG255" s="57" t="e">
        <f aca="false">$F255*K255</f>
        <v>#N/A</v>
      </c>
      <c r="AH255" s="57" t="e">
        <f aca="false">$F255*L255</f>
        <v>#N/A</v>
      </c>
      <c r="AI255" s="57" t="e">
        <f aca="false">$F255*M255</f>
        <v>#N/A</v>
      </c>
      <c r="AJ255" s="57" t="e">
        <f aca="false">$F255*N255</f>
        <v>#N/A</v>
      </c>
      <c r="AK255" s="57" t="e">
        <f aca="false">F255*O255</f>
        <v>#N/A</v>
      </c>
      <c r="AL255" s="61"/>
      <c r="AM255" s="57" t="n">
        <f aca="false">CHOOSE($G$3,AD255-AE255,AE255-AD255)</f>
        <v>0</v>
      </c>
      <c r="AN255" s="57" t="e">
        <f aca="false">CHOOSE($G$3,AG255-AH255,AH255-AG255)</f>
        <v>#N/A</v>
      </c>
      <c r="AO255" s="57" t="e">
        <f aca="false">CHOOSE($G$3,AJ255-AK255,AK255-AJ255)</f>
        <v>#N/A</v>
      </c>
      <c r="AP255" s="72" t="e">
        <f aca="false">SUM(AM255:AO255)</f>
        <v>#N/A</v>
      </c>
      <c r="AR255" s="57" t="n">
        <f aca="false">CHOOSE($G$3,AC255-AD255,AD255-AC255)</f>
        <v>0</v>
      </c>
      <c r="AS255" s="57" t="e">
        <f aca="false">CHOOSE($G$3,AF255-AG255,AG255-AF255)</f>
        <v>#N/A</v>
      </c>
      <c r="AT255" s="57" t="e">
        <f aca="false">CHOOSE($G$3,AI255-AJ255,AJ255-AI255)</f>
        <v>#N/A</v>
      </c>
      <c r="AU255" s="72" t="e">
        <f aca="false">AR255+AS255+AT255</f>
        <v>#N/A</v>
      </c>
      <c r="AV255" s="72"/>
      <c r="AW255" s="58" t="e">
        <f aca="false">AU255+AP255</f>
        <v>#N/A</v>
      </c>
      <c r="AY255" s="58" t="e">
        <f aca="false">AK255+AH255+AE255</f>
        <v>#N/A</v>
      </c>
      <c r="AZ255" s="73"/>
    </row>
    <row r="256" customFormat="false" ht="12" hidden="false" customHeight="true" outlineLevel="0" collapsed="false">
      <c r="A256" s="62" t="n">
        <f aca="false">EDATE(A255,1)</f>
        <v>44197</v>
      </c>
      <c r="B256" s="63" t="n">
        <f aca="false">B255</f>
        <v>15000</v>
      </c>
      <c r="C256" s="75"/>
      <c r="D256" s="65" t="n">
        <f aca="false">B256+C256</f>
        <v>15000</v>
      </c>
      <c r="E256" s="52" t="n">
        <f aca="false">IF(Z256=0,0,IF(AND(Z256=1,$H$3=1),D256*U256,IF($H$3=2,D256,"N/A")))</f>
        <v>0</v>
      </c>
      <c r="F256" s="52" t="n">
        <f aca="false">E256*Y256</f>
        <v>0</v>
      </c>
      <c r="G256" s="66" t="n">
        <f aca="false">VLOOKUP($A256,Table,MATCH(G$4,Curves,0))</f>
        <v>3</v>
      </c>
      <c r="H256" s="67" t="n">
        <f aca="false">G256</f>
        <v>3</v>
      </c>
      <c r="I256" s="68" t="n">
        <f aca="false">H256</f>
        <v>3</v>
      </c>
      <c r="J256" s="66" t="e">
        <f aca="false">VLOOKUP($A256,Table,MATCH(J$4,Curves,0))</f>
        <v>#N/A</v>
      </c>
      <c r="K256" s="67" t="e">
        <f aca="false">J256</f>
        <v>#N/A</v>
      </c>
      <c r="L256" s="68" t="e">
        <f aca="false">K256</f>
        <v>#N/A</v>
      </c>
      <c r="M256" s="66" t="e">
        <f aca="false">VLOOKUP($A256,Table,MATCH(M$4,Curves,0))</f>
        <v>#N/A</v>
      </c>
      <c r="N256" s="67" t="e">
        <f aca="false">M256</f>
        <v>#N/A</v>
      </c>
      <c r="O256" s="68" t="e">
        <f aca="false">N256</f>
        <v>#N/A</v>
      </c>
      <c r="P256" s="69"/>
      <c r="Q256" s="68" t="e">
        <f aca="false">M256+J256+G256</f>
        <v>#N/A</v>
      </c>
      <c r="R256" s="68" t="e">
        <f aca="false">N256+K256+H256</f>
        <v>#N/A</v>
      </c>
      <c r="S256" s="68" t="e">
        <f aca="false">O256+L256+I256</f>
        <v>#N/A</v>
      </c>
      <c r="T256" s="69"/>
      <c r="U256" s="2" t="n">
        <f aca="false">A257-A256</f>
        <v>31</v>
      </c>
      <c r="V256" s="70" t="n">
        <f aca="false">CHOOSE(F$3,A257+24,A256)</f>
        <v>44197</v>
      </c>
      <c r="W256" s="2" t="n">
        <f aca="false">V256-C$3</f>
        <v>-1728</v>
      </c>
      <c r="X256" s="66" t="n">
        <f aca="false">VLOOKUP($A256,Table,MATCH(X$4,Curves,0))</f>
        <v>2</v>
      </c>
      <c r="Y256" s="71" t="n">
        <f aca="false">1/(1+CHOOSE(F$3,(X257+($K$3/10000))/2,(X256+($K$3/10000))/2))^(2*W256/365.25)</f>
        <v>705.260446506311</v>
      </c>
      <c r="Z256" s="2" t="n">
        <f aca="false">IF(AND(mthbeg&lt;=A256,mthend&gt;=A256),1,0)</f>
        <v>0</v>
      </c>
      <c r="AA256" s="2" t="n">
        <f aca="false">U256*Z256</f>
        <v>0</v>
      </c>
      <c r="AC256" s="57" t="n">
        <f aca="false">F256*G256</f>
        <v>0</v>
      </c>
      <c r="AD256" s="57" t="n">
        <f aca="false">$F256*H256</f>
        <v>0</v>
      </c>
      <c r="AE256" s="57" t="n">
        <f aca="false">$F256*I256</f>
        <v>0</v>
      </c>
      <c r="AF256" s="57" t="e">
        <f aca="false">$F256*J256</f>
        <v>#N/A</v>
      </c>
      <c r="AG256" s="57" t="e">
        <f aca="false">$F256*K256</f>
        <v>#N/A</v>
      </c>
      <c r="AH256" s="57" t="e">
        <f aca="false">$F256*L256</f>
        <v>#N/A</v>
      </c>
      <c r="AI256" s="57" t="e">
        <f aca="false">$F256*M256</f>
        <v>#N/A</v>
      </c>
      <c r="AJ256" s="57" t="e">
        <f aca="false">$F256*N256</f>
        <v>#N/A</v>
      </c>
      <c r="AK256" s="57" t="e">
        <f aca="false">F256*O256</f>
        <v>#N/A</v>
      </c>
      <c r="AL256" s="61"/>
      <c r="AM256" s="57" t="n">
        <f aca="false">CHOOSE($G$3,AD256-AE256,AE256-AD256)</f>
        <v>0</v>
      </c>
      <c r="AN256" s="57" t="e">
        <f aca="false">CHOOSE($G$3,AG256-AH256,AH256-AG256)</f>
        <v>#N/A</v>
      </c>
      <c r="AO256" s="57" t="e">
        <f aca="false">CHOOSE($G$3,AJ256-AK256,AK256-AJ256)</f>
        <v>#N/A</v>
      </c>
      <c r="AP256" s="72" t="e">
        <f aca="false">SUM(AM256:AO256)</f>
        <v>#N/A</v>
      </c>
      <c r="AR256" s="57" t="n">
        <f aca="false">CHOOSE($G$3,AC256-AD256,AD256-AC256)</f>
        <v>0</v>
      </c>
      <c r="AS256" s="57" t="e">
        <f aca="false">CHOOSE($G$3,AF256-AG256,AG256-AF256)</f>
        <v>#N/A</v>
      </c>
      <c r="AT256" s="57" t="e">
        <f aca="false">CHOOSE($G$3,AI256-AJ256,AJ256-AI256)</f>
        <v>#N/A</v>
      </c>
      <c r="AU256" s="72" t="e">
        <f aca="false">AR256+AS256+AT256</f>
        <v>#N/A</v>
      </c>
      <c r="AV256" s="72"/>
      <c r="AW256" s="58" t="e">
        <f aca="false">AU256+AP256</f>
        <v>#N/A</v>
      </c>
      <c r="AY256" s="58" t="e">
        <f aca="false">AK256+AH256+AE256</f>
        <v>#N/A</v>
      </c>
      <c r="AZ256" s="73"/>
    </row>
    <row r="257" customFormat="false" ht="12" hidden="false" customHeight="true" outlineLevel="0" collapsed="false">
      <c r="A257" s="62" t="n">
        <f aca="false">EDATE(A256,1)</f>
        <v>44228</v>
      </c>
      <c r="B257" s="63" t="n">
        <f aca="false">B256</f>
        <v>15000</v>
      </c>
      <c r="C257" s="75"/>
      <c r="D257" s="65" t="n">
        <f aca="false">B257+C257</f>
        <v>15000</v>
      </c>
      <c r="E257" s="52" t="n">
        <f aca="false">IF(Z257=0,0,IF(AND(Z257=1,$H$3=1),D257*U257,IF($H$3=2,D257,"N/A")))</f>
        <v>0</v>
      </c>
      <c r="F257" s="52" t="n">
        <f aca="false">E257*Y257</f>
        <v>0</v>
      </c>
      <c r="G257" s="66" t="n">
        <f aca="false">VLOOKUP($A257,Table,MATCH(G$4,Curves,0))</f>
        <v>3</v>
      </c>
      <c r="H257" s="67" t="n">
        <f aca="false">G257</f>
        <v>3</v>
      </c>
      <c r="I257" s="68" t="n">
        <f aca="false">H257</f>
        <v>3</v>
      </c>
      <c r="J257" s="66" t="e">
        <f aca="false">VLOOKUP($A257,Table,MATCH(J$4,Curves,0))</f>
        <v>#N/A</v>
      </c>
      <c r="K257" s="67" t="e">
        <f aca="false">J257</f>
        <v>#N/A</v>
      </c>
      <c r="L257" s="68" t="e">
        <f aca="false">K257</f>
        <v>#N/A</v>
      </c>
      <c r="M257" s="66" t="e">
        <f aca="false">VLOOKUP($A257,Table,MATCH(M$4,Curves,0))</f>
        <v>#N/A</v>
      </c>
      <c r="N257" s="67" t="e">
        <f aca="false">M257</f>
        <v>#N/A</v>
      </c>
      <c r="O257" s="68" t="e">
        <f aca="false">N257</f>
        <v>#N/A</v>
      </c>
      <c r="P257" s="69"/>
      <c r="Q257" s="68" t="e">
        <f aca="false">M257+J257+G257</f>
        <v>#N/A</v>
      </c>
      <c r="R257" s="68" t="e">
        <f aca="false">N257+K257+H257</f>
        <v>#N/A</v>
      </c>
      <c r="S257" s="68" t="e">
        <f aca="false">O257+L257+I257</f>
        <v>#N/A</v>
      </c>
      <c r="T257" s="69"/>
      <c r="U257" s="2" t="n">
        <f aca="false">A258-A257</f>
        <v>28</v>
      </c>
      <c r="V257" s="70" t="n">
        <f aca="false">CHOOSE(F$3,A258+24,A257)</f>
        <v>44228</v>
      </c>
      <c r="W257" s="2" t="n">
        <f aca="false">V257-C$3</f>
        <v>-1697</v>
      </c>
      <c r="X257" s="66" t="n">
        <f aca="false">VLOOKUP($A257,Table,MATCH(X$4,Curves,0))</f>
        <v>2</v>
      </c>
      <c r="Y257" s="71" t="n">
        <f aca="false">1/(1+CHOOSE(F$3,(X258+($K$3/10000))/2,(X257+($K$3/10000))/2))^(2*W257/365.25)</f>
        <v>626.97563605896</v>
      </c>
      <c r="Z257" s="2" t="n">
        <f aca="false">IF(AND(mthbeg&lt;=A257,mthend&gt;=A257),1,0)</f>
        <v>0</v>
      </c>
      <c r="AA257" s="2" t="n">
        <f aca="false">U257*Z257</f>
        <v>0</v>
      </c>
      <c r="AC257" s="57" t="n">
        <f aca="false">F257*G257</f>
        <v>0</v>
      </c>
      <c r="AD257" s="57" t="n">
        <f aca="false">$F257*H257</f>
        <v>0</v>
      </c>
      <c r="AE257" s="57" t="n">
        <f aca="false">$F257*I257</f>
        <v>0</v>
      </c>
      <c r="AF257" s="57" t="e">
        <f aca="false">$F257*J257</f>
        <v>#N/A</v>
      </c>
      <c r="AG257" s="57" t="e">
        <f aca="false">$F257*K257</f>
        <v>#N/A</v>
      </c>
      <c r="AH257" s="57" t="e">
        <f aca="false">$F257*L257</f>
        <v>#N/A</v>
      </c>
      <c r="AI257" s="57" t="e">
        <f aca="false">$F257*M257</f>
        <v>#N/A</v>
      </c>
      <c r="AJ257" s="57" t="e">
        <f aca="false">$F257*N257</f>
        <v>#N/A</v>
      </c>
      <c r="AK257" s="57" t="e">
        <f aca="false">F257*O257</f>
        <v>#N/A</v>
      </c>
      <c r="AL257" s="61"/>
      <c r="AM257" s="57" t="n">
        <f aca="false">CHOOSE($G$3,AD257-AE257,AE257-AD257)</f>
        <v>0</v>
      </c>
      <c r="AN257" s="57" t="e">
        <f aca="false">CHOOSE($G$3,AG257-AH257,AH257-AG257)</f>
        <v>#N/A</v>
      </c>
      <c r="AO257" s="57" t="e">
        <f aca="false">CHOOSE($G$3,AJ257-AK257,AK257-AJ257)</f>
        <v>#N/A</v>
      </c>
      <c r="AP257" s="72" t="e">
        <f aca="false">SUM(AM257:AO257)</f>
        <v>#N/A</v>
      </c>
      <c r="AR257" s="57" t="n">
        <f aca="false">CHOOSE($G$3,AC257-AD257,AD257-AC257)</f>
        <v>0</v>
      </c>
      <c r="AS257" s="57" t="e">
        <f aca="false">CHOOSE($G$3,AF257-AG257,AG257-AF257)</f>
        <v>#N/A</v>
      </c>
      <c r="AT257" s="57" t="e">
        <f aca="false">CHOOSE($G$3,AI257-AJ257,AJ257-AI257)</f>
        <v>#N/A</v>
      </c>
      <c r="AU257" s="72" t="e">
        <f aca="false">AR257+AS257+AT257</f>
        <v>#N/A</v>
      </c>
      <c r="AV257" s="72"/>
      <c r="AW257" s="58" t="e">
        <f aca="false">AU257+AP257</f>
        <v>#N/A</v>
      </c>
      <c r="AY257" s="58" t="e">
        <f aca="false">AK257+AH257+AE257</f>
        <v>#N/A</v>
      </c>
      <c r="AZ257" s="73"/>
    </row>
    <row r="258" customFormat="false" ht="12" hidden="false" customHeight="true" outlineLevel="0" collapsed="false">
      <c r="A258" s="62" t="n">
        <f aca="false">EDATE(A257,1)</f>
        <v>44256</v>
      </c>
      <c r="B258" s="63" t="n">
        <f aca="false">B257</f>
        <v>15000</v>
      </c>
      <c r="C258" s="75"/>
      <c r="D258" s="65" t="n">
        <f aca="false">B258+C258</f>
        <v>15000</v>
      </c>
      <c r="E258" s="52" t="n">
        <f aca="false">IF(Z258=0,0,IF(AND(Z258=1,$H$3=1),D258*U258,IF($H$3=2,D258,"N/A")))</f>
        <v>0</v>
      </c>
      <c r="F258" s="52" t="n">
        <f aca="false">E258*Y258</f>
        <v>0</v>
      </c>
      <c r="G258" s="66" t="n">
        <f aca="false">VLOOKUP($A258,Table,MATCH(G$4,Curves,0))</f>
        <v>3</v>
      </c>
      <c r="H258" s="67" t="n">
        <f aca="false">G258</f>
        <v>3</v>
      </c>
      <c r="I258" s="68" t="n">
        <f aca="false">H258</f>
        <v>3</v>
      </c>
      <c r="J258" s="66" t="e">
        <f aca="false">VLOOKUP($A258,Table,MATCH(J$4,Curves,0))</f>
        <v>#N/A</v>
      </c>
      <c r="K258" s="67" t="e">
        <f aca="false">J258</f>
        <v>#N/A</v>
      </c>
      <c r="L258" s="68" t="e">
        <f aca="false">K258</f>
        <v>#N/A</v>
      </c>
      <c r="M258" s="66" t="e">
        <f aca="false">VLOOKUP($A258,Table,MATCH(M$4,Curves,0))</f>
        <v>#N/A</v>
      </c>
      <c r="N258" s="67" t="e">
        <f aca="false">M258</f>
        <v>#N/A</v>
      </c>
      <c r="O258" s="68" t="e">
        <f aca="false">N258</f>
        <v>#N/A</v>
      </c>
      <c r="P258" s="69"/>
      <c r="Q258" s="68" t="e">
        <f aca="false">M258+J258+G258</f>
        <v>#N/A</v>
      </c>
      <c r="R258" s="68" t="e">
        <f aca="false">N258+K258+H258</f>
        <v>#N/A</v>
      </c>
      <c r="S258" s="68" t="e">
        <f aca="false">O258+L258+I258</f>
        <v>#N/A</v>
      </c>
      <c r="T258" s="69"/>
      <c r="U258" s="2" t="n">
        <f aca="false">A259-A258</f>
        <v>31</v>
      </c>
      <c r="V258" s="70" t="n">
        <f aca="false">CHOOSE(F$3,A259+24,A258)</f>
        <v>44256</v>
      </c>
      <c r="W258" s="2" t="n">
        <f aca="false">V258-C$3</f>
        <v>-1669</v>
      </c>
      <c r="X258" s="66" t="n">
        <f aca="false">VLOOKUP($A258,Table,MATCH(X$4,Curves,0))</f>
        <v>2</v>
      </c>
      <c r="Y258" s="71" t="n">
        <f aca="false">1/(1+CHOOSE(F$3,(X259+($K$3/10000))/2,(X258+($K$3/10000))/2))^(2*W258/365.25)</f>
        <v>563.763367845147</v>
      </c>
      <c r="Z258" s="2" t="n">
        <f aca="false">IF(AND(mthbeg&lt;=A258,mthend&gt;=A258),1,0)</f>
        <v>0</v>
      </c>
      <c r="AA258" s="2" t="n">
        <f aca="false">U258*Z258</f>
        <v>0</v>
      </c>
      <c r="AC258" s="57" t="n">
        <f aca="false">F258*G258</f>
        <v>0</v>
      </c>
      <c r="AD258" s="57" t="n">
        <f aca="false">$F258*H258</f>
        <v>0</v>
      </c>
      <c r="AE258" s="57" t="n">
        <f aca="false">$F258*I258</f>
        <v>0</v>
      </c>
      <c r="AF258" s="57" t="e">
        <f aca="false">$F258*J258</f>
        <v>#N/A</v>
      </c>
      <c r="AG258" s="57" t="e">
        <f aca="false">$F258*K258</f>
        <v>#N/A</v>
      </c>
      <c r="AH258" s="57" t="e">
        <f aca="false">$F258*L258</f>
        <v>#N/A</v>
      </c>
      <c r="AI258" s="57" t="e">
        <f aca="false">$F258*M258</f>
        <v>#N/A</v>
      </c>
      <c r="AJ258" s="57" t="e">
        <f aca="false">$F258*N258</f>
        <v>#N/A</v>
      </c>
      <c r="AK258" s="57" t="e">
        <f aca="false">F258*O258</f>
        <v>#N/A</v>
      </c>
      <c r="AL258" s="61"/>
      <c r="AM258" s="57" t="n">
        <f aca="false">CHOOSE($G$3,AD258-AE258,AE258-AD258)</f>
        <v>0</v>
      </c>
      <c r="AN258" s="57" t="e">
        <f aca="false">CHOOSE($G$3,AG258-AH258,AH258-AG258)</f>
        <v>#N/A</v>
      </c>
      <c r="AO258" s="57" t="e">
        <f aca="false">CHOOSE($G$3,AJ258-AK258,AK258-AJ258)</f>
        <v>#N/A</v>
      </c>
      <c r="AP258" s="72" t="e">
        <f aca="false">SUM(AM258:AO258)</f>
        <v>#N/A</v>
      </c>
      <c r="AR258" s="57" t="n">
        <f aca="false">CHOOSE($G$3,AC258-AD258,AD258-AC258)</f>
        <v>0</v>
      </c>
      <c r="AS258" s="57" t="e">
        <f aca="false">CHOOSE($G$3,AF258-AG258,AG258-AF258)</f>
        <v>#N/A</v>
      </c>
      <c r="AT258" s="57" t="e">
        <f aca="false">CHOOSE($G$3,AI258-AJ258,AJ258-AI258)</f>
        <v>#N/A</v>
      </c>
      <c r="AU258" s="72" t="e">
        <f aca="false">AR258+AS258+AT258</f>
        <v>#N/A</v>
      </c>
      <c r="AV258" s="72"/>
      <c r="AW258" s="58" t="e">
        <f aca="false">AU258+AP258</f>
        <v>#N/A</v>
      </c>
      <c r="AY258" s="58" t="e">
        <f aca="false">AK258+AH258+AE258</f>
        <v>#N/A</v>
      </c>
      <c r="AZ258" s="73"/>
    </row>
    <row r="259" customFormat="false" ht="12" hidden="false" customHeight="true" outlineLevel="0" collapsed="false">
      <c r="A259" s="62" t="n">
        <f aca="false">EDATE(A258,1)</f>
        <v>44287</v>
      </c>
      <c r="B259" s="63" t="n">
        <f aca="false">B258</f>
        <v>15000</v>
      </c>
      <c r="C259" s="75"/>
      <c r="D259" s="65" t="n">
        <f aca="false">B259+C259</f>
        <v>15000</v>
      </c>
      <c r="E259" s="52" t="n">
        <f aca="false">IF(Z259=0,0,IF(AND(Z259=1,$H$3=1),D259*U259,IF($H$3=2,D259,"N/A")))</f>
        <v>0</v>
      </c>
      <c r="F259" s="52" t="n">
        <f aca="false">E259*Y259</f>
        <v>0</v>
      </c>
      <c r="G259" s="66" t="n">
        <f aca="false">VLOOKUP($A259,Table,MATCH(G$4,Curves,0))</f>
        <v>3</v>
      </c>
      <c r="H259" s="67" t="n">
        <f aca="false">G259</f>
        <v>3</v>
      </c>
      <c r="I259" s="68" t="n">
        <f aca="false">H259</f>
        <v>3</v>
      </c>
      <c r="J259" s="66" t="e">
        <f aca="false">VLOOKUP($A259,Table,MATCH(J$4,Curves,0))</f>
        <v>#N/A</v>
      </c>
      <c r="K259" s="67" t="e">
        <f aca="false">J259</f>
        <v>#N/A</v>
      </c>
      <c r="L259" s="68" t="e">
        <f aca="false">K259</f>
        <v>#N/A</v>
      </c>
      <c r="M259" s="66" t="e">
        <f aca="false">VLOOKUP($A259,Table,MATCH(M$4,Curves,0))</f>
        <v>#N/A</v>
      </c>
      <c r="N259" s="67" t="e">
        <f aca="false">M259</f>
        <v>#N/A</v>
      </c>
      <c r="O259" s="68" t="e">
        <f aca="false">N259</f>
        <v>#N/A</v>
      </c>
      <c r="P259" s="69"/>
      <c r="Q259" s="68" t="e">
        <f aca="false">M259+J259+G259</f>
        <v>#N/A</v>
      </c>
      <c r="R259" s="68" t="e">
        <f aca="false">N259+K259+H259</f>
        <v>#N/A</v>
      </c>
      <c r="S259" s="68" t="e">
        <f aca="false">O259+L259+I259</f>
        <v>#N/A</v>
      </c>
      <c r="T259" s="69"/>
      <c r="U259" s="2" t="n">
        <f aca="false">A260-A259</f>
        <v>30</v>
      </c>
      <c r="V259" s="70" t="n">
        <f aca="false">CHOOSE(F$3,A260+24,A259)</f>
        <v>44287</v>
      </c>
      <c r="W259" s="2" t="n">
        <f aca="false">V259-C$3</f>
        <v>-1638</v>
      </c>
      <c r="X259" s="66" t="n">
        <f aca="false">VLOOKUP($A259,Table,MATCH(X$4,Curves,0))</f>
        <v>2</v>
      </c>
      <c r="Y259" s="71" t="n">
        <f aca="false">1/(1+CHOOSE(F$3,(X260+($K$3/10000))/2,(X259+($K$3/10000))/2))^(2*W259/365.25)</f>
        <v>501.184913874636</v>
      </c>
      <c r="Z259" s="2" t="n">
        <f aca="false">IF(AND(mthbeg&lt;=A259,mthend&gt;=A259),1,0)</f>
        <v>0</v>
      </c>
      <c r="AA259" s="2" t="n">
        <f aca="false">U259*Z259</f>
        <v>0</v>
      </c>
      <c r="AC259" s="57" t="n">
        <f aca="false">F259*G259</f>
        <v>0</v>
      </c>
      <c r="AD259" s="57" t="n">
        <f aca="false">$F259*H259</f>
        <v>0</v>
      </c>
      <c r="AE259" s="57" t="n">
        <f aca="false">$F259*I259</f>
        <v>0</v>
      </c>
      <c r="AF259" s="57" t="e">
        <f aca="false">$F259*J259</f>
        <v>#N/A</v>
      </c>
      <c r="AG259" s="57" t="e">
        <f aca="false">$F259*K259</f>
        <v>#N/A</v>
      </c>
      <c r="AH259" s="57" t="e">
        <f aca="false">$F259*L259</f>
        <v>#N/A</v>
      </c>
      <c r="AI259" s="57" t="e">
        <f aca="false">$F259*M259</f>
        <v>#N/A</v>
      </c>
      <c r="AJ259" s="57" t="e">
        <f aca="false">$F259*N259</f>
        <v>#N/A</v>
      </c>
      <c r="AK259" s="57" t="e">
        <f aca="false">F259*O259</f>
        <v>#N/A</v>
      </c>
      <c r="AL259" s="61"/>
      <c r="AM259" s="57" t="n">
        <f aca="false">CHOOSE($G$3,AD259-AE259,AE259-AD259)</f>
        <v>0</v>
      </c>
      <c r="AN259" s="57" t="e">
        <f aca="false">CHOOSE($G$3,AG259-AH259,AH259-AG259)</f>
        <v>#N/A</v>
      </c>
      <c r="AO259" s="57" t="e">
        <f aca="false">CHOOSE($G$3,AJ259-AK259,AK259-AJ259)</f>
        <v>#N/A</v>
      </c>
      <c r="AP259" s="72" t="e">
        <f aca="false">SUM(AM259:AO259)</f>
        <v>#N/A</v>
      </c>
      <c r="AR259" s="57" t="n">
        <f aca="false">CHOOSE($G$3,AC259-AD259,AD259-AC259)</f>
        <v>0</v>
      </c>
      <c r="AS259" s="57" t="e">
        <f aca="false">CHOOSE($G$3,AF259-AG259,AG259-AF259)</f>
        <v>#N/A</v>
      </c>
      <c r="AT259" s="57" t="e">
        <f aca="false">CHOOSE($G$3,AI259-AJ259,AJ259-AI259)</f>
        <v>#N/A</v>
      </c>
      <c r="AU259" s="72" t="e">
        <f aca="false">AR259+AS259+AT259</f>
        <v>#N/A</v>
      </c>
      <c r="AV259" s="72"/>
      <c r="AW259" s="58" t="e">
        <f aca="false">AU259+AP259</f>
        <v>#N/A</v>
      </c>
      <c r="AY259" s="58" t="e">
        <f aca="false">AK259+AH259+AE259</f>
        <v>#N/A</v>
      </c>
      <c r="AZ259" s="73"/>
    </row>
    <row r="260" customFormat="false" ht="12" hidden="false" customHeight="true" outlineLevel="0" collapsed="false">
      <c r="A260" s="62" t="n">
        <f aca="false">EDATE(A259,1)</f>
        <v>44317</v>
      </c>
      <c r="B260" s="63" t="n">
        <f aca="false">B259</f>
        <v>15000</v>
      </c>
      <c r="C260" s="75"/>
      <c r="D260" s="65" t="n">
        <f aca="false">B260+C260</f>
        <v>15000</v>
      </c>
      <c r="E260" s="52" t="n">
        <f aca="false">IF(Z260=0,0,IF(AND(Z260=1,$H$3=1),D260*U260,IF($H$3=2,D260,"N/A")))</f>
        <v>0</v>
      </c>
      <c r="F260" s="52" t="n">
        <f aca="false">E260*Y260</f>
        <v>0</v>
      </c>
      <c r="G260" s="66" t="n">
        <f aca="false">VLOOKUP($A260,Table,MATCH(G$4,Curves,0))</f>
        <v>3</v>
      </c>
      <c r="H260" s="67" t="n">
        <f aca="false">G260</f>
        <v>3</v>
      </c>
      <c r="I260" s="68" t="n">
        <f aca="false">H260</f>
        <v>3</v>
      </c>
      <c r="J260" s="66" t="e">
        <f aca="false">VLOOKUP($A260,Table,MATCH(J$4,Curves,0))</f>
        <v>#N/A</v>
      </c>
      <c r="K260" s="67" t="e">
        <f aca="false">J260</f>
        <v>#N/A</v>
      </c>
      <c r="L260" s="68" t="e">
        <f aca="false">K260</f>
        <v>#N/A</v>
      </c>
      <c r="M260" s="66" t="e">
        <f aca="false">VLOOKUP($A260,Table,MATCH(M$4,Curves,0))</f>
        <v>#N/A</v>
      </c>
      <c r="N260" s="67" t="e">
        <f aca="false">M260</f>
        <v>#N/A</v>
      </c>
      <c r="O260" s="68" t="e">
        <f aca="false">N260</f>
        <v>#N/A</v>
      </c>
      <c r="P260" s="69"/>
      <c r="Q260" s="68" t="e">
        <f aca="false">M260+J260+G260</f>
        <v>#N/A</v>
      </c>
      <c r="R260" s="68" t="e">
        <f aca="false">N260+K260+H260</f>
        <v>#N/A</v>
      </c>
      <c r="S260" s="68" t="e">
        <f aca="false">O260+L260+I260</f>
        <v>#N/A</v>
      </c>
      <c r="T260" s="69"/>
      <c r="U260" s="2" t="n">
        <f aca="false">A261-A260</f>
        <v>31</v>
      </c>
      <c r="V260" s="70" t="n">
        <f aca="false">CHOOSE(F$3,A261+24,A260)</f>
        <v>44317</v>
      </c>
      <c r="W260" s="2" t="n">
        <f aca="false">V260-C$3</f>
        <v>-1608</v>
      </c>
      <c r="X260" s="66" t="n">
        <f aca="false">VLOOKUP($A260,Table,MATCH(X$4,Curves,0))</f>
        <v>2</v>
      </c>
      <c r="Y260" s="71" t="n">
        <f aca="false">1/(1+CHOOSE(F$3,(X261+($K$3/10000))/2,(X260+($K$3/10000))/2))^(2*W260/365.25)</f>
        <v>447.247042316772</v>
      </c>
      <c r="Z260" s="2" t="n">
        <f aca="false">IF(AND(mthbeg&lt;=A260,mthend&gt;=A260),1,0)</f>
        <v>0</v>
      </c>
      <c r="AA260" s="2" t="n">
        <f aca="false">U260*Z260</f>
        <v>0</v>
      </c>
      <c r="AC260" s="57" t="n">
        <f aca="false">F260*G260</f>
        <v>0</v>
      </c>
      <c r="AD260" s="57" t="n">
        <f aca="false">$F260*H260</f>
        <v>0</v>
      </c>
      <c r="AE260" s="57" t="n">
        <f aca="false">$F260*I260</f>
        <v>0</v>
      </c>
      <c r="AF260" s="57" t="e">
        <f aca="false">$F260*J260</f>
        <v>#N/A</v>
      </c>
      <c r="AG260" s="57" t="e">
        <f aca="false">$F260*K260</f>
        <v>#N/A</v>
      </c>
      <c r="AH260" s="57" t="e">
        <f aca="false">$F260*L260</f>
        <v>#N/A</v>
      </c>
      <c r="AI260" s="57" t="e">
        <f aca="false">$F260*M260</f>
        <v>#N/A</v>
      </c>
      <c r="AJ260" s="57" t="e">
        <f aca="false">$F260*N260</f>
        <v>#N/A</v>
      </c>
      <c r="AK260" s="57" t="e">
        <f aca="false">F260*O260</f>
        <v>#N/A</v>
      </c>
      <c r="AL260" s="61"/>
      <c r="AM260" s="57" t="n">
        <f aca="false">CHOOSE($G$3,AD260-AE260,AE260-AD260)</f>
        <v>0</v>
      </c>
      <c r="AN260" s="57" t="e">
        <f aca="false">CHOOSE($G$3,AG260-AH260,AH260-AG260)</f>
        <v>#N/A</v>
      </c>
      <c r="AO260" s="57" t="e">
        <f aca="false">CHOOSE($G$3,AJ260-AK260,AK260-AJ260)</f>
        <v>#N/A</v>
      </c>
      <c r="AP260" s="72" t="e">
        <f aca="false">SUM(AM260:AO260)</f>
        <v>#N/A</v>
      </c>
      <c r="AR260" s="57" t="n">
        <f aca="false">CHOOSE($G$3,AC260-AD260,AD260-AC260)</f>
        <v>0</v>
      </c>
      <c r="AS260" s="57" t="e">
        <f aca="false">CHOOSE($G$3,AF260-AG260,AG260-AF260)</f>
        <v>#N/A</v>
      </c>
      <c r="AT260" s="57" t="e">
        <f aca="false">CHOOSE($G$3,AI260-AJ260,AJ260-AI260)</f>
        <v>#N/A</v>
      </c>
      <c r="AU260" s="72" t="e">
        <f aca="false">AR260+AS260+AT260</f>
        <v>#N/A</v>
      </c>
      <c r="AV260" s="72"/>
      <c r="AW260" s="58" t="e">
        <f aca="false">AU260+AP260</f>
        <v>#N/A</v>
      </c>
      <c r="AY260" s="58" t="e">
        <f aca="false">AK260+AH260+AE260</f>
        <v>#N/A</v>
      </c>
      <c r="AZ260" s="73"/>
    </row>
    <row r="261" customFormat="false" ht="12" hidden="false" customHeight="true" outlineLevel="0" collapsed="false">
      <c r="A261" s="62" t="n">
        <f aca="false">EDATE(A260,1)</f>
        <v>44348</v>
      </c>
      <c r="B261" s="63" t="n">
        <f aca="false">B260</f>
        <v>15000</v>
      </c>
      <c r="C261" s="75"/>
      <c r="D261" s="65" t="n">
        <f aca="false">B261+C261</f>
        <v>15000</v>
      </c>
      <c r="E261" s="52" t="n">
        <f aca="false">IF(Z261=0,0,IF(AND(Z261=1,$H$3=1),D261*U261,IF($H$3=2,D261,"N/A")))</f>
        <v>0</v>
      </c>
      <c r="F261" s="52" t="n">
        <f aca="false">E261*Y261</f>
        <v>0</v>
      </c>
      <c r="G261" s="66" t="n">
        <f aca="false">VLOOKUP($A261,Table,MATCH(G$4,Curves,0))</f>
        <v>3</v>
      </c>
      <c r="H261" s="67" t="n">
        <f aca="false">G261</f>
        <v>3</v>
      </c>
      <c r="I261" s="68" t="n">
        <f aca="false">H261</f>
        <v>3</v>
      </c>
      <c r="J261" s="66" t="e">
        <f aca="false">VLOOKUP($A261,Table,MATCH(J$4,Curves,0))</f>
        <v>#N/A</v>
      </c>
      <c r="K261" s="67" t="e">
        <f aca="false">J261</f>
        <v>#N/A</v>
      </c>
      <c r="L261" s="68" t="e">
        <f aca="false">K261</f>
        <v>#N/A</v>
      </c>
      <c r="M261" s="66" t="e">
        <f aca="false">VLOOKUP($A261,Table,MATCH(M$4,Curves,0))</f>
        <v>#N/A</v>
      </c>
      <c r="N261" s="67" t="e">
        <f aca="false">M261</f>
        <v>#N/A</v>
      </c>
      <c r="O261" s="68" t="e">
        <f aca="false">N261</f>
        <v>#N/A</v>
      </c>
      <c r="P261" s="69"/>
      <c r="Q261" s="68" t="e">
        <f aca="false">M261+J261+G261</f>
        <v>#N/A</v>
      </c>
      <c r="R261" s="68" t="e">
        <f aca="false">N261+K261+H261</f>
        <v>#N/A</v>
      </c>
      <c r="S261" s="68" t="e">
        <f aca="false">O261+L261+I261</f>
        <v>#N/A</v>
      </c>
      <c r="T261" s="69"/>
      <c r="U261" s="2" t="n">
        <f aca="false">A262-A261</f>
        <v>30</v>
      </c>
      <c r="V261" s="70" t="n">
        <f aca="false">CHOOSE(F$3,A262+24,A261)</f>
        <v>44348</v>
      </c>
      <c r="W261" s="2" t="n">
        <f aca="false">V261-C$3</f>
        <v>-1577</v>
      </c>
      <c r="X261" s="66" t="n">
        <f aca="false">VLOOKUP($A261,Table,MATCH(X$4,Curves,0))</f>
        <v>2</v>
      </c>
      <c r="Y261" s="71" t="n">
        <f aca="false">1/(1+CHOOSE(F$3,(X262+($K$3/10000))/2,(X261+($K$3/10000))/2))^(2*W261/365.25)</f>
        <v>397.602049315461</v>
      </c>
      <c r="Z261" s="2" t="n">
        <f aca="false">IF(AND(mthbeg&lt;=A261,mthend&gt;=A261),1,0)</f>
        <v>0</v>
      </c>
      <c r="AA261" s="2" t="n">
        <f aca="false">U261*Z261</f>
        <v>0</v>
      </c>
      <c r="AC261" s="57" t="n">
        <f aca="false">F261*G261</f>
        <v>0</v>
      </c>
      <c r="AD261" s="57" t="n">
        <f aca="false">$F261*H261</f>
        <v>0</v>
      </c>
      <c r="AE261" s="57" t="n">
        <f aca="false">$F261*I261</f>
        <v>0</v>
      </c>
      <c r="AF261" s="57" t="e">
        <f aca="false">$F261*J261</f>
        <v>#N/A</v>
      </c>
      <c r="AG261" s="57" t="e">
        <f aca="false">$F261*K261</f>
        <v>#N/A</v>
      </c>
      <c r="AH261" s="57" t="e">
        <f aca="false">$F261*L261</f>
        <v>#N/A</v>
      </c>
      <c r="AI261" s="57" t="e">
        <f aca="false">$F261*M261</f>
        <v>#N/A</v>
      </c>
      <c r="AJ261" s="57" t="e">
        <f aca="false">$F261*N261</f>
        <v>#N/A</v>
      </c>
      <c r="AK261" s="57" t="e">
        <f aca="false">F261*O261</f>
        <v>#N/A</v>
      </c>
      <c r="AL261" s="61"/>
      <c r="AM261" s="57" t="n">
        <f aca="false">CHOOSE($G$3,AD261-AE261,AE261-AD261)</f>
        <v>0</v>
      </c>
      <c r="AN261" s="57" t="e">
        <f aca="false">CHOOSE($G$3,AG261-AH261,AH261-AG261)</f>
        <v>#N/A</v>
      </c>
      <c r="AO261" s="57" t="e">
        <f aca="false">CHOOSE($G$3,AJ261-AK261,AK261-AJ261)</f>
        <v>#N/A</v>
      </c>
      <c r="AP261" s="72" t="e">
        <f aca="false">SUM(AM261:AO261)</f>
        <v>#N/A</v>
      </c>
      <c r="AR261" s="57" t="n">
        <f aca="false">CHOOSE($G$3,AC261-AD261,AD261-AC261)</f>
        <v>0</v>
      </c>
      <c r="AS261" s="57" t="e">
        <f aca="false">CHOOSE($G$3,AF261-AG261,AG261-AF261)</f>
        <v>#N/A</v>
      </c>
      <c r="AT261" s="57" t="e">
        <f aca="false">CHOOSE($G$3,AI261-AJ261,AJ261-AI261)</f>
        <v>#N/A</v>
      </c>
      <c r="AU261" s="72" t="e">
        <f aca="false">AR261+AS261+AT261</f>
        <v>#N/A</v>
      </c>
      <c r="AV261" s="72"/>
      <c r="AW261" s="58" t="e">
        <f aca="false">AU261+AP261</f>
        <v>#N/A</v>
      </c>
      <c r="AY261" s="58" t="e">
        <f aca="false">AK261+AH261+AE261</f>
        <v>#N/A</v>
      </c>
      <c r="AZ261" s="73"/>
    </row>
    <row r="262" customFormat="false" ht="12" hidden="false" customHeight="true" outlineLevel="0" collapsed="false">
      <c r="A262" s="62" t="n">
        <f aca="false">EDATE(A261,1)</f>
        <v>44378</v>
      </c>
      <c r="B262" s="63" t="n">
        <f aca="false">B261</f>
        <v>15000</v>
      </c>
      <c r="C262" s="75"/>
      <c r="D262" s="65" t="n">
        <f aca="false">B262+C262</f>
        <v>15000</v>
      </c>
      <c r="E262" s="52" t="n">
        <f aca="false">IF(Z262=0,0,IF(AND(Z262=1,$H$3=1),D262*U262,IF($H$3=2,D262,"N/A")))</f>
        <v>0</v>
      </c>
      <c r="F262" s="52" t="n">
        <f aca="false">E262*Y262</f>
        <v>0</v>
      </c>
      <c r="G262" s="66" t="n">
        <f aca="false">VLOOKUP($A262,Table,MATCH(G$4,Curves,0))</f>
        <v>3</v>
      </c>
      <c r="H262" s="67" t="n">
        <f aca="false">G262</f>
        <v>3</v>
      </c>
      <c r="I262" s="68" t="n">
        <f aca="false">H262</f>
        <v>3</v>
      </c>
      <c r="J262" s="66" t="e">
        <f aca="false">VLOOKUP($A262,Table,MATCH(J$4,Curves,0))</f>
        <v>#N/A</v>
      </c>
      <c r="K262" s="67" t="e">
        <f aca="false">J262</f>
        <v>#N/A</v>
      </c>
      <c r="L262" s="68" t="e">
        <f aca="false">K262</f>
        <v>#N/A</v>
      </c>
      <c r="M262" s="66" t="e">
        <f aca="false">VLOOKUP($A262,Table,MATCH(M$4,Curves,0))</f>
        <v>#N/A</v>
      </c>
      <c r="N262" s="67" t="e">
        <f aca="false">M262</f>
        <v>#N/A</v>
      </c>
      <c r="O262" s="68" t="e">
        <f aca="false">N262</f>
        <v>#N/A</v>
      </c>
      <c r="P262" s="69"/>
      <c r="Q262" s="68" t="e">
        <f aca="false">M262+J262+G262</f>
        <v>#N/A</v>
      </c>
      <c r="R262" s="68" t="e">
        <f aca="false">N262+K262+H262</f>
        <v>#N/A</v>
      </c>
      <c r="S262" s="68" t="e">
        <f aca="false">O262+L262+I262</f>
        <v>#N/A</v>
      </c>
      <c r="T262" s="69"/>
      <c r="U262" s="2" t="n">
        <f aca="false">A263-A262</f>
        <v>31</v>
      </c>
      <c r="V262" s="70" t="n">
        <f aca="false">CHOOSE(F$3,A263+24,A262)</f>
        <v>44378</v>
      </c>
      <c r="W262" s="2" t="n">
        <f aca="false">V262-C$3</f>
        <v>-1547</v>
      </c>
      <c r="X262" s="66" t="n">
        <f aca="false">VLOOKUP($A262,Table,MATCH(X$4,Curves,0))</f>
        <v>2</v>
      </c>
      <c r="Y262" s="71" t="n">
        <f aca="false">1/(1+CHOOSE(F$3,(X263+($K$3/10000))/2,(X262+($K$3/10000))/2))^(2*W262/365.25)</f>
        <v>354.811838210893</v>
      </c>
      <c r="Z262" s="2" t="n">
        <f aca="false">IF(AND(mthbeg&lt;=A262,mthend&gt;=A262),1,0)</f>
        <v>0</v>
      </c>
      <c r="AA262" s="2" t="n">
        <f aca="false">U262*Z262</f>
        <v>0</v>
      </c>
      <c r="AC262" s="57" t="n">
        <f aca="false">F262*G262</f>
        <v>0</v>
      </c>
      <c r="AD262" s="57" t="n">
        <f aca="false">$F262*H262</f>
        <v>0</v>
      </c>
      <c r="AE262" s="57" t="n">
        <f aca="false">$F262*I262</f>
        <v>0</v>
      </c>
      <c r="AF262" s="57" t="e">
        <f aca="false">$F262*J262</f>
        <v>#N/A</v>
      </c>
      <c r="AG262" s="57" t="e">
        <f aca="false">$F262*K262</f>
        <v>#N/A</v>
      </c>
      <c r="AH262" s="57" t="e">
        <f aca="false">$F262*L262</f>
        <v>#N/A</v>
      </c>
      <c r="AI262" s="57" t="e">
        <f aca="false">$F262*M262</f>
        <v>#N/A</v>
      </c>
      <c r="AJ262" s="57" t="e">
        <f aca="false">$F262*N262</f>
        <v>#N/A</v>
      </c>
      <c r="AK262" s="57" t="e">
        <f aca="false">F262*O262</f>
        <v>#N/A</v>
      </c>
      <c r="AL262" s="61"/>
      <c r="AM262" s="57" t="n">
        <f aca="false">CHOOSE($G$3,AD262-AE262,AE262-AD262)</f>
        <v>0</v>
      </c>
      <c r="AN262" s="57" t="e">
        <f aca="false">CHOOSE($G$3,AG262-AH262,AH262-AG262)</f>
        <v>#N/A</v>
      </c>
      <c r="AO262" s="57" t="e">
        <f aca="false">CHOOSE($G$3,AJ262-AK262,AK262-AJ262)</f>
        <v>#N/A</v>
      </c>
      <c r="AP262" s="72" t="e">
        <f aca="false">SUM(AM262:AO262)</f>
        <v>#N/A</v>
      </c>
      <c r="AR262" s="57" t="n">
        <f aca="false">CHOOSE($G$3,AC262-AD262,AD262-AC262)</f>
        <v>0</v>
      </c>
      <c r="AS262" s="57" t="e">
        <f aca="false">CHOOSE($G$3,AF262-AG262,AG262-AF262)</f>
        <v>#N/A</v>
      </c>
      <c r="AT262" s="57" t="e">
        <f aca="false">CHOOSE($G$3,AI262-AJ262,AJ262-AI262)</f>
        <v>#N/A</v>
      </c>
      <c r="AU262" s="72" t="e">
        <f aca="false">AR262+AS262+AT262</f>
        <v>#N/A</v>
      </c>
      <c r="AV262" s="72"/>
      <c r="AW262" s="58" t="e">
        <f aca="false">AU262+AP262</f>
        <v>#N/A</v>
      </c>
      <c r="AY262" s="58" t="e">
        <f aca="false">AK262+AH262+AE262</f>
        <v>#N/A</v>
      </c>
      <c r="AZ262" s="73"/>
    </row>
    <row r="263" customFormat="false" ht="12" hidden="false" customHeight="true" outlineLevel="0" collapsed="false">
      <c r="A263" s="62" t="n">
        <f aca="false">EDATE(A262,1)</f>
        <v>44409</v>
      </c>
      <c r="B263" s="63" t="n">
        <f aca="false">B262</f>
        <v>15000</v>
      </c>
      <c r="C263" s="75"/>
      <c r="D263" s="65" t="n">
        <f aca="false">B263+C263</f>
        <v>15000</v>
      </c>
      <c r="E263" s="52" t="n">
        <f aca="false">IF(Z263=0,0,IF(AND(Z263=1,$H$3=1),D263*U263,IF($H$3=2,D263,"N/A")))</f>
        <v>0</v>
      </c>
      <c r="F263" s="52" t="n">
        <f aca="false">E263*Y263</f>
        <v>0</v>
      </c>
      <c r="G263" s="66" t="n">
        <f aca="false">VLOOKUP($A263,Table,MATCH(G$4,Curves,0))</f>
        <v>3</v>
      </c>
      <c r="H263" s="67" t="n">
        <f aca="false">G263</f>
        <v>3</v>
      </c>
      <c r="I263" s="68" t="n">
        <f aca="false">H263</f>
        <v>3</v>
      </c>
      <c r="J263" s="66" t="e">
        <f aca="false">VLOOKUP($A263,Table,MATCH(J$4,Curves,0))</f>
        <v>#N/A</v>
      </c>
      <c r="K263" s="67" t="e">
        <f aca="false">J263</f>
        <v>#N/A</v>
      </c>
      <c r="L263" s="68" t="e">
        <f aca="false">K263</f>
        <v>#N/A</v>
      </c>
      <c r="M263" s="66" t="e">
        <f aca="false">VLOOKUP($A263,Table,MATCH(M$4,Curves,0))</f>
        <v>#N/A</v>
      </c>
      <c r="N263" s="67" t="e">
        <f aca="false">M263</f>
        <v>#N/A</v>
      </c>
      <c r="O263" s="68" t="e">
        <f aca="false">N263</f>
        <v>#N/A</v>
      </c>
      <c r="P263" s="69"/>
      <c r="Q263" s="68" t="e">
        <f aca="false">M263+J263+G263</f>
        <v>#N/A</v>
      </c>
      <c r="R263" s="68" t="e">
        <f aca="false">N263+K263+H263</f>
        <v>#N/A</v>
      </c>
      <c r="S263" s="68" t="e">
        <f aca="false">O263+L263+I263</f>
        <v>#N/A</v>
      </c>
      <c r="T263" s="69"/>
      <c r="U263" s="2" t="n">
        <f aca="false">A264-A263</f>
        <v>31</v>
      </c>
      <c r="V263" s="70" t="n">
        <f aca="false">CHOOSE(F$3,A264+24,A263)</f>
        <v>44409</v>
      </c>
      <c r="W263" s="2" t="n">
        <f aca="false">V263-C$3</f>
        <v>-1516</v>
      </c>
      <c r="X263" s="66" t="n">
        <f aca="false">VLOOKUP($A263,Table,MATCH(X$4,Curves,0))</f>
        <v>2</v>
      </c>
      <c r="Y263" s="71" t="n">
        <f aca="false">1/(1+CHOOSE(F$3,(X264+($K$3/10000))/2,(X263+($K$3/10000))/2))^(2*W263/365.25)</f>
        <v>315.427270940158</v>
      </c>
      <c r="Z263" s="2" t="n">
        <f aca="false">IF(AND(mthbeg&lt;=A263,mthend&gt;=A263),1,0)</f>
        <v>0</v>
      </c>
      <c r="AA263" s="2" t="n">
        <f aca="false">U263*Z263</f>
        <v>0</v>
      </c>
      <c r="AC263" s="57" t="n">
        <f aca="false">F263*G263</f>
        <v>0</v>
      </c>
      <c r="AD263" s="57" t="n">
        <f aca="false">$F263*H263</f>
        <v>0</v>
      </c>
      <c r="AE263" s="57" t="n">
        <f aca="false">$F263*I263</f>
        <v>0</v>
      </c>
      <c r="AF263" s="57" t="e">
        <f aca="false">$F263*J263</f>
        <v>#N/A</v>
      </c>
      <c r="AG263" s="57" t="e">
        <f aca="false">$F263*K263</f>
        <v>#N/A</v>
      </c>
      <c r="AH263" s="57" t="e">
        <f aca="false">$F263*L263</f>
        <v>#N/A</v>
      </c>
      <c r="AI263" s="57" t="e">
        <f aca="false">$F263*M263</f>
        <v>#N/A</v>
      </c>
      <c r="AJ263" s="57" t="e">
        <f aca="false">$F263*N263</f>
        <v>#N/A</v>
      </c>
      <c r="AK263" s="57" t="e">
        <f aca="false">F263*O263</f>
        <v>#N/A</v>
      </c>
      <c r="AL263" s="61"/>
      <c r="AM263" s="57" t="n">
        <f aca="false">CHOOSE($G$3,AD263-AE263,AE263-AD263)</f>
        <v>0</v>
      </c>
      <c r="AN263" s="57" t="e">
        <f aca="false">CHOOSE($G$3,AG263-AH263,AH263-AG263)</f>
        <v>#N/A</v>
      </c>
      <c r="AO263" s="57" t="e">
        <f aca="false">CHOOSE($G$3,AJ263-AK263,AK263-AJ263)</f>
        <v>#N/A</v>
      </c>
      <c r="AP263" s="72" t="e">
        <f aca="false">SUM(AM263:AO263)</f>
        <v>#N/A</v>
      </c>
      <c r="AR263" s="57" t="n">
        <f aca="false">CHOOSE($G$3,AC263-AD263,AD263-AC263)</f>
        <v>0</v>
      </c>
      <c r="AS263" s="57" t="e">
        <f aca="false">CHOOSE($G$3,AF263-AG263,AG263-AF263)</f>
        <v>#N/A</v>
      </c>
      <c r="AT263" s="57" t="e">
        <f aca="false">CHOOSE($G$3,AI263-AJ263,AJ263-AI263)</f>
        <v>#N/A</v>
      </c>
      <c r="AU263" s="72" t="e">
        <f aca="false">AR263+AS263+AT263</f>
        <v>#N/A</v>
      </c>
      <c r="AV263" s="72"/>
      <c r="AW263" s="58" t="e">
        <f aca="false">AU263+AP263</f>
        <v>#N/A</v>
      </c>
      <c r="AY263" s="58" t="e">
        <f aca="false">AK263+AH263+AE263</f>
        <v>#N/A</v>
      </c>
      <c r="AZ263" s="73"/>
    </row>
    <row r="264" customFormat="false" ht="12" hidden="false" customHeight="true" outlineLevel="0" collapsed="false">
      <c r="A264" s="62" t="n">
        <f aca="false">EDATE(A263,1)</f>
        <v>44440</v>
      </c>
      <c r="B264" s="63" t="n">
        <f aca="false">B263</f>
        <v>15000</v>
      </c>
      <c r="C264" s="75"/>
      <c r="D264" s="65" t="n">
        <f aca="false">B264+C264</f>
        <v>15000</v>
      </c>
      <c r="E264" s="52" t="n">
        <f aca="false">IF(Z264=0,0,IF(AND(Z264=1,$H$3=1),D264*U264,IF($H$3=2,D264,"N/A")))</f>
        <v>0</v>
      </c>
      <c r="F264" s="52" t="n">
        <f aca="false">E264*Y264</f>
        <v>0</v>
      </c>
      <c r="G264" s="66" t="n">
        <f aca="false">VLOOKUP($A264,Table,MATCH(G$4,Curves,0))</f>
        <v>3</v>
      </c>
      <c r="H264" s="67" t="n">
        <f aca="false">G264</f>
        <v>3</v>
      </c>
      <c r="I264" s="68" t="n">
        <f aca="false">H264</f>
        <v>3</v>
      </c>
      <c r="J264" s="66" t="e">
        <f aca="false">VLOOKUP($A264,Table,MATCH(J$4,Curves,0))</f>
        <v>#N/A</v>
      </c>
      <c r="K264" s="67" t="e">
        <f aca="false">J264</f>
        <v>#N/A</v>
      </c>
      <c r="L264" s="68" t="e">
        <f aca="false">K264</f>
        <v>#N/A</v>
      </c>
      <c r="M264" s="66" t="e">
        <f aca="false">VLOOKUP($A264,Table,MATCH(M$4,Curves,0))</f>
        <v>#N/A</v>
      </c>
      <c r="N264" s="67" t="e">
        <f aca="false">M264</f>
        <v>#N/A</v>
      </c>
      <c r="O264" s="68" t="e">
        <f aca="false">N264</f>
        <v>#N/A</v>
      </c>
      <c r="P264" s="69"/>
      <c r="Q264" s="68" t="e">
        <f aca="false">M264+J264+G264</f>
        <v>#N/A</v>
      </c>
      <c r="R264" s="68" t="e">
        <f aca="false">N264+K264+H264</f>
        <v>#N/A</v>
      </c>
      <c r="S264" s="68" t="e">
        <f aca="false">O264+L264+I264</f>
        <v>#N/A</v>
      </c>
      <c r="T264" s="69"/>
      <c r="U264" s="2" t="n">
        <f aca="false">A265-A264</f>
        <v>30</v>
      </c>
      <c r="V264" s="70" t="n">
        <f aca="false">CHOOSE(F$3,A265+24,A264)</f>
        <v>44440</v>
      </c>
      <c r="W264" s="2" t="n">
        <f aca="false">V264-C$3</f>
        <v>-1485</v>
      </c>
      <c r="X264" s="66" t="n">
        <f aca="false">VLOOKUP($A264,Table,MATCH(X$4,Curves,0))</f>
        <v>2</v>
      </c>
      <c r="Y264" s="71" t="n">
        <f aca="false">1/(1+CHOOSE(F$3,(X265+($K$3/10000))/2,(X264+($K$3/10000))/2))^(2*W264/365.25)</f>
        <v>280.41444094551</v>
      </c>
      <c r="Z264" s="2" t="n">
        <f aca="false">IF(AND(mthbeg&lt;=A264,mthend&gt;=A264),1,0)</f>
        <v>0</v>
      </c>
      <c r="AA264" s="2" t="n">
        <f aca="false">U264*Z264</f>
        <v>0</v>
      </c>
      <c r="AC264" s="57" t="n">
        <f aca="false">F264*G264</f>
        <v>0</v>
      </c>
      <c r="AD264" s="57" t="n">
        <f aca="false">$F264*H264</f>
        <v>0</v>
      </c>
      <c r="AE264" s="57" t="n">
        <f aca="false">$F264*I264</f>
        <v>0</v>
      </c>
      <c r="AF264" s="57" t="e">
        <f aca="false">$F264*J264</f>
        <v>#N/A</v>
      </c>
      <c r="AG264" s="57" t="e">
        <f aca="false">$F264*K264</f>
        <v>#N/A</v>
      </c>
      <c r="AH264" s="57" t="e">
        <f aca="false">$F264*L264</f>
        <v>#N/A</v>
      </c>
      <c r="AI264" s="57" t="e">
        <f aca="false">$F264*M264</f>
        <v>#N/A</v>
      </c>
      <c r="AJ264" s="57" t="e">
        <f aca="false">$F264*N264</f>
        <v>#N/A</v>
      </c>
      <c r="AK264" s="57" t="e">
        <f aca="false">F264*O264</f>
        <v>#N/A</v>
      </c>
      <c r="AL264" s="61"/>
      <c r="AM264" s="57" t="n">
        <f aca="false">CHOOSE($G$3,AD264-AE264,AE264-AD264)</f>
        <v>0</v>
      </c>
      <c r="AN264" s="57" t="e">
        <f aca="false">CHOOSE($G$3,AG264-AH264,AH264-AG264)</f>
        <v>#N/A</v>
      </c>
      <c r="AO264" s="57" t="e">
        <f aca="false">CHOOSE($G$3,AJ264-AK264,AK264-AJ264)</f>
        <v>#N/A</v>
      </c>
      <c r="AP264" s="72" t="e">
        <f aca="false">SUM(AM264:AO264)</f>
        <v>#N/A</v>
      </c>
      <c r="AR264" s="57" t="n">
        <f aca="false">CHOOSE($G$3,AC264-AD264,AD264-AC264)</f>
        <v>0</v>
      </c>
      <c r="AS264" s="57" t="e">
        <f aca="false">CHOOSE($G$3,AF264-AG264,AG264-AF264)</f>
        <v>#N/A</v>
      </c>
      <c r="AT264" s="57" t="e">
        <f aca="false">CHOOSE($G$3,AI264-AJ264,AJ264-AI264)</f>
        <v>#N/A</v>
      </c>
      <c r="AU264" s="72" t="e">
        <f aca="false">AR264+AS264+AT264</f>
        <v>#N/A</v>
      </c>
      <c r="AV264" s="72"/>
      <c r="AW264" s="58" t="e">
        <f aca="false">AU264+AP264</f>
        <v>#N/A</v>
      </c>
      <c r="AY264" s="58" t="e">
        <f aca="false">AK264+AH264+AE264</f>
        <v>#N/A</v>
      </c>
      <c r="AZ264" s="73"/>
    </row>
    <row r="265" customFormat="false" ht="12" hidden="false" customHeight="true" outlineLevel="0" collapsed="false">
      <c r="A265" s="62" t="n">
        <f aca="false">EDATE(A264,1)</f>
        <v>44470</v>
      </c>
      <c r="B265" s="63" t="n">
        <f aca="false">B264</f>
        <v>15000</v>
      </c>
      <c r="C265" s="75"/>
      <c r="D265" s="65" t="n">
        <f aca="false">B265+C265</f>
        <v>15000</v>
      </c>
      <c r="E265" s="52" t="n">
        <f aca="false">IF(Z265=0,0,IF(AND(Z265=1,$H$3=1),D265*U265,IF($H$3=2,D265,"N/A")))</f>
        <v>0</v>
      </c>
      <c r="F265" s="52" t="n">
        <f aca="false">E265*Y265</f>
        <v>0</v>
      </c>
      <c r="G265" s="66" t="n">
        <f aca="false">VLOOKUP($A265,Table,MATCH(G$4,Curves,0))</f>
        <v>3</v>
      </c>
      <c r="H265" s="67" t="n">
        <f aca="false">G265</f>
        <v>3</v>
      </c>
      <c r="I265" s="68" t="n">
        <f aca="false">H265</f>
        <v>3</v>
      </c>
      <c r="J265" s="66" t="e">
        <f aca="false">VLOOKUP($A265,Table,MATCH(J$4,Curves,0))</f>
        <v>#N/A</v>
      </c>
      <c r="K265" s="67" t="e">
        <f aca="false">J265</f>
        <v>#N/A</v>
      </c>
      <c r="L265" s="68" t="e">
        <f aca="false">K265</f>
        <v>#N/A</v>
      </c>
      <c r="M265" s="66" t="e">
        <f aca="false">VLOOKUP($A265,Table,MATCH(M$4,Curves,0))</f>
        <v>#N/A</v>
      </c>
      <c r="N265" s="67" t="e">
        <f aca="false">M265</f>
        <v>#N/A</v>
      </c>
      <c r="O265" s="68" t="e">
        <f aca="false">N265</f>
        <v>#N/A</v>
      </c>
      <c r="P265" s="69"/>
      <c r="Q265" s="68" t="e">
        <f aca="false">M265+J265+G265</f>
        <v>#N/A</v>
      </c>
      <c r="R265" s="68" t="e">
        <f aca="false">N265+K265+H265</f>
        <v>#N/A</v>
      </c>
      <c r="S265" s="68" t="e">
        <f aca="false">O265+L265+I265</f>
        <v>#N/A</v>
      </c>
      <c r="T265" s="69"/>
      <c r="U265" s="2" t="n">
        <f aca="false">A266-A265</f>
        <v>31</v>
      </c>
      <c r="V265" s="70" t="n">
        <f aca="false">CHOOSE(F$3,A266+24,A265)</f>
        <v>44470</v>
      </c>
      <c r="W265" s="2" t="n">
        <f aca="false">V265-C$3</f>
        <v>-1455</v>
      </c>
      <c r="X265" s="66" t="n">
        <f aca="false">VLOOKUP($A265,Table,MATCH(X$4,Curves,0))</f>
        <v>2</v>
      </c>
      <c r="Y265" s="71" t="n">
        <f aca="false">1/(1+CHOOSE(F$3,(X266+($K$3/10000))/2,(X265+($K$3/10000))/2))^(2*W265/365.25)</f>
        <v>250.236042354541</v>
      </c>
      <c r="Z265" s="2" t="n">
        <f aca="false">IF(AND(mthbeg&lt;=A265,mthend&gt;=A265),1,0)</f>
        <v>0</v>
      </c>
      <c r="AA265" s="2" t="n">
        <f aca="false">U265*Z265</f>
        <v>0</v>
      </c>
      <c r="AC265" s="57" t="n">
        <f aca="false">F265*G265</f>
        <v>0</v>
      </c>
      <c r="AD265" s="57" t="n">
        <f aca="false">$F265*H265</f>
        <v>0</v>
      </c>
      <c r="AE265" s="57" t="n">
        <f aca="false">$F265*I265</f>
        <v>0</v>
      </c>
      <c r="AF265" s="57" t="e">
        <f aca="false">$F265*J265</f>
        <v>#N/A</v>
      </c>
      <c r="AG265" s="57" t="e">
        <f aca="false">$F265*K265</f>
        <v>#N/A</v>
      </c>
      <c r="AH265" s="57" t="e">
        <f aca="false">$F265*L265</f>
        <v>#N/A</v>
      </c>
      <c r="AI265" s="57" t="e">
        <f aca="false">$F265*M265</f>
        <v>#N/A</v>
      </c>
      <c r="AJ265" s="57" t="e">
        <f aca="false">$F265*N265</f>
        <v>#N/A</v>
      </c>
      <c r="AK265" s="57" t="e">
        <f aca="false">F265*O265</f>
        <v>#N/A</v>
      </c>
      <c r="AL265" s="61"/>
      <c r="AM265" s="57" t="n">
        <f aca="false">CHOOSE($G$3,AD265-AE265,AE265-AD265)</f>
        <v>0</v>
      </c>
      <c r="AN265" s="57" t="e">
        <f aca="false">CHOOSE($G$3,AG265-AH265,AH265-AG265)</f>
        <v>#N/A</v>
      </c>
      <c r="AO265" s="57" t="e">
        <f aca="false">CHOOSE($G$3,AJ265-AK265,AK265-AJ265)</f>
        <v>#N/A</v>
      </c>
      <c r="AP265" s="72" t="e">
        <f aca="false">SUM(AM265:AO265)</f>
        <v>#N/A</v>
      </c>
      <c r="AR265" s="57" t="n">
        <f aca="false">CHOOSE($G$3,AC265-AD265,AD265-AC265)</f>
        <v>0</v>
      </c>
      <c r="AS265" s="57" t="e">
        <f aca="false">CHOOSE($G$3,AF265-AG265,AG265-AF265)</f>
        <v>#N/A</v>
      </c>
      <c r="AT265" s="57" t="e">
        <f aca="false">CHOOSE($G$3,AI265-AJ265,AJ265-AI265)</f>
        <v>#N/A</v>
      </c>
      <c r="AU265" s="72" t="e">
        <f aca="false">AR265+AS265+AT265</f>
        <v>#N/A</v>
      </c>
      <c r="AV265" s="72"/>
      <c r="AW265" s="58" t="e">
        <f aca="false">AU265+AP265</f>
        <v>#N/A</v>
      </c>
      <c r="AY265" s="58" t="e">
        <f aca="false">AK265+AH265+AE265</f>
        <v>#N/A</v>
      </c>
      <c r="AZ265" s="73"/>
    </row>
    <row r="266" customFormat="false" ht="12" hidden="false" customHeight="true" outlineLevel="0" collapsed="false">
      <c r="A266" s="62" t="n">
        <f aca="false">EDATE(A265,1)</f>
        <v>44501</v>
      </c>
      <c r="B266" s="63" t="n">
        <f aca="false">B265</f>
        <v>15000</v>
      </c>
      <c r="C266" s="75"/>
      <c r="D266" s="65" t="n">
        <f aca="false">B266+C266</f>
        <v>15000</v>
      </c>
      <c r="E266" s="52" t="n">
        <f aca="false">IF(Z266=0,0,IF(AND(Z266=1,$H$3=1),D266*U266,IF($H$3=2,D266,"N/A")))</f>
        <v>0</v>
      </c>
      <c r="F266" s="52" t="n">
        <f aca="false">E266*Y266</f>
        <v>0</v>
      </c>
      <c r="G266" s="66" t="n">
        <f aca="false">VLOOKUP($A266,Table,MATCH(G$4,Curves,0))</f>
        <v>3</v>
      </c>
      <c r="H266" s="67" t="n">
        <f aca="false">G266</f>
        <v>3</v>
      </c>
      <c r="I266" s="68" t="n">
        <f aca="false">H266</f>
        <v>3</v>
      </c>
      <c r="J266" s="66" t="e">
        <f aca="false">VLOOKUP($A266,Table,MATCH(J$4,Curves,0))</f>
        <v>#N/A</v>
      </c>
      <c r="K266" s="67" t="e">
        <f aca="false">J266</f>
        <v>#N/A</v>
      </c>
      <c r="L266" s="68" t="e">
        <f aca="false">K266</f>
        <v>#N/A</v>
      </c>
      <c r="M266" s="66" t="e">
        <f aca="false">VLOOKUP($A266,Table,MATCH(M$4,Curves,0))</f>
        <v>#N/A</v>
      </c>
      <c r="N266" s="67" t="e">
        <f aca="false">M266</f>
        <v>#N/A</v>
      </c>
      <c r="O266" s="68" t="e">
        <f aca="false">N266</f>
        <v>#N/A</v>
      </c>
      <c r="P266" s="69"/>
      <c r="Q266" s="68" t="e">
        <f aca="false">M266+J266+G266</f>
        <v>#N/A</v>
      </c>
      <c r="R266" s="68" t="e">
        <f aca="false">N266+K266+H266</f>
        <v>#N/A</v>
      </c>
      <c r="S266" s="68" t="e">
        <f aca="false">O266+L266+I266</f>
        <v>#N/A</v>
      </c>
      <c r="T266" s="69"/>
      <c r="U266" s="2" t="n">
        <f aca="false">A267-A266</f>
        <v>30</v>
      </c>
      <c r="V266" s="70" t="n">
        <f aca="false">CHOOSE(F$3,A267+24,A266)</f>
        <v>44501</v>
      </c>
      <c r="W266" s="2" t="n">
        <f aca="false">V266-C$3</f>
        <v>-1424</v>
      </c>
      <c r="X266" s="66" t="n">
        <f aca="false">VLOOKUP($A266,Table,MATCH(X$4,Curves,0))</f>
        <v>2</v>
      </c>
      <c r="Y266" s="71" t="n">
        <f aca="false">1/(1+CHOOSE(F$3,(X267+($K$3/10000))/2,(X266+($K$3/10000))/2))^(2*W266/365.25)</f>
        <v>222.459522006827</v>
      </c>
      <c r="Z266" s="2" t="n">
        <f aca="false">IF(AND(mthbeg&lt;=A266,mthend&gt;=A266),1,0)</f>
        <v>0</v>
      </c>
      <c r="AA266" s="2" t="n">
        <f aca="false">U266*Z266</f>
        <v>0</v>
      </c>
      <c r="AC266" s="57" t="n">
        <f aca="false">F266*G266</f>
        <v>0</v>
      </c>
      <c r="AD266" s="57" t="n">
        <f aca="false">$F266*H266</f>
        <v>0</v>
      </c>
      <c r="AE266" s="57" t="n">
        <f aca="false">$F266*I266</f>
        <v>0</v>
      </c>
      <c r="AF266" s="57" t="e">
        <f aca="false">$F266*J266</f>
        <v>#N/A</v>
      </c>
      <c r="AG266" s="57" t="e">
        <f aca="false">$F266*K266</f>
        <v>#N/A</v>
      </c>
      <c r="AH266" s="57" t="e">
        <f aca="false">$F266*L266</f>
        <v>#N/A</v>
      </c>
      <c r="AI266" s="57" t="e">
        <f aca="false">$F266*M266</f>
        <v>#N/A</v>
      </c>
      <c r="AJ266" s="57" t="e">
        <f aca="false">$F266*N266</f>
        <v>#N/A</v>
      </c>
      <c r="AK266" s="57" t="e">
        <f aca="false">F266*O266</f>
        <v>#N/A</v>
      </c>
      <c r="AL266" s="61"/>
      <c r="AM266" s="57" t="n">
        <f aca="false">CHOOSE($G$3,AD266-AE266,AE266-AD266)</f>
        <v>0</v>
      </c>
      <c r="AN266" s="57" t="e">
        <f aca="false">CHOOSE($G$3,AG266-AH266,AH266-AG266)</f>
        <v>#N/A</v>
      </c>
      <c r="AO266" s="57" t="e">
        <f aca="false">CHOOSE($G$3,AJ266-AK266,AK266-AJ266)</f>
        <v>#N/A</v>
      </c>
      <c r="AP266" s="72" t="e">
        <f aca="false">SUM(AM266:AO266)</f>
        <v>#N/A</v>
      </c>
      <c r="AR266" s="57" t="n">
        <f aca="false">CHOOSE($G$3,AC266-AD266,AD266-AC266)</f>
        <v>0</v>
      </c>
      <c r="AS266" s="57" t="e">
        <f aca="false">CHOOSE($G$3,AF266-AG266,AG266-AF266)</f>
        <v>#N/A</v>
      </c>
      <c r="AT266" s="57" t="e">
        <f aca="false">CHOOSE($G$3,AI266-AJ266,AJ266-AI266)</f>
        <v>#N/A</v>
      </c>
      <c r="AU266" s="72" t="e">
        <f aca="false">AR266+AS266+AT266</f>
        <v>#N/A</v>
      </c>
      <c r="AV266" s="72"/>
      <c r="AW266" s="58" t="e">
        <f aca="false">AU266+AP266</f>
        <v>#N/A</v>
      </c>
      <c r="AY266" s="58" t="e">
        <f aca="false">AK266+AH266+AE266</f>
        <v>#N/A</v>
      </c>
      <c r="AZ266" s="73"/>
    </row>
    <row r="267" customFormat="false" ht="12" hidden="false" customHeight="true" outlineLevel="0" collapsed="false">
      <c r="A267" s="62" t="n">
        <f aca="false">EDATE(A266,1)</f>
        <v>44531</v>
      </c>
      <c r="B267" s="63" t="n">
        <f aca="false">B266</f>
        <v>15000</v>
      </c>
      <c r="C267" s="75"/>
      <c r="D267" s="65" t="n">
        <f aca="false">B267+C267</f>
        <v>15000</v>
      </c>
      <c r="E267" s="52" t="n">
        <f aca="false">IF(Z267=0,0,IF(AND(Z267=1,$H$3=1),D267*U267,IF($H$3=2,D267,"N/A")))</f>
        <v>0</v>
      </c>
      <c r="F267" s="52" t="n">
        <f aca="false">E267*Y267</f>
        <v>0</v>
      </c>
      <c r="G267" s="66" t="n">
        <f aca="false">VLOOKUP($A267,Table,MATCH(G$4,Curves,0))</f>
        <v>3</v>
      </c>
      <c r="H267" s="67" t="n">
        <f aca="false">G267</f>
        <v>3</v>
      </c>
      <c r="I267" s="68" t="n">
        <f aca="false">H267</f>
        <v>3</v>
      </c>
      <c r="J267" s="66" t="e">
        <f aca="false">VLOOKUP($A267,Table,MATCH(J$4,Curves,0))</f>
        <v>#N/A</v>
      </c>
      <c r="K267" s="67" t="e">
        <f aca="false">J267</f>
        <v>#N/A</v>
      </c>
      <c r="L267" s="68" t="e">
        <f aca="false">K267</f>
        <v>#N/A</v>
      </c>
      <c r="M267" s="66" t="e">
        <f aca="false">VLOOKUP($A267,Table,MATCH(M$4,Curves,0))</f>
        <v>#N/A</v>
      </c>
      <c r="N267" s="67" t="e">
        <f aca="false">M267</f>
        <v>#N/A</v>
      </c>
      <c r="O267" s="68" t="e">
        <f aca="false">N267</f>
        <v>#N/A</v>
      </c>
      <c r="P267" s="69"/>
      <c r="Q267" s="68" t="e">
        <f aca="false">M267+J267+G267</f>
        <v>#N/A</v>
      </c>
      <c r="R267" s="68" t="e">
        <f aca="false">N267+K267+H267</f>
        <v>#N/A</v>
      </c>
      <c r="S267" s="68" t="e">
        <f aca="false">O267+L267+I267</f>
        <v>#N/A</v>
      </c>
      <c r="T267" s="69"/>
      <c r="U267" s="2" t="n">
        <f aca="false">A268-A267</f>
        <v>31</v>
      </c>
      <c r="V267" s="70" t="n">
        <f aca="false">CHOOSE(F$3,A268+24,A267)</f>
        <v>44531</v>
      </c>
      <c r="W267" s="2" t="n">
        <f aca="false">V267-C$3</f>
        <v>-1394</v>
      </c>
      <c r="X267" s="66" t="n">
        <f aca="false">VLOOKUP($A267,Table,MATCH(X$4,Curves,0))</f>
        <v>2</v>
      </c>
      <c r="Y267" s="71" t="n">
        <f aca="false">1/(1+CHOOSE(F$3,(X268+($K$3/10000))/2,(X267+($K$3/10000))/2))^(2*W267/365.25)</f>
        <v>198.518272394854</v>
      </c>
      <c r="Z267" s="2" t="n">
        <f aca="false">IF(AND(mthbeg&lt;=A267,mthend&gt;=A267),1,0)</f>
        <v>0</v>
      </c>
      <c r="AA267" s="2" t="n">
        <f aca="false">U267*Z267</f>
        <v>0</v>
      </c>
      <c r="AC267" s="57" t="n">
        <f aca="false">F267*G267</f>
        <v>0</v>
      </c>
      <c r="AD267" s="57" t="n">
        <f aca="false">$F267*H267</f>
        <v>0</v>
      </c>
      <c r="AE267" s="57" t="n">
        <f aca="false">$F267*I267</f>
        <v>0</v>
      </c>
      <c r="AF267" s="57" t="e">
        <f aca="false">$F267*J267</f>
        <v>#N/A</v>
      </c>
      <c r="AG267" s="57" t="e">
        <f aca="false">$F267*K267</f>
        <v>#N/A</v>
      </c>
      <c r="AH267" s="57" t="e">
        <f aca="false">$F267*L267</f>
        <v>#N/A</v>
      </c>
      <c r="AI267" s="57" t="e">
        <f aca="false">$F267*M267</f>
        <v>#N/A</v>
      </c>
      <c r="AJ267" s="57" t="e">
        <f aca="false">$F267*N267</f>
        <v>#N/A</v>
      </c>
      <c r="AK267" s="57" t="e">
        <f aca="false">F267*O267</f>
        <v>#N/A</v>
      </c>
      <c r="AL267" s="61"/>
      <c r="AM267" s="57" t="n">
        <f aca="false">CHOOSE($G$3,AD267-AE267,AE267-AD267)</f>
        <v>0</v>
      </c>
      <c r="AN267" s="57" t="e">
        <f aca="false">CHOOSE($G$3,AG267-AH267,AH267-AG267)</f>
        <v>#N/A</v>
      </c>
      <c r="AO267" s="57" t="e">
        <f aca="false">CHOOSE($G$3,AJ267-AK267,AK267-AJ267)</f>
        <v>#N/A</v>
      </c>
      <c r="AP267" s="72" t="e">
        <f aca="false">SUM(AM267:AO267)</f>
        <v>#N/A</v>
      </c>
      <c r="AR267" s="57" t="n">
        <f aca="false">CHOOSE($G$3,AC267-AD267,AD267-AC267)</f>
        <v>0</v>
      </c>
      <c r="AS267" s="57" t="e">
        <f aca="false">CHOOSE($G$3,AF267-AG267,AG267-AF267)</f>
        <v>#N/A</v>
      </c>
      <c r="AT267" s="57" t="e">
        <f aca="false">CHOOSE($G$3,AI267-AJ267,AJ267-AI267)</f>
        <v>#N/A</v>
      </c>
      <c r="AU267" s="72" t="e">
        <f aca="false">AR267+AS267+AT267</f>
        <v>#N/A</v>
      </c>
      <c r="AV267" s="72"/>
      <c r="AW267" s="58" t="e">
        <f aca="false">AU267+AP267</f>
        <v>#N/A</v>
      </c>
      <c r="AY267" s="58" t="e">
        <f aca="false">AK267+AH267+AE267</f>
        <v>#N/A</v>
      </c>
      <c r="AZ267" s="73"/>
    </row>
    <row r="268" customFormat="false" ht="12" hidden="false" customHeight="true" outlineLevel="0" collapsed="false">
      <c r="A268" s="62" t="n">
        <f aca="false">EDATE(A267,1)</f>
        <v>44562</v>
      </c>
      <c r="B268" s="63" t="n">
        <f aca="false">B267</f>
        <v>15000</v>
      </c>
      <c r="C268" s="75"/>
      <c r="D268" s="65" t="n">
        <f aca="false">B268+C268</f>
        <v>15000</v>
      </c>
      <c r="E268" s="52" t="n">
        <f aca="false">IF(Z268=0,0,IF(AND(Z268=1,$H$3=1),D268*U268,IF($H$3=2,D268,"N/A")))</f>
        <v>0</v>
      </c>
      <c r="F268" s="52" t="n">
        <f aca="false">E268*Y268</f>
        <v>0</v>
      </c>
      <c r="G268" s="66" t="n">
        <f aca="false">VLOOKUP($A268,Table,MATCH(G$4,Curves,0))</f>
        <v>3</v>
      </c>
      <c r="H268" s="67" t="n">
        <f aca="false">G268</f>
        <v>3</v>
      </c>
      <c r="I268" s="68" t="n">
        <f aca="false">H268</f>
        <v>3</v>
      </c>
      <c r="J268" s="66" t="e">
        <f aca="false">VLOOKUP($A268,Table,MATCH(J$4,Curves,0))</f>
        <v>#N/A</v>
      </c>
      <c r="K268" s="67" t="e">
        <f aca="false">J268</f>
        <v>#N/A</v>
      </c>
      <c r="L268" s="68" t="e">
        <f aca="false">K268</f>
        <v>#N/A</v>
      </c>
      <c r="M268" s="66" t="e">
        <f aca="false">VLOOKUP($A268,Table,MATCH(M$4,Curves,0))</f>
        <v>#N/A</v>
      </c>
      <c r="N268" s="67" t="e">
        <f aca="false">M268</f>
        <v>#N/A</v>
      </c>
      <c r="O268" s="68" t="e">
        <f aca="false">N268</f>
        <v>#N/A</v>
      </c>
      <c r="P268" s="69"/>
      <c r="Q268" s="68" t="e">
        <f aca="false">M268+J268+G268</f>
        <v>#N/A</v>
      </c>
      <c r="R268" s="68" t="e">
        <f aca="false">N268+K268+H268</f>
        <v>#N/A</v>
      </c>
      <c r="S268" s="68" t="e">
        <f aca="false">O268+L268+I268</f>
        <v>#N/A</v>
      </c>
      <c r="T268" s="69"/>
      <c r="U268" s="2" t="n">
        <f aca="false">A269-A268</f>
        <v>31</v>
      </c>
      <c r="V268" s="70" t="n">
        <f aca="false">CHOOSE(F$3,A269+24,A268)</f>
        <v>44562</v>
      </c>
      <c r="W268" s="2" t="n">
        <f aca="false">V268-C$3</f>
        <v>-1363</v>
      </c>
      <c r="X268" s="66" t="n">
        <f aca="false">VLOOKUP($A268,Table,MATCH(X$4,Curves,0))</f>
        <v>2</v>
      </c>
      <c r="Y268" s="71" t="n">
        <f aca="false">1/(1+CHOOSE(F$3,(X269+($K$3/10000))/2,(X268+($K$3/10000))/2))^(2*W268/365.25)</f>
        <v>176.482490575878</v>
      </c>
      <c r="Z268" s="2" t="n">
        <f aca="false">IF(AND(mthbeg&lt;=A268,mthend&gt;=A268),1,0)</f>
        <v>0</v>
      </c>
      <c r="AA268" s="2" t="n">
        <f aca="false">U268*Z268</f>
        <v>0</v>
      </c>
      <c r="AC268" s="57" t="n">
        <f aca="false">F268*G268</f>
        <v>0</v>
      </c>
      <c r="AD268" s="57" t="n">
        <f aca="false">$F268*H268</f>
        <v>0</v>
      </c>
      <c r="AE268" s="57" t="n">
        <f aca="false">$F268*I268</f>
        <v>0</v>
      </c>
      <c r="AF268" s="57" t="e">
        <f aca="false">$F268*J268</f>
        <v>#N/A</v>
      </c>
      <c r="AG268" s="57" t="e">
        <f aca="false">$F268*K268</f>
        <v>#N/A</v>
      </c>
      <c r="AH268" s="57" t="e">
        <f aca="false">$F268*L268</f>
        <v>#N/A</v>
      </c>
      <c r="AI268" s="57" t="e">
        <f aca="false">$F268*M268</f>
        <v>#N/A</v>
      </c>
      <c r="AJ268" s="57" t="e">
        <f aca="false">$F268*N268</f>
        <v>#N/A</v>
      </c>
      <c r="AK268" s="57" t="e">
        <f aca="false">F268*O268</f>
        <v>#N/A</v>
      </c>
      <c r="AL268" s="61"/>
      <c r="AM268" s="57" t="n">
        <f aca="false">CHOOSE($G$3,AD268-AE268,AE268-AD268)</f>
        <v>0</v>
      </c>
      <c r="AN268" s="57" t="e">
        <f aca="false">CHOOSE($G$3,AG268-AH268,AH268-AG268)</f>
        <v>#N/A</v>
      </c>
      <c r="AO268" s="57" t="e">
        <f aca="false">CHOOSE($G$3,AJ268-AK268,AK268-AJ268)</f>
        <v>#N/A</v>
      </c>
      <c r="AP268" s="72" t="e">
        <f aca="false">SUM(AM268:AO268)</f>
        <v>#N/A</v>
      </c>
      <c r="AR268" s="57" t="n">
        <f aca="false">CHOOSE($G$3,AC268-AD268,AD268-AC268)</f>
        <v>0</v>
      </c>
      <c r="AS268" s="57" t="e">
        <f aca="false">CHOOSE($G$3,AF268-AG268,AG268-AF268)</f>
        <v>#N/A</v>
      </c>
      <c r="AT268" s="57" t="e">
        <f aca="false">CHOOSE($G$3,AI268-AJ268,AJ268-AI268)</f>
        <v>#N/A</v>
      </c>
      <c r="AU268" s="72" t="e">
        <f aca="false">AR268+AS268+AT268</f>
        <v>#N/A</v>
      </c>
      <c r="AV268" s="72"/>
      <c r="AW268" s="58" t="e">
        <f aca="false">AU268+AP268</f>
        <v>#N/A</v>
      </c>
      <c r="AY268" s="58" t="e">
        <f aca="false">AK268+AH268+AE268</f>
        <v>#N/A</v>
      </c>
      <c r="AZ268" s="73"/>
    </row>
    <row r="269" customFormat="false" ht="12" hidden="false" customHeight="true" outlineLevel="0" collapsed="false">
      <c r="A269" s="62" t="n">
        <f aca="false">EDATE(A268,1)</f>
        <v>44593</v>
      </c>
      <c r="B269" s="63" t="n">
        <f aca="false">B268</f>
        <v>15000</v>
      </c>
      <c r="C269" s="75"/>
      <c r="D269" s="65" t="n">
        <f aca="false">B269+C269</f>
        <v>15000</v>
      </c>
      <c r="E269" s="52" t="n">
        <f aca="false">IF(Z269=0,0,IF(AND(Z269=1,$H$3=1),D269*U269,IF($H$3=2,D269,"N/A")))</f>
        <v>0</v>
      </c>
      <c r="F269" s="52" t="n">
        <f aca="false">E269*Y269</f>
        <v>0</v>
      </c>
      <c r="G269" s="66" t="n">
        <f aca="false">VLOOKUP($A269,Table,MATCH(G$4,Curves,0))</f>
        <v>3</v>
      </c>
      <c r="H269" s="67" t="n">
        <f aca="false">G269</f>
        <v>3</v>
      </c>
      <c r="I269" s="68" t="n">
        <f aca="false">H269</f>
        <v>3</v>
      </c>
      <c r="J269" s="66" t="e">
        <f aca="false">VLOOKUP($A269,Table,MATCH(J$4,Curves,0))</f>
        <v>#N/A</v>
      </c>
      <c r="K269" s="67" t="e">
        <f aca="false">J269</f>
        <v>#N/A</v>
      </c>
      <c r="L269" s="68" t="e">
        <f aca="false">K269</f>
        <v>#N/A</v>
      </c>
      <c r="M269" s="66" t="e">
        <f aca="false">VLOOKUP($A269,Table,MATCH(M$4,Curves,0))</f>
        <v>#N/A</v>
      </c>
      <c r="N269" s="67" t="e">
        <f aca="false">M269</f>
        <v>#N/A</v>
      </c>
      <c r="O269" s="68" t="e">
        <f aca="false">N269</f>
        <v>#N/A</v>
      </c>
      <c r="P269" s="69"/>
      <c r="Q269" s="68" t="e">
        <f aca="false">M269+J269+G269</f>
        <v>#N/A</v>
      </c>
      <c r="R269" s="68" t="e">
        <f aca="false">N269+K269+H269</f>
        <v>#N/A</v>
      </c>
      <c r="S269" s="68" t="e">
        <f aca="false">O269+L269+I269</f>
        <v>#N/A</v>
      </c>
      <c r="T269" s="69"/>
      <c r="U269" s="2" t="n">
        <f aca="false">A270-A269</f>
        <v>28</v>
      </c>
      <c r="V269" s="70" t="n">
        <f aca="false">CHOOSE(F$3,A270+24,A269)</f>
        <v>44593</v>
      </c>
      <c r="W269" s="2" t="n">
        <f aca="false">V269-C$3</f>
        <v>-1332</v>
      </c>
      <c r="X269" s="66" t="n">
        <f aca="false">VLOOKUP($A269,Table,MATCH(X$4,Curves,0))</f>
        <v>2</v>
      </c>
      <c r="Y269" s="71" t="n">
        <f aca="false">1/(1+CHOOSE(F$3,(X270+($K$3/10000))/2,(X269+($K$3/10000))/2))^(2*W269/365.25)</f>
        <v>156.892708686861</v>
      </c>
      <c r="Z269" s="2" t="n">
        <f aca="false">IF(AND(mthbeg&lt;=A269,mthend&gt;=A269),1,0)</f>
        <v>0</v>
      </c>
      <c r="AA269" s="2" t="n">
        <f aca="false">U269*Z269</f>
        <v>0</v>
      </c>
      <c r="AC269" s="57" t="n">
        <f aca="false">F269*G269</f>
        <v>0</v>
      </c>
      <c r="AD269" s="57" t="n">
        <f aca="false">$F269*H269</f>
        <v>0</v>
      </c>
      <c r="AE269" s="57" t="n">
        <f aca="false">$F269*I269</f>
        <v>0</v>
      </c>
      <c r="AF269" s="57" t="e">
        <f aca="false">$F269*J269</f>
        <v>#N/A</v>
      </c>
      <c r="AG269" s="57" t="e">
        <f aca="false">$F269*K269</f>
        <v>#N/A</v>
      </c>
      <c r="AH269" s="57" t="e">
        <f aca="false">$F269*L269</f>
        <v>#N/A</v>
      </c>
      <c r="AI269" s="57" t="e">
        <f aca="false">$F269*M269</f>
        <v>#N/A</v>
      </c>
      <c r="AJ269" s="57" t="e">
        <f aca="false">$F269*N269</f>
        <v>#N/A</v>
      </c>
      <c r="AK269" s="57" t="e">
        <f aca="false">F269*O269</f>
        <v>#N/A</v>
      </c>
      <c r="AL269" s="61"/>
      <c r="AM269" s="57" t="n">
        <f aca="false">CHOOSE($G$3,AD269-AE269,AE269-AD269)</f>
        <v>0</v>
      </c>
      <c r="AN269" s="57" t="e">
        <f aca="false">CHOOSE($G$3,AG269-AH269,AH269-AG269)</f>
        <v>#N/A</v>
      </c>
      <c r="AO269" s="57" t="e">
        <f aca="false">CHOOSE($G$3,AJ269-AK269,AK269-AJ269)</f>
        <v>#N/A</v>
      </c>
      <c r="AP269" s="72" t="e">
        <f aca="false">SUM(AM269:AO269)</f>
        <v>#N/A</v>
      </c>
      <c r="AR269" s="57" t="n">
        <f aca="false">CHOOSE($G$3,AC269-AD269,AD269-AC269)</f>
        <v>0</v>
      </c>
      <c r="AS269" s="57" t="e">
        <f aca="false">CHOOSE($G$3,AF269-AG269,AG269-AF269)</f>
        <v>#N/A</v>
      </c>
      <c r="AT269" s="57" t="e">
        <f aca="false">CHOOSE($G$3,AI269-AJ269,AJ269-AI269)</f>
        <v>#N/A</v>
      </c>
      <c r="AU269" s="72" t="e">
        <f aca="false">AR269+AS269+AT269</f>
        <v>#N/A</v>
      </c>
      <c r="AV269" s="72"/>
      <c r="AW269" s="58" t="e">
        <f aca="false">AU269+AP269</f>
        <v>#N/A</v>
      </c>
      <c r="AY269" s="58" t="e">
        <f aca="false">AK269+AH269+AE269</f>
        <v>#N/A</v>
      </c>
      <c r="AZ269" s="73"/>
    </row>
    <row r="270" customFormat="false" ht="12" hidden="false" customHeight="true" outlineLevel="0" collapsed="false">
      <c r="A270" s="62" t="n">
        <f aca="false">EDATE(A269,1)</f>
        <v>44621</v>
      </c>
      <c r="B270" s="63" t="n">
        <f aca="false">B269</f>
        <v>15000</v>
      </c>
      <c r="C270" s="75"/>
      <c r="D270" s="65" t="n">
        <f aca="false">B270+C270</f>
        <v>15000</v>
      </c>
      <c r="E270" s="52" t="n">
        <f aca="false">IF(Z270=0,0,IF(AND(Z270=1,$H$3=1),D270*U270,IF($H$3=2,D270,"N/A")))</f>
        <v>0</v>
      </c>
      <c r="F270" s="52" t="n">
        <f aca="false">E270*Y270</f>
        <v>0</v>
      </c>
      <c r="G270" s="66" t="n">
        <f aca="false">VLOOKUP($A270,Table,MATCH(G$4,Curves,0))</f>
        <v>3</v>
      </c>
      <c r="H270" s="67" t="n">
        <f aca="false">G270</f>
        <v>3</v>
      </c>
      <c r="I270" s="68" t="n">
        <f aca="false">H270</f>
        <v>3</v>
      </c>
      <c r="J270" s="66" t="e">
        <f aca="false">VLOOKUP($A270,Table,MATCH(J$4,Curves,0))</f>
        <v>#N/A</v>
      </c>
      <c r="K270" s="67" t="e">
        <f aca="false">J270</f>
        <v>#N/A</v>
      </c>
      <c r="L270" s="68" t="e">
        <f aca="false">K270</f>
        <v>#N/A</v>
      </c>
      <c r="M270" s="66" t="e">
        <f aca="false">VLOOKUP($A270,Table,MATCH(M$4,Curves,0))</f>
        <v>#N/A</v>
      </c>
      <c r="N270" s="67" t="e">
        <f aca="false">M270</f>
        <v>#N/A</v>
      </c>
      <c r="O270" s="68" t="e">
        <f aca="false">N270</f>
        <v>#N/A</v>
      </c>
      <c r="P270" s="69"/>
      <c r="Q270" s="68" t="e">
        <f aca="false">M270+J270+G270</f>
        <v>#N/A</v>
      </c>
      <c r="R270" s="68" t="e">
        <f aca="false">N270+K270+H270</f>
        <v>#N/A</v>
      </c>
      <c r="S270" s="68" t="e">
        <f aca="false">O270+L270+I270</f>
        <v>#N/A</v>
      </c>
      <c r="T270" s="69"/>
      <c r="U270" s="2" t="n">
        <f aca="false">A271-A270</f>
        <v>31</v>
      </c>
      <c r="V270" s="70" t="n">
        <f aca="false">CHOOSE(F$3,A271+24,A270)</f>
        <v>44621</v>
      </c>
      <c r="W270" s="2" t="n">
        <f aca="false">V270-C$3</f>
        <v>-1304</v>
      </c>
      <c r="X270" s="66" t="n">
        <f aca="false">VLOOKUP($A270,Table,MATCH(X$4,Curves,0))</f>
        <v>2</v>
      </c>
      <c r="Y270" s="71" t="n">
        <f aca="false">1/(1+CHOOSE(F$3,(X271+($K$3/10000))/2,(X270+($K$3/10000))/2))^(2*W270/365.25)</f>
        <v>141.074639511725</v>
      </c>
      <c r="Z270" s="2" t="n">
        <f aca="false">IF(AND(mthbeg&lt;=A270,mthend&gt;=A270),1,0)</f>
        <v>0</v>
      </c>
      <c r="AA270" s="2" t="n">
        <f aca="false">U270*Z270</f>
        <v>0</v>
      </c>
      <c r="AC270" s="57" t="n">
        <f aca="false">F270*G270</f>
        <v>0</v>
      </c>
      <c r="AD270" s="57" t="n">
        <f aca="false">$F270*H270</f>
        <v>0</v>
      </c>
      <c r="AE270" s="57" t="n">
        <f aca="false">$F270*I270</f>
        <v>0</v>
      </c>
      <c r="AF270" s="57" t="e">
        <f aca="false">$F270*J270</f>
        <v>#N/A</v>
      </c>
      <c r="AG270" s="57" t="e">
        <f aca="false">$F270*K270</f>
        <v>#N/A</v>
      </c>
      <c r="AH270" s="57" t="e">
        <f aca="false">$F270*L270</f>
        <v>#N/A</v>
      </c>
      <c r="AI270" s="57" t="e">
        <f aca="false">$F270*M270</f>
        <v>#N/A</v>
      </c>
      <c r="AJ270" s="57" t="e">
        <f aca="false">$F270*N270</f>
        <v>#N/A</v>
      </c>
      <c r="AK270" s="57" t="e">
        <f aca="false">F270*O270</f>
        <v>#N/A</v>
      </c>
      <c r="AL270" s="61"/>
      <c r="AM270" s="57" t="n">
        <f aca="false">CHOOSE($G$3,AD270-AE270,AE270-AD270)</f>
        <v>0</v>
      </c>
      <c r="AN270" s="57" t="e">
        <f aca="false">CHOOSE($G$3,AG270-AH270,AH270-AG270)</f>
        <v>#N/A</v>
      </c>
      <c r="AO270" s="57" t="e">
        <f aca="false">CHOOSE($G$3,AJ270-AK270,AK270-AJ270)</f>
        <v>#N/A</v>
      </c>
      <c r="AP270" s="72" t="e">
        <f aca="false">SUM(AM270:AO270)</f>
        <v>#N/A</v>
      </c>
      <c r="AR270" s="57" t="n">
        <f aca="false">CHOOSE($G$3,AC270-AD270,AD270-AC270)</f>
        <v>0</v>
      </c>
      <c r="AS270" s="57" t="e">
        <f aca="false">CHOOSE($G$3,AF270-AG270,AG270-AF270)</f>
        <v>#N/A</v>
      </c>
      <c r="AT270" s="57" t="e">
        <f aca="false">CHOOSE($G$3,AI270-AJ270,AJ270-AI270)</f>
        <v>#N/A</v>
      </c>
      <c r="AU270" s="72" t="e">
        <f aca="false">AR270+AS270+AT270</f>
        <v>#N/A</v>
      </c>
      <c r="AV270" s="72"/>
      <c r="AW270" s="58" t="e">
        <f aca="false">AU270+AP270</f>
        <v>#N/A</v>
      </c>
      <c r="AY270" s="58" t="e">
        <f aca="false">AK270+AH270+AE270</f>
        <v>#N/A</v>
      </c>
      <c r="AZ270" s="73"/>
    </row>
    <row r="271" customFormat="false" ht="12" hidden="false" customHeight="true" outlineLevel="0" collapsed="false">
      <c r="A271" s="62" t="n">
        <f aca="false">EDATE(A270,1)</f>
        <v>44652</v>
      </c>
      <c r="B271" s="63" t="n">
        <f aca="false">B270</f>
        <v>15000</v>
      </c>
      <c r="C271" s="75"/>
      <c r="D271" s="65" t="n">
        <f aca="false">B271+C271</f>
        <v>15000</v>
      </c>
      <c r="E271" s="52" t="n">
        <f aca="false">IF(Z271=0,0,IF(AND(Z271=1,$H$3=1),D271*U271,IF($H$3=2,D271,"N/A")))</f>
        <v>0</v>
      </c>
      <c r="F271" s="52" t="n">
        <f aca="false">E271*Y271</f>
        <v>0</v>
      </c>
      <c r="G271" s="66" t="n">
        <f aca="false">VLOOKUP($A271,Table,MATCH(G$4,Curves,0))</f>
        <v>3</v>
      </c>
      <c r="H271" s="67" t="n">
        <f aca="false">G271</f>
        <v>3</v>
      </c>
      <c r="I271" s="68" t="n">
        <f aca="false">H271</f>
        <v>3</v>
      </c>
      <c r="J271" s="66" t="e">
        <f aca="false">VLOOKUP($A271,Table,MATCH(J$4,Curves,0))</f>
        <v>#N/A</v>
      </c>
      <c r="K271" s="67" t="e">
        <f aca="false">J271</f>
        <v>#N/A</v>
      </c>
      <c r="L271" s="68" t="e">
        <f aca="false">K271</f>
        <v>#N/A</v>
      </c>
      <c r="M271" s="66" t="e">
        <f aca="false">VLOOKUP($A271,Table,MATCH(M$4,Curves,0))</f>
        <v>#N/A</v>
      </c>
      <c r="N271" s="67" t="e">
        <f aca="false">M271</f>
        <v>#N/A</v>
      </c>
      <c r="O271" s="68" t="e">
        <f aca="false">N271</f>
        <v>#N/A</v>
      </c>
      <c r="P271" s="69"/>
      <c r="Q271" s="68" t="e">
        <f aca="false">M271+J271+G271</f>
        <v>#N/A</v>
      </c>
      <c r="R271" s="68" t="e">
        <f aca="false">N271+K271+H271</f>
        <v>#N/A</v>
      </c>
      <c r="S271" s="68" t="e">
        <f aca="false">O271+L271+I271</f>
        <v>#N/A</v>
      </c>
      <c r="T271" s="69"/>
      <c r="U271" s="2" t="n">
        <f aca="false">A272-A271</f>
        <v>30</v>
      </c>
      <c r="V271" s="70" t="n">
        <f aca="false">CHOOSE(F$3,A272+24,A271)</f>
        <v>44652</v>
      </c>
      <c r="W271" s="2" t="n">
        <f aca="false">V271-C$3</f>
        <v>-1273</v>
      </c>
      <c r="X271" s="66" t="n">
        <f aca="false">VLOOKUP($A271,Table,MATCH(X$4,Curves,0))</f>
        <v>2</v>
      </c>
      <c r="Y271" s="71" t="n">
        <f aca="false">1/(1+CHOOSE(F$3,(X272+($K$3/10000))/2,(X271+($K$3/10000))/2))^(2*W271/365.25)</f>
        <v>125.415174320089</v>
      </c>
      <c r="Z271" s="2" t="n">
        <f aca="false">IF(AND(mthbeg&lt;=A271,mthend&gt;=A271),1,0)</f>
        <v>0</v>
      </c>
      <c r="AA271" s="2" t="n">
        <f aca="false">U271*Z271</f>
        <v>0</v>
      </c>
      <c r="AC271" s="57" t="n">
        <f aca="false">F271*G271</f>
        <v>0</v>
      </c>
      <c r="AD271" s="57" t="n">
        <f aca="false">$F271*H271</f>
        <v>0</v>
      </c>
      <c r="AE271" s="57" t="n">
        <f aca="false">$F271*I271</f>
        <v>0</v>
      </c>
      <c r="AF271" s="57" t="e">
        <f aca="false">$F271*J271</f>
        <v>#N/A</v>
      </c>
      <c r="AG271" s="57" t="e">
        <f aca="false">$F271*K271</f>
        <v>#N/A</v>
      </c>
      <c r="AH271" s="57" t="e">
        <f aca="false">$F271*L271</f>
        <v>#N/A</v>
      </c>
      <c r="AI271" s="57" t="e">
        <f aca="false">$F271*M271</f>
        <v>#N/A</v>
      </c>
      <c r="AJ271" s="57" t="e">
        <f aca="false">$F271*N271</f>
        <v>#N/A</v>
      </c>
      <c r="AK271" s="57" t="e">
        <f aca="false">F271*O271</f>
        <v>#N/A</v>
      </c>
      <c r="AL271" s="61"/>
      <c r="AM271" s="57" t="n">
        <f aca="false">CHOOSE($G$3,AD271-AE271,AE271-AD271)</f>
        <v>0</v>
      </c>
      <c r="AN271" s="57" t="e">
        <f aca="false">CHOOSE($G$3,AG271-AH271,AH271-AG271)</f>
        <v>#N/A</v>
      </c>
      <c r="AO271" s="57" t="e">
        <f aca="false">CHOOSE($G$3,AJ271-AK271,AK271-AJ271)</f>
        <v>#N/A</v>
      </c>
      <c r="AP271" s="72" t="e">
        <f aca="false">SUM(AM271:AO271)</f>
        <v>#N/A</v>
      </c>
      <c r="AR271" s="57" t="n">
        <f aca="false">CHOOSE($G$3,AC271-AD271,AD271-AC271)</f>
        <v>0</v>
      </c>
      <c r="AS271" s="57" t="e">
        <f aca="false">CHOOSE($G$3,AF271-AG271,AG271-AF271)</f>
        <v>#N/A</v>
      </c>
      <c r="AT271" s="57" t="e">
        <f aca="false">CHOOSE($G$3,AI271-AJ271,AJ271-AI271)</f>
        <v>#N/A</v>
      </c>
      <c r="AU271" s="72" t="e">
        <f aca="false">AR271+AS271+AT271</f>
        <v>#N/A</v>
      </c>
      <c r="AV271" s="72"/>
      <c r="AW271" s="58" t="e">
        <f aca="false">AU271+AP271</f>
        <v>#N/A</v>
      </c>
      <c r="AY271" s="58" t="e">
        <f aca="false">AK271+AH271+AE271</f>
        <v>#N/A</v>
      </c>
      <c r="AZ271" s="73"/>
    </row>
    <row r="272" customFormat="false" ht="12" hidden="false" customHeight="true" outlineLevel="0" collapsed="false">
      <c r="A272" s="62" t="n">
        <f aca="false">EDATE(A271,1)</f>
        <v>44682</v>
      </c>
      <c r="B272" s="63" t="n">
        <f aca="false">B271</f>
        <v>15000</v>
      </c>
      <c r="C272" s="75"/>
      <c r="D272" s="65" t="n">
        <f aca="false">B272+C272</f>
        <v>15000</v>
      </c>
      <c r="E272" s="52" t="n">
        <f aca="false">IF(Z272=0,0,IF(AND(Z272=1,$H$3=1),D272*U272,IF($H$3=2,D272,"N/A")))</f>
        <v>0</v>
      </c>
      <c r="F272" s="52" t="n">
        <f aca="false">E272*Y272</f>
        <v>0</v>
      </c>
      <c r="G272" s="66" t="n">
        <f aca="false">VLOOKUP($A272,Table,MATCH(G$4,Curves,0))</f>
        <v>3</v>
      </c>
      <c r="H272" s="67" t="n">
        <f aca="false">G272</f>
        <v>3</v>
      </c>
      <c r="I272" s="68" t="n">
        <f aca="false">H272</f>
        <v>3</v>
      </c>
      <c r="J272" s="66" t="e">
        <f aca="false">VLOOKUP($A272,Table,MATCH(J$4,Curves,0))</f>
        <v>#N/A</v>
      </c>
      <c r="K272" s="67" t="e">
        <f aca="false">J272</f>
        <v>#N/A</v>
      </c>
      <c r="L272" s="68" t="e">
        <f aca="false">K272</f>
        <v>#N/A</v>
      </c>
      <c r="M272" s="66" t="e">
        <f aca="false">VLOOKUP($A272,Table,MATCH(M$4,Curves,0))</f>
        <v>#N/A</v>
      </c>
      <c r="N272" s="67" t="e">
        <f aca="false">M272</f>
        <v>#N/A</v>
      </c>
      <c r="O272" s="68" t="e">
        <f aca="false">N272</f>
        <v>#N/A</v>
      </c>
      <c r="P272" s="69"/>
      <c r="Q272" s="68" t="e">
        <f aca="false">M272+J272+G272</f>
        <v>#N/A</v>
      </c>
      <c r="R272" s="68" t="e">
        <f aca="false">N272+K272+H272</f>
        <v>#N/A</v>
      </c>
      <c r="S272" s="68" t="e">
        <f aca="false">O272+L272+I272</f>
        <v>#N/A</v>
      </c>
      <c r="T272" s="69"/>
      <c r="U272" s="2" t="n">
        <f aca="false">A273-A272</f>
        <v>31</v>
      </c>
      <c r="V272" s="70" t="n">
        <f aca="false">CHOOSE(F$3,A273+24,A272)</f>
        <v>44682</v>
      </c>
      <c r="W272" s="2" t="n">
        <f aca="false">V272-C$3</f>
        <v>-1243</v>
      </c>
      <c r="X272" s="66" t="n">
        <f aca="false">VLOOKUP($A272,Table,MATCH(X$4,Curves,0))</f>
        <v>2</v>
      </c>
      <c r="Y272" s="71" t="n">
        <f aca="false">1/(1+CHOOSE(F$3,(X273+($K$3/10000))/2,(X272+($K$3/10000))/2))^(2*W272/365.25)</f>
        <v>111.917905394759</v>
      </c>
      <c r="Z272" s="2" t="n">
        <f aca="false">IF(AND(mthbeg&lt;=A272,mthend&gt;=A272),1,0)</f>
        <v>0</v>
      </c>
      <c r="AA272" s="2" t="n">
        <f aca="false">U272*Z272</f>
        <v>0</v>
      </c>
      <c r="AC272" s="57" t="n">
        <f aca="false">F272*G272</f>
        <v>0</v>
      </c>
      <c r="AD272" s="57" t="n">
        <f aca="false">$F272*H272</f>
        <v>0</v>
      </c>
      <c r="AE272" s="57" t="n">
        <f aca="false">$F272*I272</f>
        <v>0</v>
      </c>
      <c r="AF272" s="57" t="e">
        <f aca="false">$F272*J272</f>
        <v>#N/A</v>
      </c>
      <c r="AG272" s="57" t="e">
        <f aca="false">$F272*K272</f>
        <v>#N/A</v>
      </c>
      <c r="AH272" s="57" t="e">
        <f aca="false">$F272*L272</f>
        <v>#N/A</v>
      </c>
      <c r="AI272" s="57" t="e">
        <f aca="false">$F272*M272</f>
        <v>#N/A</v>
      </c>
      <c r="AJ272" s="57" t="e">
        <f aca="false">$F272*N272</f>
        <v>#N/A</v>
      </c>
      <c r="AK272" s="57" t="e">
        <f aca="false">F272*O272</f>
        <v>#N/A</v>
      </c>
      <c r="AL272" s="61"/>
      <c r="AM272" s="57" t="n">
        <f aca="false">CHOOSE($G$3,AD272-AE272,AE272-AD272)</f>
        <v>0</v>
      </c>
      <c r="AN272" s="57" t="e">
        <f aca="false">CHOOSE($G$3,AG272-AH272,AH272-AG272)</f>
        <v>#N/A</v>
      </c>
      <c r="AO272" s="57" t="e">
        <f aca="false">CHOOSE($G$3,AJ272-AK272,AK272-AJ272)</f>
        <v>#N/A</v>
      </c>
      <c r="AP272" s="72" t="e">
        <f aca="false">SUM(AM272:AO272)</f>
        <v>#N/A</v>
      </c>
      <c r="AR272" s="57" t="n">
        <f aca="false">CHOOSE($G$3,AC272-AD272,AD272-AC272)</f>
        <v>0</v>
      </c>
      <c r="AS272" s="57" t="e">
        <f aca="false">CHOOSE($G$3,AF272-AG272,AG272-AF272)</f>
        <v>#N/A</v>
      </c>
      <c r="AT272" s="57" t="e">
        <f aca="false">CHOOSE($G$3,AI272-AJ272,AJ272-AI272)</f>
        <v>#N/A</v>
      </c>
      <c r="AU272" s="72" t="e">
        <f aca="false">AR272+AS272+AT272</f>
        <v>#N/A</v>
      </c>
      <c r="AV272" s="72"/>
      <c r="AW272" s="58" t="e">
        <f aca="false">AU272+AP272</f>
        <v>#N/A</v>
      </c>
      <c r="AY272" s="58" t="e">
        <f aca="false">AK272+AH272+AE272</f>
        <v>#N/A</v>
      </c>
      <c r="AZ272" s="73"/>
    </row>
    <row r="273" customFormat="false" ht="12" hidden="false" customHeight="true" outlineLevel="0" collapsed="false">
      <c r="A273" s="62" t="n">
        <f aca="false">EDATE(A272,1)</f>
        <v>44713</v>
      </c>
      <c r="B273" s="63" t="n">
        <f aca="false">B272</f>
        <v>15000</v>
      </c>
      <c r="C273" s="75"/>
      <c r="D273" s="65" t="n">
        <f aca="false">B273+C273</f>
        <v>15000</v>
      </c>
      <c r="E273" s="52" t="n">
        <f aca="false">IF(Z273=0,0,IF(AND(Z273=1,$H$3=1),D273*U273,IF($H$3=2,D273,"N/A")))</f>
        <v>0</v>
      </c>
      <c r="F273" s="52" t="n">
        <f aca="false">E273*Y273</f>
        <v>0</v>
      </c>
      <c r="G273" s="66" t="n">
        <f aca="false">VLOOKUP($A273,Table,MATCH(G$4,Curves,0))</f>
        <v>3</v>
      </c>
      <c r="H273" s="67" t="n">
        <f aca="false">G273</f>
        <v>3</v>
      </c>
      <c r="I273" s="68" t="n">
        <f aca="false">H273</f>
        <v>3</v>
      </c>
      <c r="J273" s="66" t="e">
        <f aca="false">VLOOKUP($A273,Table,MATCH(J$4,Curves,0))</f>
        <v>#N/A</v>
      </c>
      <c r="K273" s="67" t="e">
        <f aca="false">J273</f>
        <v>#N/A</v>
      </c>
      <c r="L273" s="68" t="e">
        <f aca="false">K273</f>
        <v>#N/A</v>
      </c>
      <c r="M273" s="66" t="e">
        <f aca="false">VLOOKUP($A273,Table,MATCH(M$4,Curves,0))</f>
        <v>#N/A</v>
      </c>
      <c r="N273" s="67" t="e">
        <f aca="false">M273</f>
        <v>#N/A</v>
      </c>
      <c r="O273" s="68" t="e">
        <f aca="false">N273</f>
        <v>#N/A</v>
      </c>
      <c r="P273" s="69"/>
      <c r="Q273" s="68" t="e">
        <f aca="false">M273+J273+G273</f>
        <v>#N/A</v>
      </c>
      <c r="R273" s="68" t="e">
        <f aca="false">N273+K273+H273</f>
        <v>#N/A</v>
      </c>
      <c r="S273" s="68" t="e">
        <f aca="false">O273+L273+I273</f>
        <v>#N/A</v>
      </c>
      <c r="T273" s="69"/>
      <c r="U273" s="2" t="n">
        <f aca="false">A274-A273</f>
        <v>30</v>
      </c>
      <c r="V273" s="70" t="n">
        <f aca="false">CHOOSE(F$3,A274+24,A273)</f>
        <v>44713</v>
      </c>
      <c r="W273" s="2" t="n">
        <f aca="false">V273-C$3</f>
        <v>-1212</v>
      </c>
      <c r="X273" s="66" t="n">
        <f aca="false">VLOOKUP($A273,Table,MATCH(X$4,Curves,0))</f>
        <v>2</v>
      </c>
      <c r="Y273" s="71" t="n">
        <f aca="false">1/(1+CHOOSE(F$3,(X274+($K$3/10000))/2,(X273+($K$3/10000))/2))^(2*W273/365.25)</f>
        <v>99.4948749343165</v>
      </c>
      <c r="Z273" s="2" t="n">
        <f aca="false">IF(AND(mthbeg&lt;=A273,mthend&gt;=A273),1,0)</f>
        <v>0</v>
      </c>
      <c r="AA273" s="2" t="n">
        <f aca="false">U273*Z273</f>
        <v>0</v>
      </c>
      <c r="AC273" s="57" t="n">
        <f aca="false">F273*G273</f>
        <v>0</v>
      </c>
      <c r="AD273" s="57" t="n">
        <f aca="false">$F273*H273</f>
        <v>0</v>
      </c>
      <c r="AE273" s="57" t="n">
        <f aca="false">$F273*I273</f>
        <v>0</v>
      </c>
      <c r="AF273" s="57" t="e">
        <f aca="false">$F273*J273</f>
        <v>#N/A</v>
      </c>
      <c r="AG273" s="57" t="e">
        <f aca="false">$F273*K273</f>
        <v>#N/A</v>
      </c>
      <c r="AH273" s="57" t="e">
        <f aca="false">$F273*L273</f>
        <v>#N/A</v>
      </c>
      <c r="AI273" s="57" t="e">
        <f aca="false">$F273*M273</f>
        <v>#N/A</v>
      </c>
      <c r="AJ273" s="57" t="e">
        <f aca="false">$F273*N273</f>
        <v>#N/A</v>
      </c>
      <c r="AK273" s="57" t="e">
        <f aca="false">F273*O273</f>
        <v>#N/A</v>
      </c>
      <c r="AL273" s="61"/>
      <c r="AM273" s="57" t="n">
        <f aca="false">CHOOSE($G$3,AD273-AE273,AE273-AD273)</f>
        <v>0</v>
      </c>
      <c r="AN273" s="57" t="e">
        <f aca="false">CHOOSE($G$3,AG273-AH273,AH273-AG273)</f>
        <v>#N/A</v>
      </c>
      <c r="AO273" s="57" t="e">
        <f aca="false">CHOOSE($G$3,AJ273-AK273,AK273-AJ273)</f>
        <v>#N/A</v>
      </c>
      <c r="AP273" s="72" t="e">
        <f aca="false">SUM(AM273:AO273)</f>
        <v>#N/A</v>
      </c>
      <c r="AR273" s="57" t="n">
        <f aca="false">CHOOSE($G$3,AC273-AD273,AD273-AC273)</f>
        <v>0</v>
      </c>
      <c r="AS273" s="57" t="e">
        <f aca="false">CHOOSE($G$3,AF273-AG273,AG273-AF273)</f>
        <v>#N/A</v>
      </c>
      <c r="AT273" s="57" t="e">
        <f aca="false">CHOOSE($G$3,AI273-AJ273,AJ273-AI273)</f>
        <v>#N/A</v>
      </c>
      <c r="AU273" s="72" t="e">
        <f aca="false">AR273+AS273+AT273</f>
        <v>#N/A</v>
      </c>
      <c r="AV273" s="72"/>
      <c r="AW273" s="58" t="e">
        <f aca="false">AU273+AP273</f>
        <v>#N/A</v>
      </c>
      <c r="AY273" s="58" t="e">
        <f aca="false">AK273+AH273+AE273</f>
        <v>#N/A</v>
      </c>
      <c r="AZ273" s="73"/>
    </row>
    <row r="274" customFormat="false" ht="12" hidden="false" customHeight="true" outlineLevel="0" collapsed="false">
      <c r="A274" s="62" t="n">
        <f aca="false">EDATE(A273,1)</f>
        <v>44743</v>
      </c>
      <c r="B274" s="63" t="n">
        <f aca="false">B273</f>
        <v>15000</v>
      </c>
      <c r="C274" s="75"/>
      <c r="D274" s="65" t="n">
        <f aca="false">B274+C274</f>
        <v>15000</v>
      </c>
      <c r="E274" s="52" t="n">
        <f aca="false">IF(Z274=0,0,IF(AND(Z274=1,$H$3=1),D274*U274,IF($H$3=2,D274,"N/A")))</f>
        <v>0</v>
      </c>
      <c r="F274" s="52" t="n">
        <f aca="false">E274*Y274</f>
        <v>0</v>
      </c>
      <c r="G274" s="66" t="n">
        <f aca="false">VLOOKUP($A274,Table,MATCH(G$4,Curves,0))</f>
        <v>3</v>
      </c>
      <c r="H274" s="67" t="n">
        <f aca="false">G274</f>
        <v>3</v>
      </c>
      <c r="I274" s="68" t="n">
        <f aca="false">H274</f>
        <v>3</v>
      </c>
      <c r="J274" s="66" t="e">
        <f aca="false">VLOOKUP($A274,Table,MATCH(J$4,Curves,0))</f>
        <v>#N/A</v>
      </c>
      <c r="K274" s="67" t="e">
        <f aca="false">J274</f>
        <v>#N/A</v>
      </c>
      <c r="L274" s="68" t="e">
        <f aca="false">K274</f>
        <v>#N/A</v>
      </c>
      <c r="M274" s="66" t="e">
        <f aca="false">VLOOKUP($A274,Table,MATCH(M$4,Curves,0))</f>
        <v>#N/A</v>
      </c>
      <c r="N274" s="67" t="e">
        <f aca="false">M274</f>
        <v>#N/A</v>
      </c>
      <c r="O274" s="68" t="e">
        <f aca="false">N274</f>
        <v>#N/A</v>
      </c>
      <c r="P274" s="69"/>
      <c r="Q274" s="68" t="e">
        <f aca="false">M274+J274+G274</f>
        <v>#N/A</v>
      </c>
      <c r="R274" s="68" t="e">
        <f aca="false">N274+K274+H274</f>
        <v>#N/A</v>
      </c>
      <c r="S274" s="68" t="e">
        <f aca="false">O274+L274+I274</f>
        <v>#N/A</v>
      </c>
      <c r="T274" s="69"/>
      <c r="U274" s="2" t="n">
        <f aca="false">A275-A274</f>
        <v>31</v>
      </c>
      <c r="V274" s="70" t="n">
        <f aca="false">CHOOSE(F$3,A275+24,A274)</f>
        <v>44743</v>
      </c>
      <c r="W274" s="2" t="n">
        <f aca="false">V274-C$3</f>
        <v>-1182</v>
      </c>
      <c r="X274" s="66" t="n">
        <f aca="false">VLOOKUP($A274,Table,MATCH(X$4,Curves,0))</f>
        <v>2</v>
      </c>
      <c r="Y274" s="71" t="n">
        <f aca="false">1/(1+CHOOSE(F$3,(X275+($K$3/10000))/2,(X274+($K$3/10000))/2))^(2*W274/365.25)</f>
        <v>88.7871667884658</v>
      </c>
      <c r="Z274" s="2" t="n">
        <f aca="false">IF(AND(mthbeg&lt;=A274,mthend&gt;=A274),1,0)</f>
        <v>0</v>
      </c>
      <c r="AA274" s="2" t="n">
        <f aca="false">U274*Z274</f>
        <v>0</v>
      </c>
      <c r="AC274" s="57" t="n">
        <f aca="false">F274*G274</f>
        <v>0</v>
      </c>
      <c r="AD274" s="57" t="n">
        <f aca="false">$F274*H274</f>
        <v>0</v>
      </c>
      <c r="AE274" s="57" t="n">
        <f aca="false">$F274*I274</f>
        <v>0</v>
      </c>
      <c r="AF274" s="57" t="e">
        <f aca="false">$F274*J274</f>
        <v>#N/A</v>
      </c>
      <c r="AG274" s="57" t="e">
        <f aca="false">$F274*K274</f>
        <v>#N/A</v>
      </c>
      <c r="AH274" s="57" t="e">
        <f aca="false">$F274*L274</f>
        <v>#N/A</v>
      </c>
      <c r="AI274" s="57" t="e">
        <f aca="false">$F274*M274</f>
        <v>#N/A</v>
      </c>
      <c r="AJ274" s="57" t="e">
        <f aca="false">$F274*N274</f>
        <v>#N/A</v>
      </c>
      <c r="AK274" s="57" t="e">
        <f aca="false">F274*O274</f>
        <v>#N/A</v>
      </c>
      <c r="AL274" s="61"/>
      <c r="AM274" s="57" t="n">
        <f aca="false">CHOOSE($G$3,AD274-AE274,AE274-AD274)</f>
        <v>0</v>
      </c>
      <c r="AN274" s="57" t="e">
        <f aca="false">CHOOSE($G$3,AG274-AH274,AH274-AG274)</f>
        <v>#N/A</v>
      </c>
      <c r="AO274" s="57" t="e">
        <f aca="false">CHOOSE($G$3,AJ274-AK274,AK274-AJ274)</f>
        <v>#N/A</v>
      </c>
      <c r="AP274" s="72" t="e">
        <f aca="false">SUM(AM274:AO274)</f>
        <v>#N/A</v>
      </c>
      <c r="AR274" s="57" t="n">
        <f aca="false">CHOOSE($G$3,AC274-AD274,AD274-AC274)</f>
        <v>0</v>
      </c>
      <c r="AS274" s="57" t="e">
        <f aca="false">CHOOSE($G$3,AF274-AG274,AG274-AF274)</f>
        <v>#N/A</v>
      </c>
      <c r="AT274" s="57" t="e">
        <f aca="false">CHOOSE($G$3,AI274-AJ274,AJ274-AI274)</f>
        <v>#N/A</v>
      </c>
      <c r="AU274" s="72" t="e">
        <f aca="false">AR274+AS274+AT274</f>
        <v>#N/A</v>
      </c>
      <c r="AV274" s="72"/>
      <c r="AW274" s="58" t="e">
        <f aca="false">AU274+AP274</f>
        <v>#N/A</v>
      </c>
      <c r="AY274" s="58" t="e">
        <f aca="false">AK274+AH274+AE274</f>
        <v>#N/A</v>
      </c>
      <c r="AZ274" s="73"/>
    </row>
    <row r="275" customFormat="false" ht="12" hidden="false" customHeight="true" outlineLevel="0" collapsed="false">
      <c r="A275" s="62" t="n">
        <f aca="false">EDATE(A274,1)</f>
        <v>44774</v>
      </c>
      <c r="B275" s="63" t="n">
        <f aca="false">B274</f>
        <v>15000</v>
      </c>
      <c r="C275" s="75"/>
      <c r="D275" s="65" t="n">
        <f aca="false">B275+C275</f>
        <v>15000</v>
      </c>
      <c r="E275" s="52" t="n">
        <f aca="false">IF(Z275=0,0,IF(AND(Z275=1,$H$3=1),D275*U275,IF($H$3=2,D275,"N/A")))</f>
        <v>0</v>
      </c>
      <c r="F275" s="52" t="n">
        <f aca="false">E275*Y275</f>
        <v>0</v>
      </c>
      <c r="G275" s="66" t="n">
        <f aca="false">VLOOKUP($A275,Table,MATCH(G$4,Curves,0))</f>
        <v>3</v>
      </c>
      <c r="H275" s="67" t="n">
        <f aca="false">G275</f>
        <v>3</v>
      </c>
      <c r="I275" s="68" t="n">
        <f aca="false">H275</f>
        <v>3</v>
      </c>
      <c r="J275" s="66" t="e">
        <f aca="false">VLOOKUP($A275,Table,MATCH(J$4,Curves,0))</f>
        <v>#N/A</v>
      </c>
      <c r="K275" s="67" t="e">
        <f aca="false">J275</f>
        <v>#N/A</v>
      </c>
      <c r="L275" s="68" t="e">
        <f aca="false">K275</f>
        <v>#N/A</v>
      </c>
      <c r="M275" s="66" t="e">
        <f aca="false">VLOOKUP($A275,Table,MATCH(M$4,Curves,0))</f>
        <v>#N/A</v>
      </c>
      <c r="N275" s="67" t="e">
        <f aca="false">M275</f>
        <v>#N/A</v>
      </c>
      <c r="O275" s="68" t="e">
        <f aca="false">N275</f>
        <v>#N/A</v>
      </c>
      <c r="P275" s="69"/>
      <c r="Q275" s="68" t="e">
        <f aca="false">M275+J275+G275</f>
        <v>#N/A</v>
      </c>
      <c r="R275" s="68" t="e">
        <f aca="false">N275+K275+H275</f>
        <v>#N/A</v>
      </c>
      <c r="S275" s="68" t="e">
        <f aca="false">O275+L275+I275</f>
        <v>#N/A</v>
      </c>
      <c r="T275" s="69"/>
      <c r="U275" s="2" t="n">
        <f aca="false">A276-A275</f>
        <v>31</v>
      </c>
      <c r="V275" s="70" t="n">
        <f aca="false">CHOOSE(F$3,A276+24,A275)</f>
        <v>44774</v>
      </c>
      <c r="W275" s="2" t="n">
        <f aca="false">V275-C$3</f>
        <v>-1151</v>
      </c>
      <c r="X275" s="66" t="n">
        <f aca="false">VLOOKUP($A275,Table,MATCH(X$4,Curves,0))</f>
        <v>2</v>
      </c>
      <c r="Y275" s="71" t="n">
        <f aca="false">1/(1+CHOOSE(F$3,(X276+($K$3/10000))/2,(X275+($K$3/10000))/2))^(2*W275/365.25)</f>
        <v>78.9316778600503</v>
      </c>
      <c r="Z275" s="2" t="n">
        <f aca="false">IF(AND(mthbeg&lt;=A275,mthend&gt;=A275),1,0)</f>
        <v>0</v>
      </c>
      <c r="AA275" s="2" t="n">
        <f aca="false">U275*Z275</f>
        <v>0</v>
      </c>
      <c r="AC275" s="57" t="n">
        <f aca="false">F275*G275</f>
        <v>0</v>
      </c>
      <c r="AD275" s="57" t="n">
        <f aca="false">$F275*H275</f>
        <v>0</v>
      </c>
      <c r="AE275" s="57" t="n">
        <f aca="false">$F275*I275</f>
        <v>0</v>
      </c>
      <c r="AF275" s="57" t="e">
        <f aca="false">$F275*J275</f>
        <v>#N/A</v>
      </c>
      <c r="AG275" s="57" t="e">
        <f aca="false">$F275*K275</f>
        <v>#N/A</v>
      </c>
      <c r="AH275" s="57" t="e">
        <f aca="false">$F275*L275</f>
        <v>#N/A</v>
      </c>
      <c r="AI275" s="57" t="e">
        <f aca="false">$F275*M275</f>
        <v>#N/A</v>
      </c>
      <c r="AJ275" s="57" t="e">
        <f aca="false">$F275*N275</f>
        <v>#N/A</v>
      </c>
      <c r="AK275" s="57" t="e">
        <f aca="false">F275*O275</f>
        <v>#N/A</v>
      </c>
      <c r="AL275" s="61"/>
      <c r="AM275" s="57" t="n">
        <f aca="false">CHOOSE($G$3,AD275-AE275,AE275-AD275)</f>
        <v>0</v>
      </c>
      <c r="AN275" s="57" t="e">
        <f aca="false">CHOOSE($G$3,AG275-AH275,AH275-AG275)</f>
        <v>#N/A</v>
      </c>
      <c r="AO275" s="57" t="e">
        <f aca="false">CHOOSE($G$3,AJ275-AK275,AK275-AJ275)</f>
        <v>#N/A</v>
      </c>
      <c r="AP275" s="72" t="e">
        <f aca="false">SUM(AM275:AO275)</f>
        <v>#N/A</v>
      </c>
      <c r="AR275" s="57" t="n">
        <f aca="false">CHOOSE($G$3,AC275-AD275,AD275-AC275)</f>
        <v>0</v>
      </c>
      <c r="AS275" s="57" t="e">
        <f aca="false">CHOOSE($G$3,AF275-AG275,AG275-AF275)</f>
        <v>#N/A</v>
      </c>
      <c r="AT275" s="57" t="e">
        <f aca="false">CHOOSE($G$3,AI275-AJ275,AJ275-AI275)</f>
        <v>#N/A</v>
      </c>
      <c r="AU275" s="72" t="e">
        <f aca="false">AR275+AS275+AT275</f>
        <v>#N/A</v>
      </c>
      <c r="AV275" s="72"/>
      <c r="AW275" s="58" t="e">
        <f aca="false">AU275+AP275</f>
        <v>#N/A</v>
      </c>
      <c r="AY275" s="58" t="e">
        <f aca="false">AK275+AH275+AE275</f>
        <v>#N/A</v>
      </c>
      <c r="AZ275" s="73"/>
    </row>
    <row r="276" customFormat="false" ht="12" hidden="false" customHeight="true" outlineLevel="0" collapsed="false">
      <c r="A276" s="62" t="n">
        <f aca="false">EDATE(A275,1)</f>
        <v>44805</v>
      </c>
      <c r="B276" s="63" t="n">
        <f aca="false">B275</f>
        <v>15000</v>
      </c>
      <c r="C276" s="75"/>
      <c r="D276" s="65" t="n">
        <f aca="false">B276+C276</f>
        <v>15000</v>
      </c>
      <c r="E276" s="52" t="n">
        <f aca="false">IF(Z276=0,0,IF(AND(Z276=1,$H$3=1),D276*U276,IF($H$3=2,D276,"N/A")))</f>
        <v>0</v>
      </c>
      <c r="F276" s="52" t="n">
        <f aca="false">E276*Y276</f>
        <v>0</v>
      </c>
      <c r="G276" s="66" t="n">
        <f aca="false">VLOOKUP($A276,Table,MATCH(G$4,Curves,0))</f>
        <v>3</v>
      </c>
      <c r="H276" s="67" t="n">
        <f aca="false">G276</f>
        <v>3</v>
      </c>
      <c r="I276" s="68" t="n">
        <f aca="false">H276</f>
        <v>3</v>
      </c>
      <c r="J276" s="66" t="e">
        <f aca="false">VLOOKUP($A276,Table,MATCH(J$4,Curves,0))</f>
        <v>#N/A</v>
      </c>
      <c r="K276" s="67" t="e">
        <f aca="false">J276</f>
        <v>#N/A</v>
      </c>
      <c r="L276" s="68" t="e">
        <f aca="false">K276</f>
        <v>#N/A</v>
      </c>
      <c r="M276" s="66" t="e">
        <f aca="false">VLOOKUP($A276,Table,MATCH(M$4,Curves,0))</f>
        <v>#N/A</v>
      </c>
      <c r="N276" s="67" t="e">
        <f aca="false">M276</f>
        <v>#N/A</v>
      </c>
      <c r="O276" s="68" t="e">
        <f aca="false">N276</f>
        <v>#N/A</v>
      </c>
      <c r="P276" s="69"/>
      <c r="Q276" s="68" t="e">
        <f aca="false">M276+J276+G276</f>
        <v>#N/A</v>
      </c>
      <c r="R276" s="68" t="e">
        <f aca="false">N276+K276+H276</f>
        <v>#N/A</v>
      </c>
      <c r="S276" s="68" t="e">
        <f aca="false">O276+L276+I276</f>
        <v>#N/A</v>
      </c>
      <c r="T276" s="69"/>
      <c r="U276" s="2" t="n">
        <f aca="false">A277-A276</f>
        <v>30</v>
      </c>
      <c r="V276" s="70" t="n">
        <f aca="false">CHOOSE(F$3,A277+24,A276)</f>
        <v>44805</v>
      </c>
      <c r="W276" s="2" t="n">
        <f aca="false">V276-C$3</f>
        <v>-1120</v>
      </c>
      <c r="X276" s="66" t="n">
        <f aca="false">VLOOKUP($A276,Table,MATCH(X$4,Curves,0))</f>
        <v>2</v>
      </c>
      <c r="Y276" s="71" t="n">
        <f aca="false">1/(1+CHOOSE(F$3,(X277+($K$3/10000))/2,(X276+($K$3/10000))/2))^(2*W276/365.25)</f>
        <v>70.1701607918871</v>
      </c>
      <c r="Z276" s="2" t="n">
        <f aca="false">IF(AND(mthbeg&lt;=A276,mthend&gt;=A276),1,0)</f>
        <v>0</v>
      </c>
      <c r="AA276" s="2" t="n">
        <f aca="false">U276*Z276</f>
        <v>0</v>
      </c>
      <c r="AC276" s="57" t="n">
        <f aca="false">F276*G276</f>
        <v>0</v>
      </c>
      <c r="AD276" s="57" t="n">
        <f aca="false">$F276*H276</f>
        <v>0</v>
      </c>
      <c r="AE276" s="57" t="n">
        <f aca="false">$F276*I276</f>
        <v>0</v>
      </c>
      <c r="AF276" s="57" t="e">
        <f aca="false">$F276*J276</f>
        <v>#N/A</v>
      </c>
      <c r="AG276" s="57" t="e">
        <f aca="false">$F276*K276</f>
        <v>#N/A</v>
      </c>
      <c r="AH276" s="57" t="e">
        <f aca="false">$F276*L276</f>
        <v>#N/A</v>
      </c>
      <c r="AI276" s="57" t="e">
        <f aca="false">$F276*M276</f>
        <v>#N/A</v>
      </c>
      <c r="AJ276" s="57" t="e">
        <f aca="false">$F276*N276</f>
        <v>#N/A</v>
      </c>
      <c r="AK276" s="57" t="e">
        <f aca="false">F276*O276</f>
        <v>#N/A</v>
      </c>
      <c r="AL276" s="61"/>
      <c r="AM276" s="57" t="n">
        <f aca="false">CHOOSE($G$3,AD276-AE276,AE276-AD276)</f>
        <v>0</v>
      </c>
      <c r="AN276" s="57" t="e">
        <f aca="false">CHOOSE($G$3,AG276-AH276,AH276-AG276)</f>
        <v>#N/A</v>
      </c>
      <c r="AO276" s="57" t="e">
        <f aca="false">CHOOSE($G$3,AJ276-AK276,AK276-AJ276)</f>
        <v>#N/A</v>
      </c>
      <c r="AP276" s="72" t="e">
        <f aca="false">SUM(AM276:AO276)</f>
        <v>#N/A</v>
      </c>
      <c r="AR276" s="57" t="n">
        <f aca="false">CHOOSE($G$3,AC276-AD276,AD276-AC276)</f>
        <v>0</v>
      </c>
      <c r="AS276" s="57" t="e">
        <f aca="false">CHOOSE($G$3,AF276-AG276,AG276-AF276)</f>
        <v>#N/A</v>
      </c>
      <c r="AT276" s="57" t="e">
        <f aca="false">CHOOSE($G$3,AI276-AJ276,AJ276-AI276)</f>
        <v>#N/A</v>
      </c>
      <c r="AU276" s="72" t="e">
        <f aca="false">AR276+AS276+AT276</f>
        <v>#N/A</v>
      </c>
      <c r="AV276" s="72"/>
      <c r="AW276" s="58" t="e">
        <f aca="false">AU276+AP276</f>
        <v>#N/A</v>
      </c>
      <c r="AY276" s="58" t="e">
        <f aca="false">AK276+AH276+AE276</f>
        <v>#N/A</v>
      </c>
      <c r="AZ276" s="73"/>
    </row>
    <row r="277" customFormat="false" ht="12" hidden="false" customHeight="true" outlineLevel="0" collapsed="false">
      <c r="A277" s="62" t="n">
        <f aca="false">EDATE(A276,1)</f>
        <v>44835</v>
      </c>
      <c r="B277" s="63" t="n">
        <f aca="false">B276</f>
        <v>15000</v>
      </c>
      <c r="C277" s="75"/>
      <c r="D277" s="65" t="n">
        <f aca="false">B277+C277</f>
        <v>15000</v>
      </c>
      <c r="E277" s="52" t="n">
        <f aca="false">IF(Z277=0,0,IF(AND(Z277=1,$H$3=1),D277*U277,IF($H$3=2,D277,"N/A")))</f>
        <v>0</v>
      </c>
      <c r="F277" s="52" t="n">
        <f aca="false">E277*Y277</f>
        <v>0</v>
      </c>
      <c r="G277" s="66" t="n">
        <f aca="false">VLOOKUP($A277,Table,MATCH(G$4,Curves,0))</f>
        <v>3</v>
      </c>
      <c r="H277" s="67" t="n">
        <f aca="false">G277</f>
        <v>3</v>
      </c>
      <c r="I277" s="68" t="n">
        <f aca="false">H277</f>
        <v>3</v>
      </c>
      <c r="J277" s="66" t="e">
        <f aca="false">VLOOKUP($A277,Table,MATCH(J$4,Curves,0))</f>
        <v>#N/A</v>
      </c>
      <c r="K277" s="67" t="e">
        <f aca="false">J277</f>
        <v>#N/A</v>
      </c>
      <c r="L277" s="68" t="e">
        <f aca="false">K277</f>
        <v>#N/A</v>
      </c>
      <c r="M277" s="66" t="e">
        <f aca="false">VLOOKUP($A277,Table,MATCH(M$4,Curves,0))</f>
        <v>#N/A</v>
      </c>
      <c r="N277" s="67" t="e">
        <f aca="false">M277</f>
        <v>#N/A</v>
      </c>
      <c r="O277" s="68" t="e">
        <f aca="false">N277</f>
        <v>#N/A</v>
      </c>
      <c r="P277" s="69"/>
      <c r="Q277" s="68" t="e">
        <f aca="false">M277+J277+G277</f>
        <v>#N/A</v>
      </c>
      <c r="R277" s="68" t="e">
        <f aca="false">N277+K277+H277</f>
        <v>#N/A</v>
      </c>
      <c r="S277" s="68" t="e">
        <f aca="false">O277+L277+I277</f>
        <v>#N/A</v>
      </c>
      <c r="T277" s="69"/>
      <c r="U277" s="2" t="n">
        <f aca="false">A278-A277</f>
        <v>31</v>
      </c>
      <c r="V277" s="70" t="n">
        <f aca="false">CHOOSE(F$3,A278+24,A277)</f>
        <v>44835</v>
      </c>
      <c r="W277" s="2" t="n">
        <f aca="false">V277-C$3</f>
        <v>-1090</v>
      </c>
      <c r="X277" s="66" t="n">
        <f aca="false">VLOOKUP($A277,Table,MATCH(X$4,Curves,0))</f>
        <v>2</v>
      </c>
      <c r="Y277" s="71" t="n">
        <f aca="false">1/(1+CHOOSE(F$3,(X278+($K$3/10000))/2,(X277+($K$3/10000))/2))^(2*W277/365.25)</f>
        <v>62.6183989267362</v>
      </c>
      <c r="Z277" s="2" t="n">
        <f aca="false">IF(AND(mthbeg&lt;=A277,mthend&gt;=A277),1,0)</f>
        <v>0</v>
      </c>
      <c r="AA277" s="2" t="n">
        <f aca="false">U277*Z277</f>
        <v>0</v>
      </c>
      <c r="AC277" s="57" t="n">
        <f aca="false">F277*G277</f>
        <v>0</v>
      </c>
      <c r="AD277" s="57" t="n">
        <f aca="false">$F277*H277</f>
        <v>0</v>
      </c>
      <c r="AE277" s="57" t="n">
        <f aca="false">$F277*I277</f>
        <v>0</v>
      </c>
      <c r="AF277" s="57" t="e">
        <f aca="false">$F277*J277</f>
        <v>#N/A</v>
      </c>
      <c r="AG277" s="57" t="e">
        <f aca="false">$F277*K277</f>
        <v>#N/A</v>
      </c>
      <c r="AH277" s="57" t="e">
        <f aca="false">$F277*L277</f>
        <v>#N/A</v>
      </c>
      <c r="AI277" s="57" t="e">
        <f aca="false">$F277*M277</f>
        <v>#N/A</v>
      </c>
      <c r="AJ277" s="57" t="e">
        <f aca="false">$F277*N277</f>
        <v>#N/A</v>
      </c>
      <c r="AK277" s="57" t="e">
        <f aca="false">F277*O277</f>
        <v>#N/A</v>
      </c>
      <c r="AL277" s="61"/>
      <c r="AM277" s="57" t="n">
        <f aca="false">CHOOSE($G$3,AD277-AE277,AE277-AD277)</f>
        <v>0</v>
      </c>
      <c r="AN277" s="57" t="e">
        <f aca="false">CHOOSE($G$3,AG277-AH277,AH277-AG277)</f>
        <v>#N/A</v>
      </c>
      <c r="AO277" s="57" t="e">
        <f aca="false">CHOOSE($G$3,AJ277-AK277,AK277-AJ277)</f>
        <v>#N/A</v>
      </c>
      <c r="AP277" s="72" t="e">
        <f aca="false">SUM(AM277:AO277)</f>
        <v>#N/A</v>
      </c>
      <c r="AR277" s="57" t="n">
        <f aca="false">CHOOSE($G$3,AC277-AD277,AD277-AC277)</f>
        <v>0</v>
      </c>
      <c r="AS277" s="57" t="e">
        <f aca="false">CHOOSE($G$3,AF277-AG277,AG277-AF277)</f>
        <v>#N/A</v>
      </c>
      <c r="AT277" s="57" t="e">
        <f aca="false">CHOOSE($G$3,AI277-AJ277,AJ277-AI277)</f>
        <v>#N/A</v>
      </c>
      <c r="AU277" s="72" t="e">
        <f aca="false">AR277+AS277+AT277</f>
        <v>#N/A</v>
      </c>
      <c r="AV277" s="72"/>
      <c r="AW277" s="58" t="e">
        <f aca="false">AU277+AP277</f>
        <v>#N/A</v>
      </c>
      <c r="AY277" s="58" t="e">
        <f aca="false">AK277+AH277+AE277</f>
        <v>#N/A</v>
      </c>
      <c r="AZ277" s="73"/>
    </row>
    <row r="278" customFormat="false" ht="12" hidden="false" customHeight="true" outlineLevel="0" collapsed="false">
      <c r="A278" s="62" t="n">
        <f aca="false">EDATE(A277,1)</f>
        <v>44866</v>
      </c>
      <c r="B278" s="63" t="n">
        <f aca="false">B277</f>
        <v>15000</v>
      </c>
      <c r="C278" s="75"/>
      <c r="D278" s="65" t="n">
        <f aca="false">B278+C278</f>
        <v>15000</v>
      </c>
      <c r="E278" s="52" t="n">
        <f aca="false">IF(Z278=0,0,IF(AND(Z278=1,$H$3=1),D278*U278,IF($H$3=2,D278,"N/A")))</f>
        <v>0</v>
      </c>
      <c r="F278" s="52" t="n">
        <f aca="false">E278*Y278</f>
        <v>0</v>
      </c>
      <c r="G278" s="66" t="n">
        <f aca="false">VLOOKUP($A278,Table,MATCH(G$4,Curves,0))</f>
        <v>3</v>
      </c>
      <c r="H278" s="67" t="n">
        <f aca="false">G278</f>
        <v>3</v>
      </c>
      <c r="I278" s="68" t="n">
        <f aca="false">H278</f>
        <v>3</v>
      </c>
      <c r="J278" s="66" t="e">
        <f aca="false">VLOOKUP($A278,Table,MATCH(J$4,Curves,0))</f>
        <v>#N/A</v>
      </c>
      <c r="K278" s="67" t="e">
        <f aca="false">J278</f>
        <v>#N/A</v>
      </c>
      <c r="L278" s="68" t="e">
        <f aca="false">K278</f>
        <v>#N/A</v>
      </c>
      <c r="M278" s="66" t="e">
        <f aca="false">VLOOKUP($A278,Table,MATCH(M$4,Curves,0))</f>
        <v>#N/A</v>
      </c>
      <c r="N278" s="67" t="e">
        <f aca="false">M278</f>
        <v>#N/A</v>
      </c>
      <c r="O278" s="68" t="e">
        <f aca="false">N278</f>
        <v>#N/A</v>
      </c>
      <c r="P278" s="69"/>
      <c r="Q278" s="68" t="e">
        <f aca="false">M278+J278+G278</f>
        <v>#N/A</v>
      </c>
      <c r="R278" s="68" t="e">
        <f aca="false">N278+K278+H278</f>
        <v>#N/A</v>
      </c>
      <c r="S278" s="68" t="e">
        <f aca="false">O278+L278+I278</f>
        <v>#N/A</v>
      </c>
      <c r="T278" s="69"/>
      <c r="U278" s="2" t="n">
        <f aca="false">A279-A278</f>
        <v>30</v>
      </c>
      <c r="V278" s="70" t="n">
        <f aca="false">CHOOSE(F$3,A279+24,A278)</f>
        <v>44866</v>
      </c>
      <c r="W278" s="2" t="n">
        <f aca="false">V278-C$3</f>
        <v>-1059</v>
      </c>
      <c r="X278" s="66" t="n">
        <f aca="false">VLOOKUP($A278,Table,MATCH(X$4,Curves,0))</f>
        <v>2</v>
      </c>
      <c r="Y278" s="71" t="n">
        <f aca="false">1/(1+CHOOSE(F$3,(X279+($K$3/10000))/2,(X278+($K$3/10000))/2))^(2*W278/365.25)</f>
        <v>55.667676658417</v>
      </c>
      <c r="Z278" s="2" t="n">
        <f aca="false">IF(AND(mthbeg&lt;=A278,mthend&gt;=A278),1,0)</f>
        <v>0</v>
      </c>
      <c r="AA278" s="2" t="n">
        <f aca="false">U278*Z278</f>
        <v>0</v>
      </c>
      <c r="AC278" s="57" t="n">
        <f aca="false">F278*G278</f>
        <v>0</v>
      </c>
      <c r="AD278" s="57" t="n">
        <f aca="false">$F278*H278</f>
        <v>0</v>
      </c>
      <c r="AE278" s="57" t="n">
        <f aca="false">$F278*I278</f>
        <v>0</v>
      </c>
      <c r="AF278" s="57" t="e">
        <f aca="false">$F278*J278</f>
        <v>#N/A</v>
      </c>
      <c r="AG278" s="57" t="e">
        <f aca="false">$F278*K278</f>
        <v>#N/A</v>
      </c>
      <c r="AH278" s="57" t="e">
        <f aca="false">$F278*L278</f>
        <v>#N/A</v>
      </c>
      <c r="AI278" s="57" t="e">
        <f aca="false">$F278*M278</f>
        <v>#N/A</v>
      </c>
      <c r="AJ278" s="57" t="e">
        <f aca="false">$F278*N278</f>
        <v>#N/A</v>
      </c>
      <c r="AK278" s="57" t="e">
        <f aca="false">F278*O278</f>
        <v>#N/A</v>
      </c>
      <c r="AL278" s="61"/>
      <c r="AM278" s="57" t="n">
        <f aca="false">CHOOSE($G$3,AD278-AE278,AE278-AD278)</f>
        <v>0</v>
      </c>
      <c r="AN278" s="57" t="e">
        <f aca="false">CHOOSE($G$3,AG278-AH278,AH278-AG278)</f>
        <v>#N/A</v>
      </c>
      <c r="AO278" s="57" t="e">
        <f aca="false">CHOOSE($G$3,AJ278-AK278,AK278-AJ278)</f>
        <v>#N/A</v>
      </c>
      <c r="AP278" s="72" t="e">
        <f aca="false">SUM(AM278:AO278)</f>
        <v>#N/A</v>
      </c>
      <c r="AR278" s="57" t="n">
        <f aca="false">CHOOSE($G$3,AC278-AD278,AD278-AC278)</f>
        <v>0</v>
      </c>
      <c r="AS278" s="57" t="e">
        <f aca="false">CHOOSE($G$3,AF278-AG278,AG278-AF278)</f>
        <v>#N/A</v>
      </c>
      <c r="AT278" s="57" t="e">
        <f aca="false">CHOOSE($G$3,AI278-AJ278,AJ278-AI278)</f>
        <v>#N/A</v>
      </c>
      <c r="AU278" s="72" t="e">
        <f aca="false">AR278+AS278+AT278</f>
        <v>#N/A</v>
      </c>
      <c r="AV278" s="72"/>
      <c r="AW278" s="58" t="e">
        <f aca="false">AU278+AP278</f>
        <v>#N/A</v>
      </c>
      <c r="AY278" s="58" t="e">
        <f aca="false">AK278+AH278+AE278</f>
        <v>#N/A</v>
      </c>
      <c r="AZ278" s="73"/>
    </row>
    <row r="279" customFormat="false" ht="12" hidden="false" customHeight="true" outlineLevel="0" collapsed="false">
      <c r="A279" s="62" t="n">
        <f aca="false">EDATE(A278,1)</f>
        <v>44896</v>
      </c>
      <c r="B279" s="63" t="n">
        <f aca="false">B278</f>
        <v>15000</v>
      </c>
      <c r="C279" s="75"/>
      <c r="D279" s="65" t="n">
        <f aca="false">B279+C279</f>
        <v>15000</v>
      </c>
      <c r="E279" s="52" t="n">
        <f aca="false">IF(Z279=0,0,IF(AND(Z279=1,$H$3=1),D279*U279,IF($H$3=2,D279,"N/A")))</f>
        <v>0</v>
      </c>
      <c r="F279" s="52" t="n">
        <f aca="false">E279*Y279</f>
        <v>0</v>
      </c>
      <c r="G279" s="66" t="n">
        <f aca="false">VLOOKUP($A279,Table,MATCH(G$4,Curves,0))</f>
        <v>3</v>
      </c>
      <c r="H279" s="67" t="n">
        <f aca="false">G279</f>
        <v>3</v>
      </c>
      <c r="I279" s="68" t="n">
        <f aca="false">H279</f>
        <v>3</v>
      </c>
      <c r="J279" s="66" t="e">
        <f aca="false">VLOOKUP($A279,Table,MATCH(J$4,Curves,0))</f>
        <v>#N/A</v>
      </c>
      <c r="K279" s="67" t="e">
        <f aca="false">J279</f>
        <v>#N/A</v>
      </c>
      <c r="L279" s="68" t="e">
        <f aca="false">K279</f>
        <v>#N/A</v>
      </c>
      <c r="M279" s="66" t="e">
        <f aca="false">VLOOKUP($A279,Table,MATCH(M$4,Curves,0))</f>
        <v>#N/A</v>
      </c>
      <c r="N279" s="67" t="e">
        <f aca="false">M279</f>
        <v>#N/A</v>
      </c>
      <c r="O279" s="68" t="e">
        <f aca="false">N279</f>
        <v>#N/A</v>
      </c>
      <c r="P279" s="69"/>
      <c r="Q279" s="68" t="e">
        <f aca="false">M279+J279+G279</f>
        <v>#N/A</v>
      </c>
      <c r="R279" s="68" t="e">
        <f aca="false">N279+K279+H279</f>
        <v>#N/A</v>
      </c>
      <c r="S279" s="68" t="e">
        <f aca="false">O279+L279+I279</f>
        <v>#N/A</v>
      </c>
      <c r="T279" s="69"/>
      <c r="U279" s="2" t="n">
        <f aca="false">A280-A279</f>
        <v>31</v>
      </c>
      <c r="V279" s="70" t="n">
        <f aca="false">CHOOSE(F$3,A280+24,A279)</f>
        <v>44896</v>
      </c>
      <c r="W279" s="2" t="n">
        <f aca="false">V279-C$3</f>
        <v>-1029</v>
      </c>
      <c r="X279" s="66" t="n">
        <f aca="false">VLOOKUP($A279,Table,MATCH(X$4,Curves,0))</f>
        <v>2</v>
      </c>
      <c r="Y279" s="71" t="n">
        <f aca="false">1/(1+CHOOSE(F$3,(X280+($K$3/10000))/2,(X279+($K$3/10000))/2))^(2*W279/365.25)</f>
        <v>49.6766822960499</v>
      </c>
      <c r="Z279" s="2" t="n">
        <f aca="false">IF(AND(mthbeg&lt;=A279,mthend&gt;=A279),1,0)</f>
        <v>0</v>
      </c>
      <c r="AA279" s="2" t="n">
        <f aca="false">U279*Z279</f>
        <v>0</v>
      </c>
      <c r="AC279" s="57" t="n">
        <f aca="false">F279*G279</f>
        <v>0</v>
      </c>
      <c r="AD279" s="57" t="n">
        <f aca="false">$F279*H279</f>
        <v>0</v>
      </c>
      <c r="AE279" s="57" t="n">
        <f aca="false">$F279*I279</f>
        <v>0</v>
      </c>
      <c r="AF279" s="57" t="e">
        <f aca="false">$F279*J279</f>
        <v>#N/A</v>
      </c>
      <c r="AG279" s="57" t="e">
        <f aca="false">$F279*K279</f>
        <v>#N/A</v>
      </c>
      <c r="AH279" s="57" t="e">
        <f aca="false">$F279*L279</f>
        <v>#N/A</v>
      </c>
      <c r="AI279" s="57" t="e">
        <f aca="false">$F279*M279</f>
        <v>#N/A</v>
      </c>
      <c r="AJ279" s="57" t="e">
        <f aca="false">$F279*N279</f>
        <v>#N/A</v>
      </c>
      <c r="AK279" s="57" t="e">
        <f aca="false">F279*O279</f>
        <v>#N/A</v>
      </c>
      <c r="AL279" s="61"/>
      <c r="AM279" s="57" t="n">
        <f aca="false">CHOOSE($G$3,AD279-AE279,AE279-AD279)</f>
        <v>0</v>
      </c>
      <c r="AN279" s="57" t="e">
        <f aca="false">CHOOSE($G$3,AG279-AH279,AH279-AG279)</f>
        <v>#N/A</v>
      </c>
      <c r="AO279" s="57" t="e">
        <f aca="false">CHOOSE($G$3,AJ279-AK279,AK279-AJ279)</f>
        <v>#N/A</v>
      </c>
      <c r="AP279" s="72" t="e">
        <f aca="false">SUM(AM279:AO279)</f>
        <v>#N/A</v>
      </c>
      <c r="AR279" s="57" t="n">
        <f aca="false">CHOOSE($G$3,AC279-AD279,AD279-AC279)</f>
        <v>0</v>
      </c>
      <c r="AS279" s="57" t="e">
        <f aca="false">CHOOSE($G$3,AF279-AG279,AG279-AF279)</f>
        <v>#N/A</v>
      </c>
      <c r="AT279" s="57" t="e">
        <f aca="false">CHOOSE($G$3,AI279-AJ279,AJ279-AI279)</f>
        <v>#N/A</v>
      </c>
      <c r="AU279" s="72" t="e">
        <f aca="false">AR279+AS279+AT279</f>
        <v>#N/A</v>
      </c>
      <c r="AV279" s="72"/>
      <c r="AW279" s="58" t="e">
        <f aca="false">AU279+AP279</f>
        <v>#N/A</v>
      </c>
      <c r="AY279" s="58" t="e">
        <f aca="false">AK279+AH279+AE279</f>
        <v>#N/A</v>
      </c>
      <c r="AZ279" s="73"/>
    </row>
    <row r="280" customFormat="false" ht="12" hidden="false" customHeight="true" outlineLevel="0" collapsed="false">
      <c r="A280" s="62" t="n">
        <f aca="false">EDATE(A279,1)</f>
        <v>44927</v>
      </c>
      <c r="B280" s="63" t="n">
        <f aca="false">B279</f>
        <v>15000</v>
      </c>
      <c r="C280" s="75"/>
      <c r="D280" s="65" t="n">
        <f aca="false">B280+C280</f>
        <v>15000</v>
      </c>
      <c r="E280" s="52" t="n">
        <f aca="false">IF(Z280=0,0,IF(AND(Z280=1,$H$3=1),D280*U280,IF($H$3=2,D280,"N/A")))</f>
        <v>0</v>
      </c>
      <c r="F280" s="52" t="n">
        <f aca="false">E280*Y280</f>
        <v>0</v>
      </c>
      <c r="G280" s="66" t="n">
        <f aca="false">VLOOKUP($A280,Table,MATCH(G$4,Curves,0))</f>
        <v>3</v>
      </c>
      <c r="H280" s="67" t="n">
        <f aca="false">G280</f>
        <v>3</v>
      </c>
      <c r="I280" s="68" t="n">
        <f aca="false">H280</f>
        <v>3</v>
      </c>
      <c r="J280" s="66" t="e">
        <f aca="false">VLOOKUP($A280,Table,MATCH(J$4,Curves,0))</f>
        <v>#N/A</v>
      </c>
      <c r="K280" s="67" t="e">
        <f aca="false">J280</f>
        <v>#N/A</v>
      </c>
      <c r="L280" s="68" t="e">
        <f aca="false">K280</f>
        <v>#N/A</v>
      </c>
      <c r="M280" s="66" t="e">
        <f aca="false">VLOOKUP($A280,Table,MATCH(M$4,Curves,0))</f>
        <v>#N/A</v>
      </c>
      <c r="N280" s="67" t="e">
        <f aca="false">M280</f>
        <v>#N/A</v>
      </c>
      <c r="O280" s="68" t="e">
        <f aca="false">N280</f>
        <v>#N/A</v>
      </c>
      <c r="P280" s="69"/>
      <c r="Q280" s="68" t="e">
        <f aca="false">M280+J280+G280</f>
        <v>#N/A</v>
      </c>
      <c r="R280" s="68" t="e">
        <f aca="false">N280+K280+H280</f>
        <v>#N/A</v>
      </c>
      <c r="S280" s="68" t="e">
        <f aca="false">O280+L280+I280</f>
        <v>#N/A</v>
      </c>
      <c r="T280" s="69"/>
      <c r="U280" s="2" t="n">
        <f aca="false">A281-A280</f>
        <v>31</v>
      </c>
      <c r="V280" s="70" t="n">
        <f aca="false">CHOOSE(F$3,A281+24,A280)</f>
        <v>44927</v>
      </c>
      <c r="W280" s="2" t="n">
        <f aca="false">V280-C$3</f>
        <v>-998</v>
      </c>
      <c r="X280" s="66" t="n">
        <f aca="false">VLOOKUP($A280,Table,MATCH(X$4,Curves,0))</f>
        <v>2</v>
      </c>
      <c r="Y280" s="71" t="n">
        <f aca="false">1/(1+CHOOSE(F$3,(X281+($K$3/10000))/2,(X280+($K$3/10000))/2))^(2*W280/365.25)</f>
        <v>44.1625071052188</v>
      </c>
      <c r="Z280" s="2" t="n">
        <f aca="false">IF(AND(mthbeg&lt;=A280,mthend&gt;=A280),1,0)</f>
        <v>0</v>
      </c>
      <c r="AA280" s="2" t="n">
        <f aca="false">U280*Z280</f>
        <v>0</v>
      </c>
      <c r="AC280" s="57" t="n">
        <f aca="false">F280*G280</f>
        <v>0</v>
      </c>
      <c r="AD280" s="57" t="n">
        <f aca="false">$F280*H280</f>
        <v>0</v>
      </c>
      <c r="AE280" s="57" t="n">
        <f aca="false">$F280*I280</f>
        <v>0</v>
      </c>
      <c r="AF280" s="57" t="e">
        <f aca="false">$F280*J280</f>
        <v>#N/A</v>
      </c>
      <c r="AG280" s="57" t="e">
        <f aca="false">$F280*K280</f>
        <v>#N/A</v>
      </c>
      <c r="AH280" s="57" t="e">
        <f aca="false">$F280*L280</f>
        <v>#N/A</v>
      </c>
      <c r="AI280" s="57" t="e">
        <f aca="false">$F280*M280</f>
        <v>#N/A</v>
      </c>
      <c r="AJ280" s="57" t="e">
        <f aca="false">$F280*N280</f>
        <v>#N/A</v>
      </c>
      <c r="AK280" s="57" t="e">
        <f aca="false">F280*O280</f>
        <v>#N/A</v>
      </c>
      <c r="AL280" s="61"/>
      <c r="AM280" s="57" t="n">
        <f aca="false">CHOOSE($G$3,AD280-AE280,AE280-AD280)</f>
        <v>0</v>
      </c>
      <c r="AN280" s="57" t="e">
        <f aca="false">CHOOSE($G$3,AG280-AH280,AH280-AG280)</f>
        <v>#N/A</v>
      </c>
      <c r="AO280" s="57" t="e">
        <f aca="false">CHOOSE($G$3,AJ280-AK280,AK280-AJ280)</f>
        <v>#N/A</v>
      </c>
      <c r="AP280" s="72" t="e">
        <f aca="false">SUM(AM280:AO280)</f>
        <v>#N/A</v>
      </c>
      <c r="AR280" s="57" t="n">
        <f aca="false">CHOOSE($G$3,AC280-AD280,AD280-AC280)</f>
        <v>0</v>
      </c>
      <c r="AS280" s="57" t="e">
        <f aca="false">CHOOSE($G$3,AF280-AG280,AG280-AF280)</f>
        <v>#N/A</v>
      </c>
      <c r="AT280" s="57" t="e">
        <f aca="false">CHOOSE($G$3,AI280-AJ280,AJ280-AI280)</f>
        <v>#N/A</v>
      </c>
      <c r="AU280" s="72" t="e">
        <f aca="false">AR280+AS280+AT280</f>
        <v>#N/A</v>
      </c>
      <c r="AV280" s="72"/>
      <c r="AW280" s="58" t="e">
        <f aca="false">AU280+AP280</f>
        <v>#N/A</v>
      </c>
      <c r="AY280" s="58" t="e">
        <f aca="false">AK280+AH280+AE280</f>
        <v>#N/A</v>
      </c>
      <c r="AZ280" s="73"/>
    </row>
    <row r="281" customFormat="false" ht="12" hidden="false" customHeight="true" outlineLevel="0" collapsed="false">
      <c r="A281" s="62" t="n">
        <f aca="false">EDATE(A280,1)</f>
        <v>44958</v>
      </c>
      <c r="B281" s="63" t="n">
        <f aca="false">B280</f>
        <v>15000</v>
      </c>
      <c r="C281" s="75"/>
      <c r="D281" s="65" t="n">
        <f aca="false">B281+C281</f>
        <v>15000</v>
      </c>
      <c r="E281" s="52" t="n">
        <f aca="false">IF(Z281=0,0,IF(AND(Z281=1,$H$3=1),D281*U281,IF($H$3=2,D281,"N/A")))</f>
        <v>0</v>
      </c>
      <c r="F281" s="52" t="n">
        <f aca="false">E281*Y281</f>
        <v>0</v>
      </c>
      <c r="G281" s="66" t="n">
        <f aca="false">VLOOKUP($A281,Table,MATCH(G$4,Curves,0))</f>
        <v>3</v>
      </c>
      <c r="H281" s="67" t="n">
        <f aca="false">G281</f>
        <v>3</v>
      </c>
      <c r="I281" s="68" t="n">
        <f aca="false">H281</f>
        <v>3</v>
      </c>
      <c r="J281" s="66" t="e">
        <f aca="false">VLOOKUP($A281,Table,MATCH(J$4,Curves,0))</f>
        <v>#N/A</v>
      </c>
      <c r="K281" s="67" t="e">
        <f aca="false">J281</f>
        <v>#N/A</v>
      </c>
      <c r="L281" s="68" t="e">
        <f aca="false">K281</f>
        <v>#N/A</v>
      </c>
      <c r="M281" s="66" t="e">
        <f aca="false">VLOOKUP($A281,Table,MATCH(M$4,Curves,0))</f>
        <v>#N/A</v>
      </c>
      <c r="N281" s="67" t="e">
        <f aca="false">M281</f>
        <v>#N/A</v>
      </c>
      <c r="O281" s="68" t="e">
        <f aca="false">N281</f>
        <v>#N/A</v>
      </c>
      <c r="P281" s="69"/>
      <c r="Q281" s="68" t="e">
        <f aca="false">M281+J281+G281</f>
        <v>#N/A</v>
      </c>
      <c r="R281" s="68" t="e">
        <f aca="false">N281+K281+H281</f>
        <v>#N/A</v>
      </c>
      <c r="S281" s="68" t="e">
        <f aca="false">O281+L281+I281</f>
        <v>#N/A</v>
      </c>
      <c r="T281" s="69"/>
      <c r="U281" s="2" t="n">
        <f aca="false">A282-A281</f>
        <v>28</v>
      </c>
      <c r="V281" s="70" t="n">
        <f aca="false">CHOOSE(F$3,A282+24,A281)</f>
        <v>44958</v>
      </c>
      <c r="W281" s="2" t="n">
        <f aca="false">V281-C$3</f>
        <v>-967</v>
      </c>
      <c r="X281" s="66" t="n">
        <f aca="false">VLOOKUP($A281,Table,MATCH(X$4,Curves,0))</f>
        <v>2</v>
      </c>
      <c r="Y281" s="71" t="n">
        <f aca="false">1/(1+CHOOSE(F$3,(X282+($K$3/10000))/2,(X281+($K$3/10000))/2))^(2*W281/365.25)</f>
        <v>39.2604124042637</v>
      </c>
      <c r="Z281" s="2" t="n">
        <f aca="false">IF(AND(mthbeg&lt;=A281,mthend&gt;=A281),1,0)</f>
        <v>0</v>
      </c>
      <c r="AA281" s="2" t="n">
        <f aca="false">U281*Z281</f>
        <v>0</v>
      </c>
      <c r="AC281" s="57" t="n">
        <f aca="false">F281*G281</f>
        <v>0</v>
      </c>
      <c r="AD281" s="57" t="n">
        <f aca="false">$F281*H281</f>
        <v>0</v>
      </c>
      <c r="AE281" s="57" t="n">
        <f aca="false">$F281*I281</f>
        <v>0</v>
      </c>
      <c r="AF281" s="57" t="e">
        <f aca="false">$F281*J281</f>
        <v>#N/A</v>
      </c>
      <c r="AG281" s="57" t="e">
        <f aca="false">$F281*K281</f>
        <v>#N/A</v>
      </c>
      <c r="AH281" s="57" t="e">
        <f aca="false">$F281*L281</f>
        <v>#N/A</v>
      </c>
      <c r="AI281" s="57" t="e">
        <f aca="false">$F281*M281</f>
        <v>#N/A</v>
      </c>
      <c r="AJ281" s="57" t="e">
        <f aca="false">$F281*N281</f>
        <v>#N/A</v>
      </c>
      <c r="AK281" s="57" t="e">
        <f aca="false">F281*O281</f>
        <v>#N/A</v>
      </c>
      <c r="AL281" s="61"/>
      <c r="AM281" s="57" t="n">
        <f aca="false">CHOOSE($G$3,AD281-AE281,AE281-AD281)</f>
        <v>0</v>
      </c>
      <c r="AN281" s="57" t="e">
        <f aca="false">CHOOSE($G$3,AG281-AH281,AH281-AG281)</f>
        <v>#N/A</v>
      </c>
      <c r="AO281" s="57" t="e">
        <f aca="false">CHOOSE($G$3,AJ281-AK281,AK281-AJ281)</f>
        <v>#N/A</v>
      </c>
      <c r="AP281" s="72" t="e">
        <f aca="false">SUM(AM281:AO281)</f>
        <v>#N/A</v>
      </c>
      <c r="AR281" s="57" t="n">
        <f aca="false">CHOOSE($G$3,AC281-AD281,AD281-AC281)</f>
        <v>0</v>
      </c>
      <c r="AS281" s="57" t="e">
        <f aca="false">CHOOSE($G$3,AF281-AG281,AG281-AF281)</f>
        <v>#N/A</v>
      </c>
      <c r="AT281" s="57" t="e">
        <f aca="false">CHOOSE($G$3,AI281-AJ281,AJ281-AI281)</f>
        <v>#N/A</v>
      </c>
      <c r="AU281" s="72" t="e">
        <f aca="false">AR281+AS281+AT281</f>
        <v>#N/A</v>
      </c>
      <c r="AV281" s="72"/>
      <c r="AW281" s="58" t="e">
        <f aca="false">AU281+AP281</f>
        <v>#N/A</v>
      </c>
      <c r="AY281" s="58" t="e">
        <f aca="false">AK281+AH281+AE281</f>
        <v>#N/A</v>
      </c>
      <c r="AZ281" s="73"/>
    </row>
    <row r="282" customFormat="false" ht="12" hidden="false" customHeight="true" outlineLevel="0" collapsed="false">
      <c r="A282" s="62" t="n">
        <f aca="false">EDATE(A281,1)</f>
        <v>44986</v>
      </c>
      <c r="B282" s="63" t="n">
        <f aca="false">B281</f>
        <v>15000</v>
      </c>
      <c r="C282" s="75"/>
      <c r="D282" s="65" t="n">
        <f aca="false">B282+C282</f>
        <v>15000</v>
      </c>
      <c r="E282" s="52" t="n">
        <f aca="false">IF(Z282=0,0,IF(AND(Z282=1,$H$3=1),D282*U282,IF($H$3=2,D282,"N/A")))</f>
        <v>0</v>
      </c>
      <c r="F282" s="52" t="n">
        <f aca="false">E282*Y282</f>
        <v>0</v>
      </c>
      <c r="G282" s="66" t="n">
        <f aca="false">VLOOKUP($A282,Table,MATCH(G$4,Curves,0))</f>
        <v>3</v>
      </c>
      <c r="H282" s="67" t="n">
        <f aca="false">G282</f>
        <v>3</v>
      </c>
      <c r="I282" s="68" t="n">
        <f aca="false">H282</f>
        <v>3</v>
      </c>
      <c r="J282" s="66" t="e">
        <f aca="false">VLOOKUP($A282,Table,MATCH(J$4,Curves,0))</f>
        <v>#N/A</v>
      </c>
      <c r="K282" s="67" t="e">
        <f aca="false">J282</f>
        <v>#N/A</v>
      </c>
      <c r="L282" s="68" t="e">
        <f aca="false">K282</f>
        <v>#N/A</v>
      </c>
      <c r="M282" s="66" t="e">
        <f aca="false">VLOOKUP($A282,Table,MATCH(M$4,Curves,0))</f>
        <v>#N/A</v>
      </c>
      <c r="N282" s="67" t="e">
        <f aca="false">M282</f>
        <v>#N/A</v>
      </c>
      <c r="O282" s="68" t="e">
        <f aca="false">N282</f>
        <v>#N/A</v>
      </c>
      <c r="P282" s="69"/>
      <c r="Q282" s="68" t="e">
        <f aca="false">M282+J282+G282</f>
        <v>#N/A</v>
      </c>
      <c r="R282" s="68" t="e">
        <f aca="false">N282+K282+H282</f>
        <v>#N/A</v>
      </c>
      <c r="S282" s="68" t="e">
        <f aca="false">O282+L282+I282</f>
        <v>#N/A</v>
      </c>
      <c r="T282" s="69"/>
      <c r="U282" s="2" t="n">
        <f aca="false">A283-A282</f>
        <v>31</v>
      </c>
      <c r="V282" s="70" t="n">
        <f aca="false">CHOOSE(F$3,A283+24,A282)</f>
        <v>44986</v>
      </c>
      <c r="W282" s="2" t="n">
        <f aca="false">V282-C$3</f>
        <v>-939</v>
      </c>
      <c r="X282" s="66" t="n">
        <f aca="false">VLOOKUP($A282,Table,MATCH(X$4,Curves,0))</f>
        <v>2</v>
      </c>
      <c r="Y282" s="71" t="n">
        <f aca="false">1/(1+CHOOSE(F$3,(X283+($K$3/10000))/2,(X282+($K$3/10000))/2))^(2*W282/365.25)</f>
        <v>35.3021410196164</v>
      </c>
      <c r="Z282" s="2" t="n">
        <f aca="false">IF(AND(mthbeg&lt;=A282,mthend&gt;=A282),1,0)</f>
        <v>0</v>
      </c>
      <c r="AA282" s="2" t="n">
        <f aca="false">U282*Z282</f>
        <v>0</v>
      </c>
      <c r="AC282" s="57" t="n">
        <f aca="false">F282*G282</f>
        <v>0</v>
      </c>
      <c r="AD282" s="57" t="n">
        <f aca="false">$F282*H282</f>
        <v>0</v>
      </c>
      <c r="AE282" s="57" t="n">
        <f aca="false">$F282*I282</f>
        <v>0</v>
      </c>
      <c r="AF282" s="57" t="e">
        <f aca="false">$F282*J282</f>
        <v>#N/A</v>
      </c>
      <c r="AG282" s="57" t="e">
        <f aca="false">$F282*K282</f>
        <v>#N/A</v>
      </c>
      <c r="AH282" s="57" t="e">
        <f aca="false">$F282*L282</f>
        <v>#N/A</v>
      </c>
      <c r="AI282" s="57" t="e">
        <f aca="false">$F282*M282</f>
        <v>#N/A</v>
      </c>
      <c r="AJ282" s="57" t="e">
        <f aca="false">$F282*N282</f>
        <v>#N/A</v>
      </c>
      <c r="AK282" s="57" t="e">
        <f aca="false">F282*O282</f>
        <v>#N/A</v>
      </c>
      <c r="AL282" s="61"/>
      <c r="AM282" s="57" t="n">
        <f aca="false">CHOOSE($G$3,AD282-AE282,AE282-AD282)</f>
        <v>0</v>
      </c>
      <c r="AN282" s="57" t="e">
        <f aca="false">CHOOSE($G$3,AG282-AH282,AH282-AG282)</f>
        <v>#N/A</v>
      </c>
      <c r="AO282" s="57" t="e">
        <f aca="false">CHOOSE($G$3,AJ282-AK282,AK282-AJ282)</f>
        <v>#N/A</v>
      </c>
      <c r="AP282" s="72" t="e">
        <f aca="false">SUM(AM282:AO282)</f>
        <v>#N/A</v>
      </c>
      <c r="AR282" s="57" t="n">
        <f aca="false">CHOOSE($G$3,AC282-AD282,AD282-AC282)</f>
        <v>0</v>
      </c>
      <c r="AS282" s="57" t="e">
        <f aca="false">CHOOSE($G$3,AF282-AG282,AG282-AF282)</f>
        <v>#N/A</v>
      </c>
      <c r="AT282" s="57" t="e">
        <f aca="false">CHOOSE($G$3,AI282-AJ282,AJ282-AI282)</f>
        <v>#N/A</v>
      </c>
      <c r="AU282" s="72" t="e">
        <f aca="false">AR282+AS282+AT282</f>
        <v>#N/A</v>
      </c>
      <c r="AV282" s="72"/>
      <c r="AW282" s="58" t="e">
        <f aca="false">AU282+AP282</f>
        <v>#N/A</v>
      </c>
      <c r="AY282" s="58" t="e">
        <f aca="false">AK282+AH282+AE282</f>
        <v>#N/A</v>
      </c>
      <c r="AZ282" s="73"/>
    </row>
    <row r="283" customFormat="false" ht="12" hidden="false" customHeight="true" outlineLevel="0" collapsed="false">
      <c r="A283" s="62" t="n">
        <f aca="false">EDATE(A282,1)</f>
        <v>45017</v>
      </c>
      <c r="B283" s="63" t="n">
        <f aca="false">B282</f>
        <v>15000</v>
      </c>
      <c r="C283" s="75"/>
      <c r="D283" s="65" t="n">
        <f aca="false">B283+C283</f>
        <v>15000</v>
      </c>
      <c r="E283" s="52" t="n">
        <f aca="false">IF(Z283=0,0,IF(AND(Z283=1,$H$3=1),D283*U283,IF($H$3=2,D283,"N/A")))</f>
        <v>0</v>
      </c>
      <c r="F283" s="52" t="n">
        <f aca="false">E283*Y283</f>
        <v>0</v>
      </c>
      <c r="G283" s="66" t="n">
        <f aca="false">VLOOKUP($A283,Table,MATCH(G$4,Curves,0))</f>
        <v>3</v>
      </c>
      <c r="H283" s="67" t="n">
        <f aca="false">G283</f>
        <v>3</v>
      </c>
      <c r="I283" s="68" t="n">
        <f aca="false">H283</f>
        <v>3</v>
      </c>
      <c r="J283" s="66" t="e">
        <f aca="false">VLOOKUP($A283,Table,MATCH(J$4,Curves,0))</f>
        <v>#N/A</v>
      </c>
      <c r="K283" s="67" t="e">
        <f aca="false">J283</f>
        <v>#N/A</v>
      </c>
      <c r="L283" s="68" t="e">
        <f aca="false">K283</f>
        <v>#N/A</v>
      </c>
      <c r="M283" s="66" t="e">
        <f aca="false">VLOOKUP($A283,Table,MATCH(M$4,Curves,0))</f>
        <v>#N/A</v>
      </c>
      <c r="N283" s="67" t="e">
        <f aca="false">M283</f>
        <v>#N/A</v>
      </c>
      <c r="O283" s="68" t="e">
        <f aca="false">N283</f>
        <v>#N/A</v>
      </c>
      <c r="P283" s="69"/>
      <c r="Q283" s="68" t="e">
        <f aca="false">M283+J283+G283</f>
        <v>#N/A</v>
      </c>
      <c r="R283" s="68" t="e">
        <f aca="false">N283+K283+H283</f>
        <v>#N/A</v>
      </c>
      <c r="S283" s="68" t="e">
        <f aca="false">O283+L283+I283</f>
        <v>#N/A</v>
      </c>
      <c r="T283" s="69"/>
      <c r="U283" s="2" t="n">
        <f aca="false">A284-A283</f>
        <v>30</v>
      </c>
      <c r="V283" s="70" t="n">
        <f aca="false">CHOOSE(F$3,A284+24,A283)</f>
        <v>45017</v>
      </c>
      <c r="W283" s="2" t="n">
        <f aca="false">V283-C$3</f>
        <v>-908</v>
      </c>
      <c r="X283" s="66" t="n">
        <f aca="false">VLOOKUP($A283,Table,MATCH(X$4,Curves,0))</f>
        <v>2</v>
      </c>
      <c r="Y283" s="71" t="n">
        <f aca="false">1/(1+CHOOSE(F$3,(X284+($K$3/10000))/2,(X283+($K$3/10000))/2))^(2*W283/365.25)</f>
        <v>31.383558272212</v>
      </c>
      <c r="Z283" s="2" t="n">
        <f aca="false">IF(AND(mthbeg&lt;=A283,mthend&gt;=A283),1,0)</f>
        <v>0</v>
      </c>
      <c r="AA283" s="2" t="n">
        <f aca="false">U283*Z283</f>
        <v>0</v>
      </c>
      <c r="AC283" s="57" t="n">
        <f aca="false">F283*G283</f>
        <v>0</v>
      </c>
      <c r="AD283" s="57" t="n">
        <f aca="false">$F283*H283</f>
        <v>0</v>
      </c>
      <c r="AE283" s="57" t="n">
        <f aca="false">$F283*I283</f>
        <v>0</v>
      </c>
      <c r="AF283" s="57" t="e">
        <f aca="false">$F283*J283</f>
        <v>#N/A</v>
      </c>
      <c r="AG283" s="57" t="e">
        <f aca="false">$F283*K283</f>
        <v>#N/A</v>
      </c>
      <c r="AH283" s="57" t="e">
        <f aca="false">$F283*L283</f>
        <v>#N/A</v>
      </c>
      <c r="AI283" s="57" t="e">
        <f aca="false">$F283*M283</f>
        <v>#N/A</v>
      </c>
      <c r="AJ283" s="57" t="e">
        <f aca="false">$F283*N283</f>
        <v>#N/A</v>
      </c>
      <c r="AK283" s="57" t="e">
        <f aca="false">F283*O283</f>
        <v>#N/A</v>
      </c>
      <c r="AL283" s="61"/>
      <c r="AM283" s="57" t="n">
        <f aca="false">CHOOSE($G$3,AD283-AE283,AE283-AD283)</f>
        <v>0</v>
      </c>
      <c r="AN283" s="57" t="e">
        <f aca="false">CHOOSE($G$3,AG283-AH283,AH283-AG283)</f>
        <v>#N/A</v>
      </c>
      <c r="AO283" s="57" t="e">
        <f aca="false">CHOOSE($G$3,AJ283-AK283,AK283-AJ283)</f>
        <v>#N/A</v>
      </c>
      <c r="AP283" s="72" t="e">
        <f aca="false">SUM(AM283:AO283)</f>
        <v>#N/A</v>
      </c>
      <c r="AR283" s="57" t="n">
        <f aca="false">CHOOSE($G$3,AC283-AD283,AD283-AC283)</f>
        <v>0</v>
      </c>
      <c r="AS283" s="57" t="e">
        <f aca="false">CHOOSE($G$3,AF283-AG283,AG283-AF283)</f>
        <v>#N/A</v>
      </c>
      <c r="AT283" s="57" t="e">
        <f aca="false">CHOOSE($G$3,AI283-AJ283,AJ283-AI283)</f>
        <v>#N/A</v>
      </c>
      <c r="AU283" s="72" t="e">
        <f aca="false">AR283+AS283+AT283</f>
        <v>#N/A</v>
      </c>
      <c r="AV283" s="72"/>
      <c r="AW283" s="58" t="e">
        <f aca="false">AU283+AP283</f>
        <v>#N/A</v>
      </c>
      <c r="AY283" s="58" t="e">
        <f aca="false">AK283+AH283+AE283</f>
        <v>#N/A</v>
      </c>
      <c r="AZ283" s="73"/>
    </row>
    <row r="284" customFormat="false" ht="12" hidden="false" customHeight="true" outlineLevel="0" collapsed="false">
      <c r="A284" s="62" t="n">
        <f aca="false">EDATE(A283,1)</f>
        <v>45047</v>
      </c>
      <c r="B284" s="63" t="n">
        <f aca="false">B283</f>
        <v>15000</v>
      </c>
      <c r="C284" s="75"/>
      <c r="D284" s="65" t="n">
        <f aca="false">B284+C284</f>
        <v>15000</v>
      </c>
      <c r="E284" s="52" t="n">
        <f aca="false">IF(Z284=0,0,IF(AND(Z284=1,$H$3=1),D284*U284,IF($H$3=2,D284,"N/A")))</f>
        <v>0</v>
      </c>
      <c r="F284" s="52" t="n">
        <f aca="false">E284*Y284</f>
        <v>0</v>
      </c>
      <c r="G284" s="66" t="n">
        <f aca="false">VLOOKUP($A284,Table,MATCH(G$4,Curves,0))</f>
        <v>3</v>
      </c>
      <c r="H284" s="67" t="n">
        <f aca="false">G284</f>
        <v>3</v>
      </c>
      <c r="I284" s="68" t="n">
        <f aca="false">H284</f>
        <v>3</v>
      </c>
      <c r="J284" s="66" t="e">
        <f aca="false">VLOOKUP($A284,Table,MATCH(J$4,Curves,0))</f>
        <v>#N/A</v>
      </c>
      <c r="K284" s="67" t="e">
        <f aca="false">J284</f>
        <v>#N/A</v>
      </c>
      <c r="L284" s="68" t="e">
        <f aca="false">K284</f>
        <v>#N/A</v>
      </c>
      <c r="M284" s="66" t="e">
        <f aca="false">VLOOKUP($A284,Table,MATCH(M$4,Curves,0))</f>
        <v>#N/A</v>
      </c>
      <c r="N284" s="67" t="e">
        <f aca="false">M284</f>
        <v>#N/A</v>
      </c>
      <c r="O284" s="68" t="e">
        <f aca="false">N284</f>
        <v>#N/A</v>
      </c>
      <c r="P284" s="69"/>
      <c r="Q284" s="68" t="e">
        <f aca="false">M284+J284+G284</f>
        <v>#N/A</v>
      </c>
      <c r="R284" s="68" t="e">
        <f aca="false">N284+K284+H284</f>
        <v>#N/A</v>
      </c>
      <c r="S284" s="68" t="e">
        <f aca="false">O284+L284+I284</f>
        <v>#N/A</v>
      </c>
      <c r="T284" s="69"/>
      <c r="U284" s="2" t="n">
        <f aca="false">A285-A284</f>
        <v>31</v>
      </c>
      <c r="V284" s="70" t="n">
        <f aca="false">CHOOSE(F$3,A285+24,A284)</f>
        <v>45047</v>
      </c>
      <c r="W284" s="2" t="n">
        <f aca="false">V284-C$3</f>
        <v>-878</v>
      </c>
      <c r="X284" s="66" t="n">
        <f aca="false">VLOOKUP($A284,Table,MATCH(X$4,Curves,0))</f>
        <v>2</v>
      </c>
      <c r="Y284" s="71" t="n">
        <f aca="false">1/(1+CHOOSE(F$3,(X285+($K$3/10000))/2,(X284+($K$3/10000))/2))^(2*W284/365.25)</f>
        <v>28.0060377438533</v>
      </c>
      <c r="Z284" s="2" t="n">
        <f aca="false">IF(AND(mthbeg&lt;=A284,mthend&gt;=A284),1,0)</f>
        <v>0</v>
      </c>
      <c r="AA284" s="2" t="n">
        <f aca="false">U284*Z284</f>
        <v>0</v>
      </c>
      <c r="AC284" s="57" t="n">
        <f aca="false">F284*G284</f>
        <v>0</v>
      </c>
      <c r="AD284" s="57" t="n">
        <f aca="false">$F284*H284</f>
        <v>0</v>
      </c>
      <c r="AE284" s="57" t="n">
        <f aca="false">$F284*I284</f>
        <v>0</v>
      </c>
      <c r="AF284" s="57" t="e">
        <f aca="false">$F284*J284</f>
        <v>#N/A</v>
      </c>
      <c r="AG284" s="57" t="e">
        <f aca="false">$F284*K284</f>
        <v>#N/A</v>
      </c>
      <c r="AH284" s="57" t="e">
        <f aca="false">$F284*L284</f>
        <v>#N/A</v>
      </c>
      <c r="AI284" s="57" t="e">
        <f aca="false">$F284*M284</f>
        <v>#N/A</v>
      </c>
      <c r="AJ284" s="57" t="e">
        <f aca="false">$F284*N284</f>
        <v>#N/A</v>
      </c>
      <c r="AK284" s="57" t="e">
        <f aca="false">F284*O284</f>
        <v>#N/A</v>
      </c>
      <c r="AL284" s="61"/>
      <c r="AM284" s="57" t="n">
        <f aca="false">CHOOSE($G$3,AD284-AE284,AE284-AD284)</f>
        <v>0</v>
      </c>
      <c r="AN284" s="57" t="e">
        <f aca="false">CHOOSE($G$3,AG284-AH284,AH284-AG284)</f>
        <v>#N/A</v>
      </c>
      <c r="AO284" s="57" t="e">
        <f aca="false">CHOOSE($G$3,AJ284-AK284,AK284-AJ284)</f>
        <v>#N/A</v>
      </c>
      <c r="AP284" s="72" t="e">
        <f aca="false">SUM(AM284:AO284)</f>
        <v>#N/A</v>
      </c>
      <c r="AR284" s="57" t="n">
        <f aca="false">CHOOSE($G$3,AC284-AD284,AD284-AC284)</f>
        <v>0</v>
      </c>
      <c r="AS284" s="57" t="e">
        <f aca="false">CHOOSE($G$3,AF284-AG284,AG284-AF284)</f>
        <v>#N/A</v>
      </c>
      <c r="AT284" s="57" t="e">
        <f aca="false">CHOOSE($G$3,AI284-AJ284,AJ284-AI284)</f>
        <v>#N/A</v>
      </c>
      <c r="AU284" s="72" t="e">
        <f aca="false">AR284+AS284+AT284</f>
        <v>#N/A</v>
      </c>
      <c r="AV284" s="72"/>
      <c r="AW284" s="58" t="e">
        <f aca="false">AU284+AP284</f>
        <v>#N/A</v>
      </c>
      <c r="AY284" s="58" t="e">
        <f aca="false">AK284+AH284+AE284</f>
        <v>#N/A</v>
      </c>
      <c r="AZ284" s="73"/>
    </row>
    <row r="285" customFormat="false" ht="12" hidden="false" customHeight="true" outlineLevel="0" collapsed="false">
      <c r="A285" s="62" t="n">
        <f aca="false">EDATE(A284,1)</f>
        <v>45078</v>
      </c>
      <c r="B285" s="63" t="n">
        <f aca="false">B284</f>
        <v>15000</v>
      </c>
      <c r="C285" s="75"/>
      <c r="D285" s="65" t="n">
        <f aca="false">B285+C285</f>
        <v>15000</v>
      </c>
      <c r="E285" s="52" t="n">
        <f aca="false">IF(Z285=0,0,IF(AND(Z285=1,$H$3=1),D285*U285,IF($H$3=2,D285,"N/A")))</f>
        <v>0</v>
      </c>
      <c r="F285" s="52" t="n">
        <f aca="false">E285*Y285</f>
        <v>0</v>
      </c>
      <c r="G285" s="66" t="n">
        <f aca="false">VLOOKUP($A285,Table,MATCH(G$4,Curves,0))</f>
        <v>3</v>
      </c>
      <c r="H285" s="67" t="n">
        <f aca="false">G285</f>
        <v>3</v>
      </c>
      <c r="I285" s="68" t="n">
        <f aca="false">H285</f>
        <v>3</v>
      </c>
      <c r="J285" s="66" t="e">
        <f aca="false">VLOOKUP($A285,Table,MATCH(J$4,Curves,0))</f>
        <v>#N/A</v>
      </c>
      <c r="K285" s="67" t="e">
        <f aca="false">J285</f>
        <v>#N/A</v>
      </c>
      <c r="L285" s="68" t="e">
        <f aca="false">K285</f>
        <v>#N/A</v>
      </c>
      <c r="M285" s="66" t="e">
        <f aca="false">VLOOKUP($A285,Table,MATCH(M$4,Curves,0))</f>
        <v>#N/A</v>
      </c>
      <c r="N285" s="67" t="e">
        <f aca="false">M285</f>
        <v>#N/A</v>
      </c>
      <c r="O285" s="68" t="e">
        <f aca="false">N285</f>
        <v>#N/A</v>
      </c>
      <c r="P285" s="69"/>
      <c r="Q285" s="68" t="e">
        <f aca="false">M285+J285+G285</f>
        <v>#N/A</v>
      </c>
      <c r="R285" s="68" t="e">
        <f aca="false">N285+K285+H285</f>
        <v>#N/A</v>
      </c>
      <c r="S285" s="68" t="e">
        <f aca="false">O285+L285+I285</f>
        <v>#N/A</v>
      </c>
      <c r="T285" s="69"/>
      <c r="U285" s="2" t="n">
        <f aca="false">A286-A285</f>
        <v>30</v>
      </c>
      <c r="V285" s="70" t="n">
        <f aca="false">CHOOSE(F$3,A286+24,A285)</f>
        <v>45078</v>
      </c>
      <c r="W285" s="2" t="n">
        <f aca="false">V285-C$3</f>
        <v>-847</v>
      </c>
      <c r="X285" s="66" t="n">
        <f aca="false">VLOOKUP($A285,Table,MATCH(X$4,Curves,0))</f>
        <v>2</v>
      </c>
      <c r="Y285" s="71" t="n">
        <f aca="false">1/(1+CHOOSE(F$3,(X286+($K$3/10000))/2,(X285+($K$3/10000))/2))^(2*W285/365.25)</f>
        <v>24.8973317799505</v>
      </c>
      <c r="Z285" s="2" t="n">
        <f aca="false">IF(AND(mthbeg&lt;=A285,mthend&gt;=A285),1,0)</f>
        <v>0</v>
      </c>
      <c r="AA285" s="2" t="n">
        <f aca="false">U285*Z285</f>
        <v>0</v>
      </c>
      <c r="AC285" s="57" t="n">
        <f aca="false">F285*G285</f>
        <v>0</v>
      </c>
      <c r="AD285" s="57" t="n">
        <f aca="false">$F285*H285</f>
        <v>0</v>
      </c>
      <c r="AE285" s="57" t="n">
        <f aca="false">$F285*I285</f>
        <v>0</v>
      </c>
      <c r="AF285" s="57" t="e">
        <f aca="false">$F285*J285</f>
        <v>#N/A</v>
      </c>
      <c r="AG285" s="57" t="e">
        <f aca="false">$F285*K285</f>
        <v>#N/A</v>
      </c>
      <c r="AH285" s="57" t="e">
        <f aca="false">$F285*L285</f>
        <v>#N/A</v>
      </c>
      <c r="AI285" s="57" t="e">
        <f aca="false">$F285*M285</f>
        <v>#N/A</v>
      </c>
      <c r="AJ285" s="57" t="e">
        <f aca="false">$F285*N285</f>
        <v>#N/A</v>
      </c>
      <c r="AK285" s="57" t="e">
        <f aca="false">F285*O285</f>
        <v>#N/A</v>
      </c>
      <c r="AL285" s="61"/>
      <c r="AM285" s="57" t="n">
        <f aca="false">CHOOSE($G$3,AD285-AE285,AE285-AD285)</f>
        <v>0</v>
      </c>
      <c r="AN285" s="57" t="e">
        <f aca="false">CHOOSE($G$3,AG285-AH285,AH285-AG285)</f>
        <v>#N/A</v>
      </c>
      <c r="AO285" s="57" t="e">
        <f aca="false">CHOOSE($G$3,AJ285-AK285,AK285-AJ285)</f>
        <v>#N/A</v>
      </c>
      <c r="AP285" s="72" t="e">
        <f aca="false">SUM(AM285:AO285)</f>
        <v>#N/A</v>
      </c>
      <c r="AR285" s="57" t="n">
        <f aca="false">CHOOSE($G$3,AC285-AD285,AD285-AC285)</f>
        <v>0</v>
      </c>
      <c r="AS285" s="57" t="e">
        <f aca="false">CHOOSE($G$3,AF285-AG285,AG285-AF285)</f>
        <v>#N/A</v>
      </c>
      <c r="AT285" s="57" t="e">
        <f aca="false">CHOOSE($G$3,AI285-AJ285,AJ285-AI285)</f>
        <v>#N/A</v>
      </c>
      <c r="AU285" s="72" t="e">
        <f aca="false">AR285+AS285+AT285</f>
        <v>#N/A</v>
      </c>
      <c r="AV285" s="72"/>
      <c r="AW285" s="58" t="e">
        <f aca="false">AU285+AP285</f>
        <v>#N/A</v>
      </c>
      <c r="AY285" s="58" t="e">
        <f aca="false">AK285+AH285+AE285</f>
        <v>#N/A</v>
      </c>
      <c r="AZ285" s="73"/>
    </row>
    <row r="286" customFormat="false" ht="12" hidden="false" customHeight="true" outlineLevel="0" collapsed="false">
      <c r="A286" s="62" t="n">
        <f aca="false">EDATE(A285,1)</f>
        <v>45108</v>
      </c>
      <c r="B286" s="63" t="n">
        <f aca="false">B285</f>
        <v>15000</v>
      </c>
      <c r="C286" s="75"/>
      <c r="D286" s="65" t="n">
        <f aca="false">B286+C286</f>
        <v>15000</v>
      </c>
      <c r="E286" s="52" t="n">
        <f aca="false">IF(Z286=0,0,IF(AND(Z286=1,$H$3=1),D286*U286,IF($H$3=2,D286,"N/A")))</f>
        <v>0</v>
      </c>
      <c r="F286" s="52" t="n">
        <f aca="false">E286*Y286</f>
        <v>0</v>
      </c>
      <c r="G286" s="66" t="n">
        <f aca="false">VLOOKUP($A286,Table,MATCH(G$4,Curves,0))</f>
        <v>3</v>
      </c>
      <c r="H286" s="67" t="n">
        <f aca="false">G286</f>
        <v>3</v>
      </c>
      <c r="I286" s="68" t="n">
        <f aca="false">H286</f>
        <v>3</v>
      </c>
      <c r="J286" s="66" t="e">
        <f aca="false">VLOOKUP($A286,Table,MATCH(J$4,Curves,0))</f>
        <v>#N/A</v>
      </c>
      <c r="K286" s="67" t="e">
        <f aca="false">J286</f>
        <v>#N/A</v>
      </c>
      <c r="L286" s="68" t="e">
        <f aca="false">K286</f>
        <v>#N/A</v>
      </c>
      <c r="M286" s="66" t="e">
        <f aca="false">VLOOKUP($A286,Table,MATCH(M$4,Curves,0))</f>
        <v>#N/A</v>
      </c>
      <c r="N286" s="67" t="e">
        <f aca="false">M286</f>
        <v>#N/A</v>
      </c>
      <c r="O286" s="68" t="e">
        <f aca="false">N286</f>
        <v>#N/A</v>
      </c>
      <c r="P286" s="69"/>
      <c r="Q286" s="68" t="e">
        <f aca="false">M286+J286+G286</f>
        <v>#N/A</v>
      </c>
      <c r="R286" s="68" t="e">
        <f aca="false">N286+K286+H286</f>
        <v>#N/A</v>
      </c>
      <c r="S286" s="68" t="e">
        <f aca="false">O286+L286+I286</f>
        <v>#N/A</v>
      </c>
      <c r="T286" s="69"/>
      <c r="U286" s="2" t="n">
        <f aca="false">A287-A286</f>
        <v>31</v>
      </c>
      <c r="V286" s="70" t="n">
        <f aca="false">CHOOSE(F$3,A287+24,A286)</f>
        <v>45108</v>
      </c>
      <c r="W286" s="2" t="n">
        <f aca="false">V286-C$3</f>
        <v>-817</v>
      </c>
      <c r="X286" s="66" t="n">
        <f aca="false">VLOOKUP($A286,Table,MATCH(X$4,Curves,0))</f>
        <v>2</v>
      </c>
      <c r="Y286" s="71" t="n">
        <f aca="false">1/(1+CHOOSE(F$3,(X287+($K$3/10000))/2,(X286+($K$3/10000))/2))^(2*W286/365.25)</f>
        <v>22.2178634908942</v>
      </c>
      <c r="Z286" s="2" t="n">
        <f aca="false">IF(AND(mthbeg&lt;=A286,mthend&gt;=A286),1,0)</f>
        <v>0</v>
      </c>
      <c r="AA286" s="2" t="n">
        <f aca="false">U286*Z286</f>
        <v>0</v>
      </c>
      <c r="AC286" s="57" t="n">
        <f aca="false">F286*G286</f>
        <v>0</v>
      </c>
      <c r="AD286" s="57" t="n">
        <f aca="false">$F286*H286</f>
        <v>0</v>
      </c>
      <c r="AE286" s="57" t="n">
        <f aca="false">$F286*I286</f>
        <v>0</v>
      </c>
      <c r="AF286" s="57" t="e">
        <f aca="false">$F286*J286</f>
        <v>#N/A</v>
      </c>
      <c r="AG286" s="57" t="e">
        <f aca="false">$F286*K286</f>
        <v>#N/A</v>
      </c>
      <c r="AH286" s="57" t="e">
        <f aca="false">$F286*L286</f>
        <v>#N/A</v>
      </c>
      <c r="AI286" s="57" t="e">
        <f aca="false">$F286*M286</f>
        <v>#N/A</v>
      </c>
      <c r="AJ286" s="57" t="e">
        <f aca="false">$F286*N286</f>
        <v>#N/A</v>
      </c>
      <c r="AK286" s="57" t="e">
        <f aca="false">F286*O286</f>
        <v>#N/A</v>
      </c>
      <c r="AL286" s="61"/>
      <c r="AM286" s="57" t="n">
        <f aca="false">CHOOSE($G$3,AD286-AE286,AE286-AD286)</f>
        <v>0</v>
      </c>
      <c r="AN286" s="57" t="e">
        <f aca="false">CHOOSE($G$3,AG286-AH286,AH286-AG286)</f>
        <v>#N/A</v>
      </c>
      <c r="AO286" s="57" t="e">
        <f aca="false">CHOOSE($G$3,AJ286-AK286,AK286-AJ286)</f>
        <v>#N/A</v>
      </c>
      <c r="AP286" s="72" t="e">
        <f aca="false">SUM(AM286:AO286)</f>
        <v>#N/A</v>
      </c>
      <c r="AR286" s="57" t="n">
        <f aca="false">CHOOSE($G$3,AC286-AD286,AD286-AC286)</f>
        <v>0</v>
      </c>
      <c r="AS286" s="57" t="e">
        <f aca="false">CHOOSE($G$3,AF286-AG286,AG286-AF286)</f>
        <v>#N/A</v>
      </c>
      <c r="AT286" s="57" t="e">
        <f aca="false">CHOOSE($G$3,AI286-AJ286,AJ286-AI286)</f>
        <v>#N/A</v>
      </c>
      <c r="AU286" s="72" t="e">
        <f aca="false">AR286+AS286+AT286</f>
        <v>#N/A</v>
      </c>
      <c r="AV286" s="72"/>
      <c r="AW286" s="58" t="e">
        <f aca="false">AU286+AP286</f>
        <v>#N/A</v>
      </c>
      <c r="AY286" s="58" t="e">
        <f aca="false">AK286+AH286+AE286</f>
        <v>#N/A</v>
      </c>
      <c r="AZ286" s="73"/>
    </row>
    <row r="287" customFormat="false" ht="12" hidden="false" customHeight="true" outlineLevel="0" collapsed="false">
      <c r="A287" s="62" t="n">
        <f aca="false">EDATE(A286,1)</f>
        <v>45139</v>
      </c>
      <c r="B287" s="63" t="n">
        <f aca="false">B286</f>
        <v>15000</v>
      </c>
      <c r="C287" s="75"/>
      <c r="D287" s="65" t="n">
        <f aca="false">B287+C287</f>
        <v>15000</v>
      </c>
      <c r="E287" s="52" t="n">
        <f aca="false">IF(Z287=0,0,IF(AND(Z287=1,$H$3=1),D287*U287,IF($H$3=2,D287,"N/A")))</f>
        <v>0</v>
      </c>
      <c r="F287" s="52" t="n">
        <f aca="false">E287*Y287</f>
        <v>0</v>
      </c>
      <c r="G287" s="66" t="n">
        <f aca="false">VLOOKUP($A287,Table,MATCH(G$4,Curves,0))</f>
        <v>3</v>
      </c>
      <c r="H287" s="67" t="n">
        <f aca="false">G287</f>
        <v>3</v>
      </c>
      <c r="I287" s="68" t="n">
        <f aca="false">H287</f>
        <v>3</v>
      </c>
      <c r="J287" s="66" t="e">
        <f aca="false">VLOOKUP($A287,Table,MATCH(J$4,Curves,0))</f>
        <v>#N/A</v>
      </c>
      <c r="K287" s="67" t="e">
        <f aca="false">J287</f>
        <v>#N/A</v>
      </c>
      <c r="L287" s="68" t="e">
        <f aca="false">K287</f>
        <v>#N/A</v>
      </c>
      <c r="M287" s="66" t="e">
        <f aca="false">VLOOKUP($A287,Table,MATCH(M$4,Curves,0))</f>
        <v>#N/A</v>
      </c>
      <c r="N287" s="67" t="e">
        <f aca="false">M287</f>
        <v>#N/A</v>
      </c>
      <c r="O287" s="68" t="e">
        <f aca="false">N287</f>
        <v>#N/A</v>
      </c>
      <c r="P287" s="69"/>
      <c r="Q287" s="68" t="e">
        <f aca="false">M287+J287+G287</f>
        <v>#N/A</v>
      </c>
      <c r="R287" s="68" t="e">
        <f aca="false">N287+K287+H287</f>
        <v>#N/A</v>
      </c>
      <c r="S287" s="68" t="e">
        <f aca="false">O287+L287+I287</f>
        <v>#N/A</v>
      </c>
      <c r="T287" s="69"/>
      <c r="U287" s="2" t="n">
        <f aca="false">A288-A287</f>
        <v>31</v>
      </c>
      <c r="V287" s="70" t="n">
        <f aca="false">CHOOSE(F$3,A288+24,A287)</f>
        <v>45139</v>
      </c>
      <c r="W287" s="2" t="n">
        <f aca="false">V287-C$3</f>
        <v>-786</v>
      </c>
      <c r="X287" s="66" t="n">
        <f aca="false">VLOOKUP($A287,Table,MATCH(X$4,Curves,0))</f>
        <v>2</v>
      </c>
      <c r="Y287" s="71" t="n">
        <f aca="false">1/(1+CHOOSE(F$3,(X288+($K$3/10000))/2,(X287+($K$3/10000))/2))^(2*W287/365.25)</f>
        <v>19.7516522627643</v>
      </c>
      <c r="Z287" s="2" t="n">
        <f aca="false">IF(AND(mthbeg&lt;=A287,mthend&gt;=A287),1,0)</f>
        <v>0</v>
      </c>
      <c r="AA287" s="2" t="n">
        <f aca="false">U287*Z287</f>
        <v>0</v>
      </c>
      <c r="AC287" s="57" t="n">
        <f aca="false">F287*G287</f>
        <v>0</v>
      </c>
      <c r="AD287" s="57" t="n">
        <f aca="false">$F287*H287</f>
        <v>0</v>
      </c>
      <c r="AE287" s="57" t="n">
        <f aca="false">$F287*I287</f>
        <v>0</v>
      </c>
      <c r="AF287" s="57" t="e">
        <f aca="false">$F287*J287</f>
        <v>#N/A</v>
      </c>
      <c r="AG287" s="57" t="e">
        <f aca="false">$F287*K287</f>
        <v>#N/A</v>
      </c>
      <c r="AH287" s="57" t="e">
        <f aca="false">$F287*L287</f>
        <v>#N/A</v>
      </c>
      <c r="AI287" s="57" t="e">
        <f aca="false">$F287*M287</f>
        <v>#N/A</v>
      </c>
      <c r="AJ287" s="57" t="e">
        <f aca="false">$F287*N287</f>
        <v>#N/A</v>
      </c>
      <c r="AK287" s="57" t="e">
        <f aca="false">F287*O287</f>
        <v>#N/A</v>
      </c>
      <c r="AL287" s="61"/>
      <c r="AM287" s="57" t="n">
        <f aca="false">CHOOSE($G$3,AD287-AE287,AE287-AD287)</f>
        <v>0</v>
      </c>
      <c r="AN287" s="57" t="e">
        <f aca="false">CHOOSE($G$3,AG287-AH287,AH287-AG287)</f>
        <v>#N/A</v>
      </c>
      <c r="AO287" s="57" t="e">
        <f aca="false">CHOOSE($G$3,AJ287-AK287,AK287-AJ287)</f>
        <v>#N/A</v>
      </c>
      <c r="AP287" s="72" t="e">
        <f aca="false">SUM(AM287:AO287)</f>
        <v>#N/A</v>
      </c>
      <c r="AR287" s="57" t="n">
        <f aca="false">CHOOSE($G$3,AC287-AD287,AD287-AC287)</f>
        <v>0</v>
      </c>
      <c r="AS287" s="57" t="e">
        <f aca="false">CHOOSE($G$3,AF287-AG287,AG287-AF287)</f>
        <v>#N/A</v>
      </c>
      <c r="AT287" s="57" t="e">
        <f aca="false">CHOOSE($G$3,AI287-AJ287,AJ287-AI287)</f>
        <v>#N/A</v>
      </c>
      <c r="AU287" s="72" t="e">
        <f aca="false">AR287+AS287+AT287</f>
        <v>#N/A</v>
      </c>
      <c r="AV287" s="72"/>
      <c r="AW287" s="58" t="e">
        <f aca="false">AU287+AP287</f>
        <v>#N/A</v>
      </c>
      <c r="AY287" s="58" t="e">
        <f aca="false">AK287+AH287+AE287</f>
        <v>#N/A</v>
      </c>
      <c r="AZ287" s="73"/>
    </row>
    <row r="288" customFormat="false" ht="12" hidden="false" customHeight="true" outlineLevel="0" collapsed="false">
      <c r="A288" s="62" t="n">
        <f aca="false">EDATE(A287,1)</f>
        <v>45170</v>
      </c>
      <c r="B288" s="63" t="n">
        <f aca="false">B287</f>
        <v>15000</v>
      </c>
      <c r="C288" s="75"/>
      <c r="D288" s="65" t="n">
        <f aca="false">B288+C288</f>
        <v>15000</v>
      </c>
      <c r="E288" s="52" t="n">
        <f aca="false">IF(Z288=0,0,IF(AND(Z288=1,$H$3=1),D288*U288,IF($H$3=2,D288,"N/A")))</f>
        <v>0</v>
      </c>
      <c r="F288" s="52" t="n">
        <f aca="false">E288*Y288</f>
        <v>0</v>
      </c>
      <c r="G288" s="66" t="n">
        <f aca="false">VLOOKUP($A288,Table,MATCH(G$4,Curves,0))</f>
        <v>3</v>
      </c>
      <c r="H288" s="67" t="n">
        <f aca="false">G288</f>
        <v>3</v>
      </c>
      <c r="I288" s="68" t="n">
        <f aca="false">H288</f>
        <v>3</v>
      </c>
      <c r="J288" s="66" t="e">
        <f aca="false">VLOOKUP($A288,Table,MATCH(J$4,Curves,0))</f>
        <v>#N/A</v>
      </c>
      <c r="K288" s="67" t="e">
        <f aca="false">J288</f>
        <v>#N/A</v>
      </c>
      <c r="L288" s="68" t="e">
        <f aca="false">K288</f>
        <v>#N/A</v>
      </c>
      <c r="M288" s="66" t="e">
        <f aca="false">VLOOKUP($A288,Table,MATCH(M$4,Curves,0))</f>
        <v>#N/A</v>
      </c>
      <c r="N288" s="67" t="e">
        <f aca="false">M288</f>
        <v>#N/A</v>
      </c>
      <c r="O288" s="68" t="e">
        <f aca="false">N288</f>
        <v>#N/A</v>
      </c>
      <c r="P288" s="69"/>
      <c r="Q288" s="68" t="e">
        <f aca="false">M288+J288+G288</f>
        <v>#N/A</v>
      </c>
      <c r="R288" s="68" t="e">
        <f aca="false">N288+K288+H288</f>
        <v>#N/A</v>
      </c>
      <c r="S288" s="68" t="e">
        <f aca="false">O288+L288+I288</f>
        <v>#N/A</v>
      </c>
      <c r="T288" s="69"/>
      <c r="U288" s="2" t="n">
        <f aca="false">A289-A288</f>
        <v>30</v>
      </c>
      <c r="V288" s="70" t="n">
        <f aca="false">CHOOSE(F$3,A289+24,A288)</f>
        <v>45170</v>
      </c>
      <c r="W288" s="2" t="n">
        <f aca="false">V288-C$3</f>
        <v>-755</v>
      </c>
      <c r="X288" s="66" t="n">
        <f aca="false">VLOOKUP($A288,Table,MATCH(X$4,Curves,0))</f>
        <v>2</v>
      </c>
      <c r="Y288" s="71" t="n">
        <f aca="false">1/(1+CHOOSE(F$3,(X289+($K$3/10000))/2,(X288+($K$3/10000))/2))^(2*W288/365.25)</f>
        <v>17.5591936312442</v>
      </c>
      <c r="Z288" s="2" t="n">
        <f aca="false">IF(AND(mthbeg&lt;=A288,mthend&gt;=A288),1,0)</f>
        <v>0</v>
      </c>
      <c r="AA288" s="2" t="n">
        <f aca="false">U288*Z288</f>
        <v>0</v>
      </c>
      <c r="AC288" s="57" t="n">
        <f aca="false">F288*G288</f>
        <v>0</v>
      </c>
      <c r="AD288" s="57" t="n">
        <f aca="false">$F288*H288</f>
        <v>0</v>
      </c>
      <c r="AE288" s="57" t="n">
        <f aca="false">$F288*I288</f>
        <v>0</v>
      </c>
      <c r="AF288" s="57" t="e">
        <f aca="false">$F288*J288</f>
        <v>#N/A</v>
      </c>
      <c r="AG288" s="57" t="e">
        <f aca="false">$F288*K288</f>
        <v>#N/A</v>
      </c>
      <c r="AH288" s="57" t="e">
        <f aca="false">$F288*L288</f>
        <v>#N/A</v>
      </c>
      <c r="AI288" s="57" t="e">
        <f aca="false">$F288*M288</f>
        <v>#N/A</v>
      </c>
      <c r="AJ288" s="57" t="e">
        <f aca="false">$F288*N288</f>
        <v>#N/A</v>
      </c>
      <c r="AK288" s="57" t="e">
        <f aca="false">F288*O288</f>
        <v>#N/A</v>
      </c>
      <c r="AL288" s="61"/>
      <c r="AM288" s="57" t="n">
        <f aca="false">CHOOSE($G$3,AD288-AE288,AE288-AD288)</f>
        <v>0</v>
      </c>
      <c r="AN288" s="57" t="e">
        <f aca="false">CHOOSE($G$3,AG288-AH288,AH288-AG288)</f>
        <v>#N/A</v>
      </c>
      <c r="AO288" s="57" t="e">
        <f aca="false">CHOOSE($G$3,AJ288-AK288,AK288-AJ288)</f>
        <v>#N/A</v>
      </c>
      <c r="AP288" s="72" t="e">
        <f aca="false">SUM(AM288:AO288)</f>
        <v>#N/A</v>
      </c>
      <c r="AR288" s="57" t="n">
        <f aca="false">CHOOSE($G$3,AC288-AD288,AD288-AC288)</f>
        <v>0</v>
      </c>
      <c r="AS288" s="57" t="e">
        <f aca="false">CHOOSE($G$3,AF288-AG288,AG288-AF288)</f>
        <v>#N/A</v>
      </c>
      <c r="AT288" s="57" t="e">
        <f aca="false">CHOOSE($G$3,AI288-AJ288,AJ288-AI288)</f>
        <v>#N/A</v>
      </c>
      <c r="AU288" s="72" t="e">
        <f aca="false">AR288+AS288+AT288</f>
        <v>#N/A</v>
      </c>
      <c r="AV288" s="72"/>
      <c r="AW288" s="58" t="e">
        <f aca="false">AU288+AP288</f>
        <v>#N/A</v>
      </c>
      <c r="AY288" s="58" t="e">
        <f aca="false">AK288+AH288+AE288</f>
        <v>#N/A</v>
      </c>
      <c r="AZ288" s="73"/>
    </row>
    <row r="289" customFormat="false" ht="12" hidden="false" customHeight="true" outlineLevel="0" collapsed="false">
      <c r="A289" s="62" t="n">
        <f aca="false">EDATE(A288,1)</f>
        <v>45200</v>
      </c>
      <c r="B289" s="63" t="n">
        <f aca="false">B288</f>
        <v>15000</v>
      </c>
      <c r="C289" s="75"/>
      <c r="D289" s="65" t="n">
        <f aca="false">B289+C289</f>
        <v>15000</v>
      </c>
      <c r="E289" s="52" t="n">
        <f aca="false">IF(Z289=0,0,IF(AND(Z289=1,$H$3=1),D289*U289,IF($H$3=2,D289,"N/A")))</f>
        <v>0</v>
      </c>
      <c r="F289" s="52" t="n">
        <f aca="false">E289*Y289</f>
        <v>0</v>
      </c>
      <c r="G289" s="66" t="n">
        <f aca="false">VLOOKUP($A289,Table,MATCH(G$4,Curves,0))</f>
        <v>3</v>
      </c>
      <c r="H289" s="67" t="n">
        <f aca="false">G289</f>
        <v>3</v>
      </c>
      <c r="I289" s="68" t="n">
        <f aca="false">H289</f>
        <v>3</v>
      </c>
      <c r="J289" s="66" t="e">
        <f aca="false">VLOOKUP($A289,Table,MATCH(J$4,Curves,0))</f>
        <v>#N/A</v>
      </c>
      <c r="K289" s="67" t="e">
        <f aca="false">J289</f>
        <v>#N/A</v>
      </c>
      <c r="L289" s="68" t="e">
        <f aca="false">K289</f>
        <v>#N/A</v>
      </c>
      <c r="M289" s="66" t="e">
        <f aca="false">VLOOKUP($A289,Table,MATCH(M$4,Curves,0))</f>
        <v>#N/A</v>
      </c>
      <c r="N289" s="67" t="e">
        <f aca="false">M289</f>
        <v>#N/A</v>
      </c>
      <c r="O289" s="68" t="e">
        <f aca="false">N289</f>
        <v>#N/A</v>
      </c>
      <c r="P289" s="69"/>
      <c r="Q289" s="68" t="e">
        <f aca="false">M289+J289+G289</f>
        <v>#N/A</v>
      </c>
      <c r="R289" s="68" t="e">
        <f aca="false">N289+K289+H289</f>
        <v>#N/A</v>
      </c>
      <c r="S289" s="68" t="e">
        <f aca="false">O289+L289+I289</f>
        <v>#N/A</v>
      </c>
      <c r="T289" s="69"/>
      <c r="U289" s="2" t="n">
        <f aca="false">A290-A289</f>
        <v>31</v>
      </c>
      <c r="V289" s="70" t="n">
        <f aca="false">CHOOSE(F$3,A290+24,A289)</f>
        <v>45200</v>
      </c>
      <c r="W289" s="2" t="n">
        <f aca="false">V289-C$3</f>
        <v>-725</v>
      </c>
      <c r="X289" s="66" t="n">
        <f aca="false">VLOOKUP($A289,Table,MATCH(X$4,Curves,0))</f>
        <v>2</v>
      </c>
      <c r="Y289" s="71" t="n">
        <f aca="false">1/(1+CHOOSE(F$3,(X290+($K$3/10000))/2,(X289+($K$3/10000))/2))^(2*W289/365.25)</f>
        <v>15.6694609108004</v>
      </c>
      <c r="Z289" s="2" t="n">
        <f aca="false">IF(AND(mthbeg&lt;=A289,mthend&gt;=A289),1,0)</f>
        <v>0</v>
      </c>
      <c r="AA289" s="2" t="n">
        <f aca="false">U289*Z289</f>
        <v>0</v>
      </c>
      <c r="AC289" s="57" t="n">
        <f aca="false">F289*G289</f>
        <v>0</v>
      </c>
      <c r="AD289" s="57" t="n">
        <f aca="false">$F289*H289</f>
        <v>0</v>
      </c>
      <c r="AE289" s="57" t="n">
        <f aca="false">$F289*I289</f>
        <v>0</v>
      </c>
      <c r="AF289" s="57" t="e">
        <f aca="false">$F289*J289</f>
        <v>#N/A</v>
      </c>
      <c r="AG289" s="57" t="e">
        <f aca="false">$F289*K289</f>
        <v>#N/A</v>
      </c>
      <c r="AH289" s="57" t="e">
        <f aca="false">$F289*L289</f>
        <v>#N/A</v>
      </c>
      <c r="AI289" s="57" t="e">
        <f aca="false">$F289*M289</f>
        <v>#N/A</v>
      </c>
      <c r="AJ289" s="57" t="e">
        <f aca="false">$F289*N289</f>
        <v>#N/A</v>
      </c>
      <c r="AK289" s="57" t="e">
        <f aca="false">F289*O289</f>
        <v>#N/A</v>
      </c>
      <c r="AL289" s="61"/>
      <c r="AM289" s="57" t="n">
        <f aca="false">CHOOSE($G$3,AD289-AE289,AE289-AD289)</f>
        <v>0</v>
      </c>
      <c r="AN289" s="57" t="e">
        <f aca="false">CHOOSE($G$3,AG289-AH289,AH289-AG289)</f>
        <v>#N/A</v>
      </c>
      <c r="AO289" s="57" t="e">
        <f aca="false">CHOOSE($G$3,AJ289-AK289,AK289-AJ289)</f>
        <v>#N/A</v>
      </c>
      <c r="AP289" s="72" t="e">
        <f aca="false">SUM(AM289:AO289)</f>
        <v>#N/A</v>
      </c>
      <c r="AR289" s="57" t="n">
        <f aca="false">CHOOSE($G$3,AC289-AD289,AD289-AC289)</f>
        <v>0</v>
      </c>
      <c r="AS289" s="57" t="e">
        <f aca="false">CHOOSE($G$3,AF289-AG289,AG289-AF289)</f>
        <v>#N/A</v>
      </c>
      <c r="AT289" s="57" t="e">
        <f aca="false">CHOOSE($G$3,AI289-AJ289,AJ289-AI289)</f>
        <v>#N/A</v>
      </c>
      <c r="AU289" s="72" t="e">
        <f aca="false">AR289+AS289+AT289</f>
        <v>#N/A</v>
      </c>
      <c r="AV289" s="72"/>
      <c r="AW289" s="58" t="e">
        <f aca="false">AU289+AP289</f>
        <v>#N/A</v>
      </c>
      <c r="AY289" s="58" t="e">
        <f aca="false">AK289+AH289+AE289</f>
        <v>#N/A</v>
      </c>
      <c r="AZ289" s="73"/>
    </row>
    <row r="290" customFormat="false" ht="12" hidden="false" customHeight="true" outlineLevel="0" collapsed="false">
      <c r="A290" s="62" t="n">
        <f aca="false">EDATE(A289,1)</f>
        <v>45231</v>
      </c>
      <c r="B290" s="63" t="n">
        <f aca="false">B289</f>
        <v>15000</v>
      </c>
      <c r="C290" s="75"/>
      <c r="D290" s="65" t="n">
        <f aca="false">B290+C290</f>
        <v>15000</v>
      </c>
      <c r="E290" s="52" t="n">
        <f aca="false">IF(Z290=0,0,IF(AND(Z290=1,$H$3=1),D290*U290,IF($H$3=2,D290,"N/A")))</f>
        <v>0</v>
      </c>
      <c r="F290" s="52" t="n">
        <f aca="false">E290*Y290</f>
        <v>0</v>
      </c>
      <c r="G290" s="66" t="n">
        <f aca="false">VLOOKUP($A290,Table,MATCH(G$4,Curves,0))</f>
        <v>3</v>
      </c>
      <c r="H290" s="67" t="n">
        <f aca="false">G290</f>
        <v>3</v>
      </c>
      <c r="I290" s="68" t="n">
        <f aca="false">H290</f>
        <v>3</v>
      </c>
      <c r="J290" s="66" t="e">
        <f aca="false">VLOOKUP($A290,Table,MATCH(J$4,Curves,0))</f>
        <v>#N/A</v>
      </c>
      <c r="K290" s="67" t="e">
        <f aca="false">J290</f>
        <v>#N/A</v>
      </c>
      <c r="L290" s="68" t="e">
        <f aca="false">K290</f>
        <v>#N/A</v>
      </c>
      <c r="M290" s="66" t="e">
        <f aca="false">VLOOKUP($A290,Table,MATCH(M$4,Curves,0))</f>
        <v>#N/A</v>
      </c>
      <c r="N290" s="67" t="e">
        <f aca="false">M290</f>
        <v>#N/A</v>
      </c>
      <c r="O290" s="68" t="e">
        <f aca="false">N290</f>
        <v>#N/A</v>
      </c>
      <c r="P290" s="69"/>
      <c r="Q290" s="68" t="e">
        <f aca="false">M290+J290+G290</f>
        <v>#N/A</v>
      </c>
      <c r="R290" s="68" t="e">
        <f aca="false">N290+K290+H290</f>
        <v>#N/A</v>
      </c>
      <c r="S290" s="68" t="e">
        <f aca="false">O290+L290+I290</f>
        <v>#N/A</v>
      </c>
      <c r="T290" s="69"/>
      <c r="U290" s="2" t="n">
        <f aca="false">A291-A290</f>
        <v>30</v>
      </c>
      <c r="V290" s="70" t="n">
        <f aca="false">CHOOSE(F$3,A291+24,A290)</f>
        <v>45231</v>
      </c>
      <c r="W290" s="2" t="n">
        <f aca="false">V290-C$3</f>
        <v>-694</v>
      </c>
      <c r="X290" s="66" t="n">
        <f aca="false">VLOOKUP($A290,Table,MATCH(X$4,Curves,0))</f>
        <v>2</v>
      </c>
      <c r="Y290" s="71" t="n">
        <f aca="false">1/(1+CHOOSE(F$3,(X291+($K$3/10000))/2,(X290+($K$3/10000))/2))^(2*W290/365.25)</f>
        <v>13.9301307338553</v>
      </c>
      <c r="Z290" s="2" t="n">
        <f aca="false">IF(AND(mthbeg&lt;=A290,mthend&gt;=A290),1,0)</f>
        <v>0</v>
      </c>
      <c r="AA290" s="2" t="n">
        <f aca="false">U290*Z290</f>
        <v>0</v>
      </c>
      <c r="AC290" s="57" t="n">
        <f aca="false">F290*G290</f>
        <v>0</v>
      </c>
      <c r="AD290" s="57" t="n">
        <f aca="false">$F290*H290</f>
        <v>0</v>
      </c>
      <c r="AE290" s="57" t="n">
        <f aca="false">$F290*I290</f>
        <v>0</v>
      </c>
      <c r="AF290" s="57" t="e">
        <f aca="false">$F290*J290</f>
        <v>#N/A</v>
      </c>
      <c r="AG290" s="57" t="e">
        <f aca="false">$F290*K290</f>
        <v>#N/A</v>
      </c>
      <c r="AH290" s="57" t="e">
        <f aca="false">$F290*L290</f>
        <v>#N/A</v>
      </c>
      <c r="AI290" s="57" t="e">
        <f aca="false">$F290*M290</f>
        <v>#N/A</v>
      </c>
      <c r="AJ290" s="57" t="e">
        <f aca="false">$F290*N290</f>
        <v>#N/A</v>
      </c>
      <c r="AK290" s="57" t="e">
        <f aca="false">F290*O290</f>
        <v>#N/A</v>
      </c>
      <c r="AL290" s="61"/>
      <c r="AM290" s="57" t="n">
        <f aca="false">CHOOSE($G$3,AD290-AE290,AE290-AD290)</f>
        <v>0</v>
      </c>
      <c r="AN290" s="57" t="e">
        <f aca="false">CHOOSE($G$3,AG290-AH290,AH290-AG290)</f>
        <v>#N/A</v>
      </c>
      <c r="AO290" s="57" t="e">
        <f aca="false">CHOOSE($G$3,AJ290-AK290,AK290-AJ290)</f>
        <v>#N/A</v>
      </c>
      <c r="AP290" s="72" t="e">
        <f aca="false">SUM(AM290:AO290)</f>
        <v>#N/A</v>
      </c>
      <c r="AR290" s="57" t="n">
        <f aca="false">CHOOSE($G$3,AC290-AD290,AD290-AC290)</f>
        <v>0</v>
      </c>
      <c r="AS290" s="57" t="e">
        <f aca="false">CHOOSE($G$3,AF290-AG290,AG290-AF290)</f>
        <v>#N/A</v>
      </c>
      <c r="AT290" s="57" t="e">
        <f aca="false">CHOOSE($G$3,AI290-AJ290,AJ290-AI290)</f>
        <v>#N/A</v>
      </c>
      <c r="AU290" s="72" t="e">
        <f aca="false">AR290+AS290+AT290</f>
        <v>#N/A</v>
      </c>
      <c r="AV290" s="72"/>
      <c r="AW290" s="58" t="e">
        <f aca="false">AU290+AP290</f>
        <v>#N/A</v>
      </c>
      <c r="AY290" s="58" t="e">
        <f aca="false">AK290+AH290+AE290</f>
        <v>#N/A</v>
      </c>
      <c r="AZ290" s="73"/>
    </row>
    <row r="291" customFormat="false" ht="12" hidden="false" customHeight="true" outlineLevel="0" collapsed="false">
      <c r="A291" s="62" t="n">
        <f aca="false">EDATE(A290,1)</f>
        <v>45261</v>
      </c>
      <c r="B291" s="63" t="n">
        <f aca="false">B290</f>
        <v>15000</v>
      </c>
      <c r="C291" s="75"/>
      <c r="D291" s="65" t="n">
        <f aca="false">B291+C291</f>
        <v>15000</v>
      </c>
      <c r="E291" s="52" t="n">
        <f aca="false">IF(Z291=0,0,IF(AND(Z291=1,$H$3=1),D291*U291,IF($H$3=2,D291,"N/A")))</f>
        <v>0</v>
      </c>
      <c r="F291" s="52" t="n">
        <f aca="false">E291*Y291</f>
        <v>0</v>
      </c>
      <c r="G291" s="66" t="n">
        <f aca="false">VLOOKUP($A291,Table,MATCH(G$4,Curves,0))</f>
        <v>3</v>
      </c>
      <c r="H291" s="67" t="n">
        <f aca="false">G291</f>
        <v>3</v>
      </c>
      <c r="I291" s="68" t="n">
        <f aca="false">H291</f>
        <v>3</v>
      </c>
      <c r="J291" s="66" t="e">
        <f aca="false">VLOOKUP($A291,Table,MATCH(J$4,Curves,0))</f>
        <v>#N/A</v>
      </c>
      <c r="K291" s="67" t="e">
        <f aca="false">J291</f>
        <v>#N/A</v>
      </c>
      <c r="L291" s="68" t="e">
        <f aca="false">K291</f>
        <v>#N/A</v>
      </c>
      <c r="M291" s="66" t="e">
        <f aca="false">VLOOKUP($A291,Table,MATCH(M$4,Curves,0))</f>
        <v>#N/A</v>
      </c>
      <c r="N291" s="67" t="e">
        <f aca="false">M291</f>
        <v>#N/A</v>
      </c>
      <c r="O291" s="68" t="e">
        <f aca="false">N291</f>
        <v>#N/A</v>
      </c>
      <c r="P291" s="69"/>
      <c r="Q291" s="68" t="e">
        <f aca="false">M291+J291+G291</f>
        <v>#N/A</v>
      </c>
      <c r="R291" s="68" t="e">
        <f aca="false">N291+K291+H291</f>
        <v>#N/A</v>
      </c>
      <c r="S291" s="68" t="e">
        <f aca="false">O291+L291+I291</f>
        <v>#N/A</v>
      </c>
      <c r="T291" s="69"/>
      <c r="U291" s="2" t="n">
        <f aca="false">A292-A291</f>
        <v>31</v>
      </c>
      <c r="V291" s="70" t="n">
        <f aca="false">CHOOSE(F$3,A292+24,A291)</f>
        <v>45261</v>
      </c>
      <c r="W291" s="2" t="n">
        <f aca="false">V291-C$3</f>
        <v>-664</v>
      </c>
      <c r="X291" s="66" t="n">
        <f aca="false">VLOOKUP($A291,Table,MATCH(X$4,Curves,0))</f>
        <v>2</v>
      </c>
      <c r="Y291" s="71" t="n">
        <f aca="false">1/(1+CHOOSE(F$3,(X292+($K$3/10000))/2,(X291+($K$3/10000))/2))^(2*W291/365.25)</f>
        <v>12.4309603049248</v>
      </c>
      <c r="Z291" s="2" t="n">
        <f aca="false">IF(AND(mthbeg&lt;=A291,mthend&gt;=A291),1,0)</f>
        <v>0</v>
      </c>
      <c r="AA291" s="2" t="n">
        <f aca="false">U291*Z291</f>
        <v>0</v>
      </c>
      <c r="AC291" s="57" t="n">
        <f aca="false">F291*G291</f>
        <v>0</v>
      </c>
      <c r="AD291" s="57" t="n">
        <f aca="false">$F291*H291</f>
        <v>0</v>
      </c>
      <c r="AE291" s="57" t="n">
        <f aca="false">$F291*I291</f>
        <v>0</v>
      </c>
      <c r="AF291" s="57" t="e">
        <f aca="false">$F291*J291</f>
        <v>#N/A</v>
      </c>
      <c r="AG291" s="57" t="e">
        <f aca="false">$F291*K291</f>
        <v>#N/A</v>
      </c>
      <c r="AH291" s="57" t="e">
        <f aca="false">$F291*L291</f>
        <v>#N/A</v>
      </c>
      <c r="AI291" s="57" t="e">
        <f aca="false">$F291*M291</f>
        <v>#N/A</v>
      </c>
      <c r="AJ291" s="57" t="e">
        <f aca="false">$F291*N291</f>
        <v>#N/A</v>
      </c>
      <c r="AK291" s="57" t="e">
        <f aca="false">F291*O291</f>
        <v>#N/A</v>
      </c>
      <c r="AL291" s="61"/>
      <c r="AM291" s="57" t="n">
        <f aca="false">CHOOSE($G$3,AD291-AE291,AE291-AD291)</f>
        <v>0</v>
      </c>
      <c r="AN291" s="57" t="e">
        <f aca="false">CHOOSE($G$3,AG291-AH291,AH291-AG291)</f>
        <v>#N/A</v>
      </c>
      <c r="AO291" s="57" t="e">
        <f aca="false">CHOOSE($G$3,AJ291-AK291,AK291-AJ291)</f>
        <v>#N/A</v>
      </c>
      <c r="AP291" s="72" t="e">
        <f aca="false">SUM(AM291:AO291)</f>
        <v>#N/A</v>
      </c>
      <c r="AR291" s="57" t="n">
        <f aca="false">CHOOSE($G$3,AC291-AD291,AD291-AC291)</f>
        <v>0</v>
      </c>
      <c r="AS291" s="57" t="e">
        <f aca="false">CHOOSE($G$3,AF291-AG291,AG291-AF291)</f>
        <v>#N/A</v>
      </c>
      <c r="AT291" s="57" t="e">
        <f aca="false">CHOOSE($G$3,AI291-AJ291,AJ291-AI291)</f>
        <v>#N/A</v>
      </c>
      <c r="AU291" s="72" t="e">
        <f aca="false">AR291+AS291+AT291</f>
        <v>#N/A</v>
      </c>
      <c r="AV291" s="72"/>
      <c r="AW291" s="58" t="e">
        <f aca="false">AU291+AP291</f>
        <v>#N/A</v>
      </c>
      <c r="AY291" s="58" t="e">
        <f aca="false">AK291+AH291+AE291</f>
        <v>#N/A</v>
      </c>
      <c r="AZ291" s="73"/>
    </row>
    <row r="292" customFormat="false" ht="12" hidden="false" customHeight="true" outlineLevel="0" collapsed="false">
      <c r="A292" s="62" t="n">
        <f aca="false">EDATE(A291,1)</f>
        <v>45292</v>
      </c>
      <c r="B292" s="63" t="n">
        <f aca="false">B291</f>
        <v>15000</v>
      </c>
      <c r="C292" s="75"/>
      <c r="D292" s="65" t="n">
        <f aca="false">B292+C292</f>
        <v>15000</v>
      </c>
      <c r="E292" s="52" t="n">
        <f aca="false">IF(Z292=0,0,IF(AND(Z292=1,$H$3=1),D292*U292,IF($H$3=2,D292,"N/A")))</f>
        <v>0</v>
      </c>
      <c r="F292" s="52" t="n">
        <f aca="false">E292*Y292</f>
        <v>0</v>
      </c>
      <c r="G292" s="66" t="n">
        <f aca="false">VLOOKUP($A292,Table,MATCH(G$4,Curves,0))</f>
        <v>3</v>
      </c>
      <c r="H292" s="67" t="n">
        <f aca="false">G292</f>
        <v>3</v>
      </c>
      <c r="I292" s="68" t="n">
        <f aca="false">H292</f>
        <v>3</v>
      </c>
      <c r="J292" s="66" t="e">
        <f aca="false">VLOOKUP($A292,Table,MATCH(J$4,Curves,0))</f>
        <v>#N/A</v>
      </c>
      <c r="K292" s="67" t="e">
        <f aca="false">J292</f>
        <v>#N/A</v>
      </c>
      <c r="L292" s="68" t="e">
        <f aca="false">K292</f>
        <v>#N/A</v>
      </c>
      <c r="M292" s="66" t="e">
        <f aca="false">VLOOKUP($A292,Table,MATCH(M$4,Curves,0))</f>
        <v>#N/A</v>
      </c>
      <c r="N292" s="67" t="e">
        <f aca="false">M292</f>
        <v>#N/A</v>
      </c>
      <c r="O292" s="68" t="e">
        <f aca="false">N292</f>
        <v>#N/A</v>
      </c>
      <c r="P292" s="69"/>
      <c r="Q292" s="68" t="e">
        <f aca="false">M292+J292+G292</f>
        <v>#N/A</v>
      </c>
      <c r="R292" s="68" t="e">
        <f aca="false">N292+K292+H292</f>
        <v>#N/A</v>
      </c>
      <c r="S292" s="68" t="e">
        <f aca="false">O292+L292+I292</f>
        <v>#N/A</v>
      </c>
      <c r="T292" s="69"/>
      <c r="U292" s="2" t="n">
        <f aca="false">A293-A292</f>
        <v>31</v>
      </c>
      <c r="V292" s="70" t="n">
        <f aca="false">CHOOSE(F$3,A293+24,A292)</f>
        <v>45292</v>
      </c>
      <c r="W292" s="2" t="n">
        <f aca="false">V292-C$3</f>
        <v>-633</v>
      </c>
      <c r="X292" s="66" t="n">
        <f aca="false">VLOOKUP($A292,Table,MATCH(X$4,Curves,0))</f>
        <v>2</v>
      </c>
      <c r="Y292" s="71" t="n">
        <f aca="false">1/(1+CHOOSE(F$3,(X293+($K$3/10000))/2,(X292+($K$3/10000))/2))^(2*W292/365.25)</f>
        <v>11.0511078320258</v>
      </c>
      <c r="Z292" s="2" t="n">
        <f aca="false">IF(AND(mthbeg&lt;=A292,mthend&gt;=A292),1,0)</f>
        <v>0</v>
      </c>
      <c r="AA292" s="2" t="n">
        <f aca="false">U292*Z292</f>
        <v>0</v>
      </c>
      <c r="AC292" s="57" t="n">
        <f aca="false">F292*G292</f>
        <v>0</v>
      </c>
      <c r="AD292" s="57" t="n">
        <f aca="false">$F292*H292</f>
        <v>0</v>
      </c>
      <c r="AE292" s="57" t="n">
        <f aca="false">$F292*I292</f>
        <v>0</v>
      </c>
      <c r="AF292" s="57" t="e">
        <f aca="false">$F292*J292</f>
        <v>#N/A</v>
      </c>
      <c r="AG292" s="57" t="e">
        <f aca="false">$F292*K292</f>
        <v>#N/A</v>
      </c>
      <c r="AH292" s="57" t="e">
        <f aca="false">$F292*L292</f>
        <v>#N/A</v>
      </c>
      <c r="AI292" s="57" t="e">
        <f aca="false">$F292*M292</f>
        <v>#N/A</v>
      </c>
      <c r="AJ292" s="57" t="e">
        <f aca="false">$F292*N292</f>
        <v>#N/A</v>
      </c>
      <c r="AK292" s="57" t="e">
        <f aca="false">F292*O292</f>
        <v>#N/A</v>
      </c>
      <c r="AL292" s="61"/>
      <c r="AM292" s="57" t="n">
        <f aca="false">CHOOSE($G$3,AD292-AE292,AE292-AD292)</f>
        <v>0</v>
      </c>
      <c r="AN292" s="57" t="e">
        <f aca="false">CHOOSE($G$3,AG292-AH292,AH292-AG292)</f>
        <v>#N/A</v>
      </c>
      <c r="AO292" s="57" t="e">
        <f aca="false">CHOOSE($G$3,AJ292-AK292,AK292-AJ292)</f>
        <v>#N/A</v>
      </c>
      <c r="AP292" s="72" t="e">
        <f aca="false">SUM(AM292:AO292)</f>
        <v>#N/A</v>
      </c>
      <c r="AR292" s="57" t="n">
        <f aca="false">CHOOSE($G$3,AC292-AD292,AD292-AC292)</f>
        <v>0</v>
      </c>
      <c r="AS292" s="57" t="e">
        <f aca="false">CHOOSE($G$3,AF292-AG292,AG292-AF292)</f>
        <v>#N/A</v>
      </c>
      <c r="AT292" s="57" t="e">
        <f aca="false">CHOOSE($G$3,AI292-AJ292,AJ292-AI292)</f>
        <v>#N/A</v>
      </c>
      <c r="AU292" s="72" t="e">
        <f aca="false">AR292+AS292+AT292</f>
        <v>#N/A</v>
      </c>
      <c r="AV292" s="72"/>
      <c r="AW292" s="58" t="e">
        <f aca="false">AU292+AP292</f>
        <v>#N/A</v>
      </c>
      <c r="AY292" s="58" t="e">
        <f aca="false">AK292+AH292+AE292</f>
        <v>#N/A</v>
      </c>
      <c r="AZ292" s="73"/>
    </row>
    <row r="293" customFormat="false" ht="12" hidden="false" customHeight="true" outlineLevel="0" collapsed="false">
      <c r="A293" s="62" t="n">
        <f aca="false">EDATE(A292,1)</f>
        <v>45323</v>
      </c>
      <c r="B293" s="63" t="n">
        <f aca="false">B292</f>
        <v>15000</v>
      </c>
      <c r="C293" s="75"/>
      <c r="D293" s="65" t="n">
        <f aca="false">B293+C293</f>
        <v>15000</v>
      </c>
      <c r="E293" s="52" t="n">
        <f aca="false">IF(Z293=0,0,IF(AND(Z293=1,$H$3=1),D293*U293,IF($H$3=2,D293,"N/A")))</f>
        <v>0</v>
      </c>
      <c r="F293" s="52" t="n">
        <f aca="false">E293*Y293</f>
        <v>0</v>
      </c>
      <c r="G293" s="66" t="n">
        <f aca="false">VLOOKUP($A293,Table,MATCH(G$4,Curves,0))</f>
        <v>3</v>
      </c>
      <c r="H293" s="67" t="n">
        <f aca="false">G293</f>
        <v>3</v>
      </c>
      <c r="I293" s="68" t="n">
        <f aca="false">H293</f>
        <v>3</v>
      </c>
      <c r="J293" s="66" t="e">
        <f aca="false">VLOOKUP($A293,Table,MATCH(J$4,Curves,0))</f>
        <v>#N/A</v>
      </c>
      <c r="K293" s="67" t="e">
        <f aca="false">J293</f>
        <v>#N/A</v>
      </c>
      <c r="L293" s="68" t="e">
        <f aca="false">K293</f>
        <v>#N/A</v>
      </c>
      <c r="M293" s="66" t="e">
        <f aca="false">VLOOKUP($A293,Table,MATCH(M$4,Curves,0))</f>
        <v>#N/A</v>
      </c>
      <c r="N293" s="67" t="e">
        <f aca="false">M293</f>
        <v>#N/A</v>
      </c>
      <c r="O293" s="68" t="e">
        <f aca="false">N293</f>
        <v>#N/A</v>
      </c>
      <c r="P293" s="69"/>
      <c r="Q293" s="68" t="e">
        <f aca="false">M293+J293+G293</f>
        <v>#N/A</v>
      </c>
      <c r="R293" s="68" t="e">
        <f aca="false">N293+K293+H293</f>
        <v>#N/A</v>
      </c>
      <c r="S293" s="68" t="e">
        <f aca="false">O293+L293+I293</f>
        <v>#N/A</v>
      </c>
      <c r="T293" s="69"/>
      <c r="U293" s="2" t="n">
        <f aca="false">A294-A293</f>
        <v>29</v>
      </c>
      <c r="V293" s="70" t="n">
        <f aca="false">CHOOSE(F$3,A294+24,A293)</f>
        <v>45323</v>
      </c>
      <c r="W293" s="2" t="n">
        <f aca="false">V293-C$3</f>
        <v>-602</v>
      </c>
      <c r="X293" s="66" t="n">
        <f aca="false">VLOOKUP($A293,Table,MATCH(X$4,Curves,0))</f>
        <v>2</v>
      </c>
      <c r="Y293" s="71" t="n">
        <f aca="false">1/(1+CHOOSE(F$3,(X294+($K$3/10000))/2,(X293+($K$3/10000))/2))^(2*W293/365.25)</f>
        <v>9.82442074621371</v>
      </c>
      <c r="Z293" s="2" t="n">
        <f aca="false">IF(AND(mthbeg&lt;=A293,mthend&gt;=A293),1,0)</f>
        <v>0</v>
      </c>
      <c r="AA293" s="2" t="n">
        <f aca="false">U293*Z293</f>
        <v>0</v>
      </c>
      <c r="AC293" s="57" t="n">
        <f aca="false">F293*G293</f>
        <v>0</v>
      </c>
      <c r="AD293" s="57" t="n">
        <f aca="false">$F293*H293</f>
        <v>0</v>
      </c>
      <c r="AE293" s="57" t="n">
        <f aca="false">$F293*I293</f>
        <v>0</v>
      </c>
      <c r="AF293" s="57" t="e">
        <f aca="false">$F293*J293</f>
        <v>#N/A</v>
      </c>
      <c r="AG293" s="57" t="e">
        <f aca="false">$F293*K293</f>
        <v>#N/A</v>
      </c>
      <c r="AH293" s="57" t="e">
        <f aca="false">$F293*L293</f>
        <v>#N/A</v>
      </c>
      <c r="AI293" s="57" t="e">
        <f aca="false">$F293*M293</f>
        <v>#N/A</v>
      </c>
      <c r="AJ293" s="57" t="e">
        <f aca="false">$F293*N293</f>
        <v>#N/A</v>
      </c>
      <c r="AK293" s="57" t="e">
        <f aca="false">F293*O293</f>
        <v>#N/A</v>
      </c>
      <c r="AL293" s="61"/>
      <c r="AM293" s="57" t="n">
        <f aca="false">CHOOSE($G$3,AD293-AE293,AE293-AD293)</f>
        <v>0</v>
      </c>
      <c r="AN293" s="57" t="e">
        <f aca="false">CHOOSE($G$3,AG293-AH293,AH293-AG293)</f>
        <v>#N/A</v>
      </c>
      <c r="AO293" s="57" t="e">
        <f aca="false">CHOOSE($G$3,AJ293-AK293,AK293-AJ293)</f>
        <v>#N/A</v>
      </c>
      <c r="AP293" s="72" t="e">
        <f aca="false">SUM(AM293:AO293)</f>
        <v>#N/A</v>
      </c>
      <c r="AR293" s="57" t="n">
        <f aca="false">CHOOSE($G$3,AC293-AD293,AD293-AC293)</f>
        <v>0</v>
      </c>
      <c r="AS293" s="57" t="e">
        <f aca="false">CHOOSE($G$3,AF293-AG293,AG293-AF293)</f>
        <v>#N/A</v>
      </c>
      <c r="AT293" s="57" t="e">
        <f aca="false">CHOOSE($G$3,AI293-AJ293,AJ293-AI293)</f>
        <v>#N/A</v>
      </c>
      <c r="AU293" s="72" t="e">
        <f aca="false">AR293+AS293+AT293</f>
        <v>#N/A</v>
      </c>
      <c r="AV293" s="72"/>
      <c r="AW293" s="58" t="e">
        <f aca="false">AU293+AP293</f>
        <v>#N/A</v>
      </c>
      <c r="AY293" s="58" t="e">
        <f aca="false">AK293+AH293+AE293</f>
        <v>#N/A</v>
      </c>
      <c r="AZ293" s="73"/>
    </row>
    <row r="294" customFormat="false" ht="12" hidden="false" customHeight="true" outlineLevel="0" collapsed="false">
      <c r="A294" s="62" t="n">
        <f aca="false">EDATE(A293,1)</f>
        <v>45352</v>
      </c>
      <c r="B294" s="63" t="n">
        <f aca="false">B293</f>
        <v>15000</v>
      </c>
      <c r="C294" s="75"/>
      <c r="D294" s="65" t="n">
        <f aca="false">B294+C294</f>
        <v>15000</v>
      </c>
      <c r="E294" s="52" t="n">
        <f aca="false">IF(Z294=0,0,IF(AND(Z294=1,$H$3=1),D294*U294,IF($H$3=2,D294,"N/A")))</f>
        <v>0</v>
      </c>
      <c r="F294" s="52" t="n">
        <f aca="false">E294*Y294</f>
        <v>0</v>
      </c>
      <c r="G294" s="66" t="n">
        <f aca="false">VLOOKUP($A294,Table,MATCH(G$4,Curves,0))</f>
        <v>3</v>
      </c>
      <c r="H294" s="67" t="n">
        <f aca="false">G294</f>
        <v>3</v>
      </c>
      <c r="I294" s="68" t="n">
        <f aca="false">H294</f>
        <v>3</v>
      </c>
      <c r="J294" s="66" t="e">
        <f aca="false">VLOOKUP($A294,Table,MATCH(J$4,Curves,0))</f>
        <v>#N/A</v>
      </c>
      <c r="K294" s="67" t="e">
        <f aca="false">J294</f>
        <v>#N/A</v>
      </c>
      <c r="L294" s="68" t="e">
        <f aca="false">K294</f>
        <v>#N/A</v>
      </c>
      <c r="M294" s="66" t="e">
        <f aca="false">VLOOKUP($A294,Table,MATCH(M$4,Curves,0))</f>
        <v>#N/A</v>
      </c>
      <c r="N294" s="67" t="e">
        <f aca="false">M294</f>
        <v>#N/A</v>
      </c>
      <c r="O294" s="68" t="e">
        <f aca="false">N294</f>
        <v>#N/A</v>
      </c>
      <c r="P294" s="69"/>
      <c r="Q294" s="68" t="e">
        <f aca="false">M294+J294+G294</f>
        <v>#N/A</v>
      </c>
      <c r="R294" s="68" t="e">
        <f aca="false">N294+K294+H294</f>
        <v>#N/A</v>
      </c>
      <c r="S294" s="68" t="e">
        <f aca="false">O294+L294+I294</f>
        <v>#N/A</v>
      </c>
      <c r="T294" s="69"/>
      <c r="U294" s="2" t="n">
        <f aca="false">A295-A294</f>
        <v>31</v>
      </c>
      <c r="V294" s="70" t="n">
        <f aca="false">CHOOSE(F$3,A295+24,A294)</f>
        <v>45352</v>
      </c>
      <c r="W294" s="2" t="n">
        <f aca="false">V294-C$3</f>
        <v>-573</v>
      </c>
      <c r="X294" s="66" t="n">
        <f aca="false">VLOOKUP($A294,Table,MATCH(X$4,Curves,0))</f>
        <v>2</v>
      </c>
      <c r="Y294" s="71" t="n">
        <f aca="false">1/(1+CHOOSE(F$3,(X295+($K$3/10000))/2,(X294+($K$3/10000))/2))^(2*W294/365.25)</f>
        <v>8.80044820666784</v>
      </c>
      <c r="Z294" s="2" t="n">
        <f aca="false">IF(AND(mthbeg&lt;=A294,mthend&gt;=A294),1,0)</f>
        <v>0</v>
      </c>
      <c r="AA294" s="2" t="n">
        <f aca="false">U294*Z294</f>
        <v>0</v>
      </c>
      <c r="AC294" s="57" t="n">
        <f aca="false">F294*G294</f>
        <v>0</v>
      </c>
      <c r="AD294" s="57" t="n">
        <f aca="false">$F294*H294</f>
        <v>0</v>
      </c>
      <c r="AE294" s="57" t="n">
        <f aca="false">$F294*I294</f>
        <v>0</v>
      </c>
      <c r="AF294" s="57" t="e">
        <f aca="false">$F294*J294</f>
        <v>#N/A</v>
      </c>
      <c r="AG294" s="57" t="e">
        <f aca="false">$F294*K294</f>
        <v>#N/A</v>
      </c>
      <c r="AH294" s="57" t="e">
        <f aca="false">$F294*L294</f>
        <v>#N/A</v>
      </c>
      <c r="AI294" s="57" t="e">
        <f aca="false">$F294*M294</f>
        <v>#N/A</v>
      </c>
      <c r="AJ294" s="57" t="e">
        <f aca="false">$F294*N294</f>
        <v>#N/A</v>
      </c>
      <c r="AK294" s="57" t="e">
        <f aca="false">F294*O294</f>
        <v>#N/A</v>
      </c>
      <c r="AL294" s="61"/>
      <c r="AM294" s="57" t="n">
        <f aca="false">CHOOSE($G$3,AD294-AE294,AE294-AD294)</f>
        <v>0</v>
      </c>
      <c r="AN294" s="57" t="e">
        <f aca="false">CHOOSE($G$3,AG294-AH294,AH294-AG294)</f>
        <v>#N/A</v>
      </c>
      <c r="AO294" s="57" t="e">
        <f aca="false">CHOOSE($G$3,AJ294-AK294,AK294-AJ294)</f>
        <v>#N/A</v>
      </c>
      <c r="AP294" s="72" t="e">
        <f aca="false">SUM(AM294:AO294)</f>
        <v>#N/A</v>
      </c>
      <c r="AR294" s="57" t="n">
        <f aca="false">CHOOSE($G$3,AC294-AD294,AD294-AC294)</f>
        <v>0</v>
      </c>
      <c r="AS294" s="57" t="e">
        <f aca="false">CHOOSE($G$3,AF294-AG294,AG294-AF294)</f>
        <v>#N/A</v>
      </c>
      <c r="AT294" s="57" t="e">
        <f aca="false">CHOOSE($G$3,AI294-AJ294,AJ294-AI294)</f>
        <v>#N/A</v>
      </c>
      <c r="AU294" s="72" t="e">
        <f aca="false">AR294+AS294+AT294</f>
        <v>#N/A</v>
      </c>
      <c r="AV294" s="72"/>
      <c r="AW294" s="58" t="e">
        <f aca="false">AU294+AP294</f>
        <v>#N/A</v>
      </c>
      <c r="AY294" s="58" t="e">
        <f aca="false">AK294+AH294+AE294</f>
        <v>#N/A</v>
      </c>
      <c r="AZ294" s="73"/>
    </row>
    <row r="295" customFormat="false" ht="12" hidden="false" customHeight="true" outlineLevel="0" collapsed="false">
      <c r="A295" s="62" t="n">
        <f aca="false">EDATE(A294,1)</f>
        <v>45383</v>
      </c>
      <c r="B295" s="63" t="n">
        <f aca="false">B294</f>
        <v>15000</v>
      </c>
      <c r="C295" s="75"/>
      <c r="D295" s="65" t="n">
        <f aca="false">B295+C295</f>
        <v>15000</v>
      </c>
      <c r="E295" s="52" t="n">
        <f aca="false">IF(Z295=0,0,IF(AND(Z295=1,$H$3=1),D295*U295,IF($H$3=2,D295,"N/A")))</f>
        <v>0</v>
      </c>
      <c r="F295" s="52" t="n">
        <f aca="false">E295*Y295</f>
        <v>0</v>
      </c>
      <c r="G295" s="66" t="n">
        <f aca="false">VLOOKUP($A295,Table,MATCH(G$4,Curves,0))</f>
        <v>3</v>
      </c>
      <c r="H295" s="67" t="n">
        <f aca="false">G295</f>
        <v>3</v>
      </c>
      <c r="I295" s="68" t="n">
        <f aca="false">H295</f>
        <v>3</v>
      </c>
      <c r="J295" s="66" t="e">
        <f aca="false">VLOOKUP($A295,Table,MATCH(J$4,Curves,0))</f>
        <v>#N/A</v>
      </c>
      <c r="K295" s="67" t="e">
        <f aca="false">J295</f>
        <v>#N/A</v>
      </c>
      <c r="L295" s="68" t="e">
        <f aca="false">K295</f>
        <v>#N/A</v>
      </c>
      <c r="M295" s="66" t="e">
        <f aca="false">VLOOKUP($A295,Table,MATCH(M$4,Curves,0))</f>
        <v>#N/A</v>
      </c>
      <c r="N295" s="67" t="e">
        <f aca="false">M295</f>
        <v>#N/A</v>
      </c>
      <c r="O295" s="68" t="e">
        <f aca="false">N295</f>
        <v>#N/A</v>
      </c>
      <c r="P295" s="69"/>
      <c r="Q295" s="68" t="e">
        <f aca="false">M295+J295+G295</f>
        <v>#N/A</v>
      </c>
      <c r="R295" s="68" t="e">
        <f aca="false">N295+K295+H295</f>
        <v>#N/A</v>
      </c>
      <c r="S295" s="68" t="e">
        <f aca="false">O295+L295+I295</f>
        <v>#N/A</v>
      </c>
      <c r="T295" s="69"/>
      <c r="U295" s="2" t="n">
        <f aca="false">A296-A295</f>
        <v>30</v>
      </c>
      <c r="V295" s="70" t="n">
        <f aca="false">CHOOSE(F$3,A296+24,A295)</f>
        <v>45383</v>
      </c>
      <c r="W295" s="2" t="n">
        <f aca="false">V295-C$3</f>
        <v>-542</v>
      </c>
      <c r="X295" s="66" t="n">
        <f aca="false">VLOOKUP($A295,Table,MATCH(X$4,Curves,0))</f>
        <v>2</v>
      </c>
      <c r="Y295" s="71" t="n">
        <f aca="false">1/(1+CHOOSE(F$3,(X296+($K$3/10000))/2,(X295+($K$3/10000))/2))^(2*W295/365.25)</f>
        <v>7.82358721421666</v>
      </c>
      <c r="Z295" s="2" t="n">
        <f aca="false">IF(AND(mthbeg&lt;=A295,mthend&gt;=A295),1,0)</f>
        <v>0</v>
      </c>
      <c r="AA295" s="2" t="n">
        <f aca="false">U295*Z295</f>
        <v>0</v>
      </c>
      <c r="AC295" s="57" t="n">
        <f aca="false">F295*G295</f>
        <v>0</v>
      </c>
      <c r="AD295" s="57" t="n">
        <f aca="false">$F295*H295</f>
        <v>0</v>
      </c>
      <c r="AE295" s="57" t="n">
        <f aca="false">$F295*I295</f>
        <v>0</v>
      </c>
      <c r="AF295" s="57" t="e">
        <f aca="false">$F295*J295</f>
        <v>#N/A</v>
      </c>
      <c r="AG295" s="57" t="e">
        <f aca="false">$F295*K295</f>
        <v>#N/A</v>
      </c>
      <c r="AH295" s="57" t="e">
        <f aca="false">$F295*L295</f>
        <v>#N/A</v>
      </c>
      <c r="AI295" s="57" t="e">
        <f aca="false">$F295*M295</f>
        <v>#N/A</v>
      </c>
      <c r="AJ295" s="57" t="e">
        <f aca="false">$F295*N295</f>
        <v>#N/A</v>
      </c>
      <c r="AK295" s="57" t="e">
        <f aca="false">F295*O295</f>
        <v>#N/A</v>
      </c>
      <c r="AL295" s="61"/>
      <c r="AM295" s="57" t="n">
        <f aca="false">CHOOSE($G$3,AD295-AE295,AE295-AD295)</f>
        <v>0</v>
      </c>
      <c r="AN295" s="57" t="e">
        <f aca="false">CHOOSE($G$3,AG295-AH295,AH295-AG295)</f>
        <v>#N/A</v>
      </c>
      <c r="AO295" s="57" t="e">
        <f aca="false">CHOOSE($G$3,AJ295-AK295,AK295-AJ295)</f>
        <v>#N/A</v>
      </c>
      <c r="AP295" s="72" t="e">
        <f aca="false">SUM(AM295:AO295)</f>
        <v>#N/A</v>
      </c>
      <c r="AR295" s="57" t="n">
        <f aca="false">CHOOSE($G$3,AC295-AD295,AD295-AC295)</f>
        <v>0</v>
      </c>
      <c r="AS295" s="57" t="e">
        <f aca="false">CHOOSE($G$3,AF295-AG295,AG295-AF295)</f>
        <v>#N/A</v>
      </c>
      <c r="AT295" s="57" t="e">
        <f aca="false">CHOOSE($G$3,AI295-AJ295,AJ295-AI295)</f>
        <v>#N/A</v>
      </c>
      <c r="AU295" s="72" t="e">
        <f aca="false">AR295+AS295+AT295</f>
        <v>#N/A</v>
      </c>
      <c r="AV295" s="72"/>
      <c r="AW295" s="58" t="e">
        <f aca="false">AU295+AP295</f>
        <v>#N/A</v>
      </c>
      <c r="AY295" s="58" t="e">
        <f aca="false">AK295+AH295+AE295</f>
        <v>#N/A</v>
      </c>
      <c r="AZ295" s="73"/>
    </row>
    <row r="296" customFormat="false" ht="12" hidden="false" customHeight="true" outlineLevel="0" collapsed="false">
      <c r="A296" s="62" t="n">
        <f aca="false">EDATE(A295,1)</f>
        <v>45413</v>
      </c>
      <c r="B296" s="63" t="n">
        <f aca="false">B295</f>
        <v>15000</v>
      </c>
      <c r="C296" s="75"/>
      <c r="D296" s="65" t="n">
        <f aca="false">B296+C296</f>
        <v>15000</v>
      </c>
      <c r="E296" s="52" t="n">
        <f aca="false">IF(Z296=0,0,IF(AND(Z296=1,$H$3=1),D296*U296,IF($H$3=2,D296,"N/A")))</f>
        <v>0</v>
      </c>
      <c r="F296" s="52" t="n">
        <f aca="false">E296*Y296</f>
        <v>0</v>
      </c>
      <c r="G296" s="66" t="n">
        <f aca="false">VLOOKUP($A296,Table,MATCH(G$4,Curves,0))</f>
        <v>3</v>
      </c>
      <c r="H296" s="67" t="n">
        <f aca="false">G296</f>
        <v>3</v>
      </c>
      <c r="I296" s="68" t="n">
        <f aca="false">H296</f>
        <v>3</v>
      </c>
      <c r="J296" s="66" t="e">
        <f aca="false">VLOOKUP($A296,Table,MATCH(J$4,Curves,0))</f>
        <v>#N/A</v>
      </c>
      <c r="K296" s="67" t="e">
        <f aca="false">J296</f>
        <v>#N/A</v>
      </c>
      <c r="L296" s="68" t="e">
        <f aca="false">K296</f>
        <v>#N/A</v>
      </c>
      <c r="M296" s="66" t="e">
        <f aca="false">VLOOKUP($A296,Table,MATCH(M$4,Curves,0))</f>
        <v>#N/A</v>
      </c>
      <c r="N296" s="67" t="e">
        <f aca="false">M296</f>
        <v>#N/A</v>
      </c>
      <c r="O296" s="68" t="e">
        <f aca="false">N296</f>
        <v>#N/A</v>
      </c>
      <c r="P296" s="69"/>
      <c r="Q296" s="68" t="e">
        <f aca="false">M296+J296+G296</f>
        <v>#N/A</v>
      </c>
      <c r="R296" s="68" t="e">
        <f aca="false">N296+K296+H296</f>
        <v>#N/A</v>
      </c>
      <c r="S296" s="68" t="e">
        <f aca="false">O296+L296+I296</f>
        <v>#N/A</v>
      </c>
      <c r="T296" s="69"/>
      <c r="U296" s="2" t="n">
        <f aca="false">A297-A296</f>
        <v>31</v>
      </c>
      <c r="V296" s="70" t="n">
        <f aca="false">CHOOSE(F$3,A297+24,A296)</f>
        <v>45413</v>
      </c>
      <c r="W296" s="2" t="n">
        <f aca="false">V296-C$3</f>
        <v>-512</v>
      </c>
      <c r="X296" s="66" t="n">
        <f aca="false">VLOOKUP($A296,Table,MATCH(X$4,Curves,0))</f>
        <v>2</v>
      </c>
      <c r="Y296" s="71" t="n">
        <f aca="false">1/(1+CHOOSE(F$3,(X297+($K$3/10000))/2,(X296+($K$3/10000))/2))^(2*W296/365.25)</f>
        <v>6.9816072770717</v>
      </c>
      <c r="Z296" s="2" t="n">
        <f aca="false">IF(AND(mthbeg&lt;=A296,mthend&gt;=A296),1,0)</f>
        <v>0</v>
      </c>
      <c r="AA296" s="2" t="n">
        <f aca="false">U296*Z296</f>
        <v>0</v>
      </c>
      <c r="AC296" s="57" t="n">
        <f aca="false">F296*G296</f>
        <v>0</v>
      </c>
      <c r="AD296" s="57" t="n">
        <f aca="false">$F296*H296</f>
        <v>0</v>
      </c>
      <c r="AE296" s="57" t="n">
        <f aca="false">$F296*I296</f>
        <v>0</v>
      </c>
      <c r="AF296" s="57" t="e">
        <f aca="false">$F296*J296</f>
        <v>#N/A</v>
      </c>
      <c r="AG296" s="57" t="e">
        <f aca="false">$F296*K296</f>
        <v>#N/A</v>
      </c>
      <c r="AH296" s="57" t="e">
        <f aca="false">$F296*L296</f>
        <v>#N/A</v>
      </c>
      <c r="AI296" s="57" t="e">
        <f aca="false">$F296*M296</f>
        <v>#N/A</v>
      </c>
      <c r="AJ296" s="57" t="e">
        <f aca="false">$F296*N296</f>
        <v>#N/A</v>
      </c>
      <c r="AK296" s="57" t="e">
        <f aca="false">F296*O296</f>
        <v>#N/A</v>
      </c>
      <c r="AL296" s="61"/>
      <c r="AM296" s="57" t="n">
        <f aca="false">CHOOSE($G$3,AD296-AE296,AE296-AD296)</f>
        <v>0</v>
      </c>
      <c r="AN296" s="57" t="e">
        <f aca="false">CHOOSE($G$3,AG296-AH296,AH296-AG296)</f>
        <v>#N/A</v>
      </c>
      <c r="AO296" s="57" t="e">
        <f aca="false">CHOOSE($G$3,AJ296-AK296,AK296-AJ296)</f>
        <v>#N/A</v>
      </c>
      <c r="AP296" s="72" t="e">
        <f aca="false">SUM(AM296:AO296)</f>
        <v>#N/A</v>
      </c>
      <c r="AR296" s="57" t="n">
        <f aca="false">CHOOSE($G$3,AC296-AD296,AD296-AC296)</f>
        <v>0</v>
      </c>
      <c r="AS296" s="57" t="e">
        <f aca="false">CHOOSE($G$3,AF296-AG296,AG296-AF296)</f>
        <v>#N/A</v>
      </c>
      <c r="AT296" s="57" t="e">
        <f aca="false">CHOOSE($G$3,AI296-AJ296,AJ296-AI296)</f>
        <v>#N/A</v>
      </c>
      <c r="AU296" s="72" t="e">
        <f aca="false">AR296+AS296+AT296</f>
        <v>#N/A</v>
      </c>
      <c r="AV296" s="72"/>
      <c r="AW296" s="58" t="e">
        <f aca="false">AU296+AP296</f>
        <v>#N/A</v>
      </c>
      <c r="AY296" s="58" t="e">
        <f aca="false">AK296+AH296+AE296</f>
        <v>#N/A</v>
      </c>
      <c r="AZ296" s="73"/>
    </row>
    <row r="297" customFormat="false" ht="12" hidden="false" customHeight="true" outlineLevel="0" collapsed="false">
      <c r="A297" s="62" t="n">
        <f aca="false">EDATE(A296,1)</f>
        <v>45444</v>
      </c>
      <c r="B297" s="63" t="n">
        <f aca="false">B296</f>
        <v>15000</v>
      </c>
      <c r="C297" s="75"/>
      <c r="D297" s="65" t="n">
        <f aca="false">B297+C297</f>
        <v>15000</v>
      </c>
      <c r="E297" s="52" t="n">
        <f aca="false">IF(Z297=0,0,IF(AND(Z297=1,$H$3=1),D297*U297,IF($H$3=2,D297,"N/A")))</f>
        <v>0</v>
      </c>
      <c r="F297" s="52" t="n">
        <f aca="false">E297*Y297</f>
        <v>0</v>
      </c>
      <c r="G297" s="66" t="n">
        <f aca="false">VLOOKUP($A297,Table,MATCH(G$4,Curves,0))</f>
        <v>3</v>
      </c>
      <c r="H297" s="67" t="n">
        <f aca="false">G297</f>
        <v>3</v>
      </c>
      <c r="I297" s="68" t="n">
        <f aca="false">H297</f>
        <v>3</v>
      </c>
      <c r="J297" s="66" t="e">
        <f aca="false">VLOOKUP($A297,Table,MATCH(J$4,Curves,0))</f>
        <v>#N/A</v>
      </c>
      <c r="K297" s="67" t="e">
        <f aca="false">J297</f>
        <v>#N/A</v>
      </c>
      <c r="L297" s="68" t="e">
        <f aca="false">K297</f>
        <v>#N/A</v>
      </c>
      <c r="M297" s="66" t="e">
        <f aca="false">VLOOKUP($A297,Table,MATCH(M$4,Curves,0))</f>
        <v>#N/A</v>
      </c>
      <c r="N297" s="67" t="e">
        <f aca="false">M297</f>
        <v>#N/A</v>
      </c>
      <c r="O297" s="68" t="e">
        <f aca="false">N297</f>
        <v>#N/A</v>
      </c>
      <c r="P297" s="69"/>
      <c r="Q297" s="68" t="e">
        <f aca="false">M297+J297+G297</f>
        <v>#N/A</v>
      </c>
      <c r="R297" s="68" t="e">
        <f aca="false">N297+K297+H297</f>
        <v>#N/A</v>
      </c>
      <c r="S297" s="68" t="e">
        <f aca="false">O297+L297+I297</f>
        <v>#N/A</v>
      </c>
      <c r="T297" s="69"/>
      <c r="U297" s="2" t="n">
        <f aca="false">A298-A297</f>
        <v>30</v>
      </c>
      <c r="V297" s="70" t="n">
        <f aca="false">CHOOSE(F$3,A298+24,A297)</f>
        <v>45444</v>
      </c>
      <c r="W297" s="2" t="n">
        <f aca="false">V297-C$3</f>
        <v>-481</v>
      </c>
      <c r="X297" s="66" t="n">
        <f aca="false">VLOOKUP($A297,Table,MATCH(X$4,Curves,0))</f>
        <v>2</v>
      </c>
      <c r="Y297" s="71" t="n">
        <f aca="false">1/(1+CHOOSE(F$3,(X298+($K$3/10000))/2,(X297+($K$3/10000))/2))^(2*W297/365.25)</f>
        <v>6.20663995115559</v>
      </c>
      <c r="Z297" s="2" t="n">
        <f aca="false">IF(AND(mthbeg&lt;=A297,mthend&gt;=A297),1,0)</f>
        <v>0</v>
      </c>
      <c r="AA297" s="2" t="n">
        <f aca="false">U297*Z297</f>
        <v>0</v>
      </c>
      <c r="AC297" s="57" t="n">
        <f aca="false">F297*G297</f>
        <v>0</v>
      </c>
      <c r="AD297" s="57" t="n">
        <f aca="false">$F297*H297</f>
        <v>0</v>
      </c>
      <c r="AE297" s="57" t="n">
        <f aca="false">$F297*I297</f>
        <v>0</v>
      </c>
      <c r="AF297" s="57" t="e">
        <f aca="false">$F297*J297</f>
        <v>#N/A</v>
      </c>
      <c r="AG297" s="57" t="e">
        <f aca="false">$F297*K297</f>
        <v>#N/A</v>
      </c>
      <c r="AH297" s="57" t="e">
        <f aca="false">$F297*L297</f>
        <v>#N/A</v>
      </c>
      <c r="AI297" s="57" t="e">
        <f aca="false">$F297*M297</f>
        <v>#N/A</v>
      </c>
      <c r="AJ297" s="57" t="e">
        <f aca="false">$F297*N297</f>
        <v>#N/A</v>
      </c>
      <c r="AK297" s="57" t="e">
        <f aca="false">F297*O297</f>
        <v>#N/A</v>
      </c>
      <c r="AL297" s="61"/>
      <c r="AM297" s="57" t="n">
        <f aca="false">CHOOSE($G$3,AD297-AE297,AE297-AD297)</f>
        <v>0</v>
      </c>
      <c r="AN297" s="57" t="e">
        <f aca="false">CHOOSE($G$3,AG297-AH297,AH297-AG297)</f>
        <v>#N/A</v>
      </c>
      <c r="AO297" s="57" t="e">
        <f aca="false">CHOOSE($G$3,AJ297-AK297,AK297-AJ297)</f>
        <v>#N/A</v>
      </c>
      <c r="AP297" s="72" t="e">
        <f aca="false">SUM(AM297:AO297)</f>
        <v>#N/A</v>
      </c>
      <c r="AR297" s="57" t="n">
        <f aca="false">CHOOSE($G$3,AC297-AD297,AD297-AC297)</f>
        <v>0</v>
      </c>
      <c r="AS297" s="57" t="e">
        <f aca="false">CHOOSE($G$3,AF297-AG297,AG297-AF297)</f>
        <v>#N/A</v>
      </c>
      <c r="AT297" s="57" t="e">
        <f aca="false">CHOOSE($G$3,AI297-AJ297,AJ297-AI297)</f>
        <v>#N/A</v>
      </c>
      <c r="AU297" s="72" t="e">
        <f aca="false">AR297+AS297+AT297</f>
        <v>#N/A</v>
      </c>
      <c r="AV297" s="72"/>
      <c r="AW297" s="58" t="e">
        <f aca="false">AU297+AP297</f>
        <v>#N/A</v>
      </c>
      <c r="AY297" s="58" t="e">
        <f aca="false">AK297+AH297+AE297</f>
        <v>#N/A</v>
      </c>
      <c r="AZ297" s="73"/>
    </row>
    <row r="298" customFormat="false" ht="12" hidden="false" customHeight="true" outlineLevel="0" collapsed="false">
      <c r="A298" s="62" t="n">
        <f aca="false">EDATE(A297,1)</f>
        <v>45474</v>
      </c>
      <c r="B298" s="63" t="n">
        <f aca="false">B297</f>
        <v>15000</v>
      </c>
      <c r="C298" s="75"/>
      <c r="D298" s="65" t="n">
        <f aca="false">B298+C298</f>
        <v>15000</v>
      </c>
      <c r="E298" s="52" t="n">
        <f aca="false">IF(Z298=0,0,IF(AND(Z298=1,$H$3=1),D298*U298,IF($H$3=2,D298,"N/A")))</f>
        <v>0</v>
      </c>
      <c r="F298" s="52" t="n">
        <f aca="false">E298*Y298</f>
        <v>0</v>
      </c>
      <c r="G298" s="66" t="n">
        <f aca="false">VLOOKUP($A298,Table,MATCH(G$4,Curves,0))</f>
        <v>3</v>
      </c>
      <c r="H298" s="67" t="n">
        <f aca="false">G298</f>
        <v>3</v>
      </c>
      <c r="I298" s="68" t="n">
        <f aca="false">H298</f>
        <v>3</v>
      </c>
      <c r="J298" s="66" t="e">
        <f aca="false">VLOOKUP($A298,Table,MATCH(J$4,Curves,0))</f>
        <v>#N/A</v>
      </c>
      <c r="K298" s="67" t="e">
        <f aca="false">J298</f>
        <v>#N/A</v>
      </c>
      <c r="L298" s="68" t="e">
        <f aca="false">K298</f>
        <v>#N/A</v>
      </c>
      <c r="M298" s="66" t="e">
        <f aca="false">VLOOKUP($A298,Table,MATCH(M$4,Curves,0))</f>
        <v>#N/A</v>
      </c>
      <c r="N298" s="67" t="e">
        <f aca="false">M298</f>
        <v>#N/A</v>
      </c>
      <c r="O298" s="68" t="e">
        <f aca="false">N298</f>
        <v>#N/A</v>
      </c>
      <c r="P298" s="69"/>
      <c r="Q298" s="68" t="e">
        <f aca="false">M298+J298+G298</f>
        <v>#N/A</v>
      </c>
      <c r="R298" s="68" t="e">
        <f aca="false">N298+K298+H298</f>
        <v>#N/A</v>
      </c>
      <c r="S298" s="68" t="e">
        <f aca="false">O298+L298+I298</f>
        <v>#N/A</v>
      </c>
      <c r="T298" s="69"/>
      <c r="U298" s="2" t="n">
        <f aca="false">A299-A298</f>
        <v>31</v>
      </c>
      <c r="V298" s="70" t="n">
        <f aca="false">CHOOSE(F$3,A299+24,A298)</f>
        <v>45474</v>
      </c>
      <c r="W298" s="2" t="n">
        <f aca="false">V298-C$3</f>
        <v>-451</v>
      </c>
      <c r="X298" s="66" t="n">
        <f aca="false">VLOOKUP($A298,Table,MATCH(X$4,Curves,0))</f>
        <v>2</v>
      </c>
      <c r="Y298" s="71" t="n">
        <f aca="false">1/(1+CHOOSE(F$3,(X299+($K$3/10000))/2,(X298+($K$3/10000))/2))^(2*W298/365.25)</f>
        <v>5.53867701128331</v>
      </c>
      <c r="Z298" s="2" t="n">
        <f aca="false">IF(AND(mthbeg&lt;=A298,mthend&gt;=A298),1,0)</f>
        <v>0</v>
      </c>
      <c r="AA298" s="2" t="n">
        <f aca="false">U298*Z298</f>
        <v>0</v>
      </c>
      <c r="AC298" s="57" t="n">
        <f aca="false">F298*G298</f>
        <v>0</v>
      </c>
      <c r="AD298" s="57" t="n">
        <f aca="false">$F298*H298</f>
        <v>0</v>
      </c>
      <c r="AE298" s="57" t="n">
        <f aca="false">$F298*I298</f>
        <v>0</v>
      </c>
      <c r="AF298" s="57" t="e">
        <f aca="false">$F298*J298</f>
        <v>#N/A</v>
      </c>
      <c r="AG298" s="57" t="e">
        <f aca="false">$F298*K298</f>
        <v>#N/A</v>
      </c>
      <c r="AH298" s="57" t="e">
        <f aca="false">$F298*L298</f>
        <v>#N/A</v>
      </c>
      <c r="AI298" s="57" t="e">
        <f aca="false">$F298*M298</f>
        <v>#N/A</v>
      </c>
      <c r="AJ298" s="57" t="e">
        <f aca="false">$F298*N298</f>
        <v>#N/A</v>
      </c>
      <c r="AK298" s="57" t="e">
        <f aca="false">F298*O298</f>
        <v>#N/A</v>
      </c>
      <c r="AL298" s="61"/>
      <c r="AM298" s="57" t="n">
        <f aca="false">CHOOSE($G$3,AD298-AE298,AE298-AD298)</f>
        <v>0</v>
      </c>
      <c r="AN298" s="57" t="e">
        <f aca="false">CHOOSE($G$3,AG298-AH298,AH298-AG298)</f>
        <v>#N/A</v>
      </c>
      <c r="AO298" s="57" t="e">
        <f aca="false">CHOOSE($G$3,AJ298-AK298,AK298-AJ298)</f>
        <v>#N/A</v>
      </c>
      <c r="AP298" s="72" t="e">
        <f aca="false">SUM(AM298:AO298)</f>
        <v>#N/A</v>
      </c>
      <c r="AR298" s="57" t="n">
        <f aca="false">CHOOSE($G$3,AC298-AD298,AD298-AC298)</f>
        <v>0</v>
      </c>
      <c r="AS298" s="57" t="e">
        <f aca="false">CHOOSE($G$3,AF298-AG298,AG298-AF298)</f>
        <v>#N/A</v>
      </c>
      <c r="AT298" s="57" t="e">
        <f aca="false">CHOOSE($G$3,AI298-AJ298,AJ298-AI298)</f>
        <v>#N/A</v>
      </c>
      <c r="AU298" s="72" t="e">
        <f aca="false">AR298+AS298+AT298</f>
        <v>#N/A</v>
      </c>
      <c r="AV298" s="72"/>
      <c r="AW298" s="58" t="e">
        <f aca="false">AU298+AP298</f>
        <v>#N/A</v>
      </c>
      <c r="AY298" s="58" t="e">
        <f aca="false">AK298+AH298+AE298</f>
        <v>#N/A</v>
      </c>
      <c r="AZ298" s="73"/>
    </row>
    <row r="299" customFormat="false" ht="12" hidden="false" customHeight="true" outlineLevel="0" collapsed="false">
      <c r="A299" s="62" t="n">
        <f aca="false">EDATE(A298,1)</f>
        <v>45505</v>
      </c>
      <c r="B299" s="63" t="n">
        <f aca="false">B298</f>
        <v>15000</v>
      </c>
      <c r="C299" s="75"/>
      <c r="D299" s="65" t="n">
        <f aca="false">B299+C299</f>
        <v>15000</v>
      </c>
      <c r="E299" s="52" t="n">
        <f aca="false">IF(Z299=0,0,IF(AND(Z299=1,$H$3=1),D299*U299,IF($H$3=2,D299,"N/A")))</f>
        <v>0</v>
      </c>
      <c r="F299" s="52" t="n">
        <f aca="false">E299*Y299</f>
        <v>0</v>
      </c>
      <c r="G299" s="66" t="n">
        <f aca="false">VLOOKUP($A299,Table,MATCH(G$4,Curves,0))</f>
        <v>3</v>
      </c>
      <c r="H299" s="67" t="n">
        <f aca="false">G299</f>
        <v>3</v>
      </c>
      <c r="I299" s="68" t="n">
        <f aca="false">H299</f>
        <v>3</v>
      </c>
      <c r="J299" s="66" t="e">
        <f aca="false">VLOOKUP($A299,Table,MATCH(J$4,Curves,0))</f>
        <v>#N/A</v>
      </c>
      <c r="K299" s="67" t="e">
        <f aca="false">J299</f>
        <v>#N/A</v>
      </c>
      <c r="L299" s="68" t="e">
        <f aca="false">K299</f>
        <v>#N/A</v>
      </c>
      <c r="M299" s="66" t="e">
        <f aca="false">VLOOKUP($A299,Table,MATCH(M$4,Curves,0))</f>
        <v>#N/A</v>
      </c>
      <c r="N299" s="67" t="e">
        <f aca="false">M299</f>
        <v>#N/A</v>
      </c>
      <c r="O299" s="68" t="e">
        <f aca="false">N299</f>
        <v>#N/A</v>
      </c>
      <c r="P299" s="69"/>
      <c r="Q299" s="68" t="e">
        <f aca="false">M299+J299+G299</f>
        <v>#N/A</v>
      </c>
      <c r="R299" s="68" t="e">
        <f aca="false">N299+K299+H299</f>
        <v>#N/A</v>
      </c>
      <c r="S299" s="68" t="e">
        <f aca="false">O299+L299+I299</f>
        <v>#N/A</v>
      </c>
      <c r="T299" s="69"/>
      <c r="U299" s="2" t="n">
        <f aca="false">A300-A299</f>
        <v>31</v>
      </c>
      <c r="V299" s="70" t="n">
        <f aca="false">CHOOSE(F$3,A300+24,A299)</f>
        <v>45505</v>
      </c>
      <c r="W299" s="2" t="n">
        <f aca="false">V299-C$3</f>
        <v>-420</v>
      </c>
      <c r="X299" s="66" t="n">
        <f aca="false">VLOOKUP($A299,Table,MATCH(X$4,Curves,0))</f>
        <v>2</v>
      </c>
      <c r="Y299" s="71" t="n">
        <f aca="false">1/(1+CHOOSE(F$3,(X300+($K$3/10000))/2,(X299+($K$3/10000))/2))^(2*W299/365.25)</f>
        <v>4.92387678803907</v>
      </c>
      <c r="Z299" s="2" t="n">
        <f aca="false">IF(AND(mthbeg&lt;=A299,mthend&gt;=A299),1,0)</f>
        <v>0</v>
      </c>
      <c r="AA299" s="2" t="n">
        <f aca="false">U299*Z299</f>
        <v>0</v>
      </c>
      <c r="AC299" s="57" t="n">
        <f aca="false">F299*G299</f>
        <v>0</v>
      </c>
      <c r="AD299" s="57" t="n">
        <f aca="false">$F299*H299</f>
        <v>0</v>
      </c>
      <c r="AE299" s="57" t="n">
        <f aca="false">$F299*I299</f>
        <v>0</v>
      </c>
      <c r="AF299" s="57" t="e">
        <f aca="false">$F299*J299</f>
        <v>#N/A</v>
      </c>
      <c r="AG299" s="57" t="e">
        <f aca="false">$F299*K299</f>
        <v>#N/A</v>
      </c>
      <c r="AH299" s="57" t="e">
        <f aca="false">$F299*L299</f>
        <v>#N/A</v>
      </c>
      <c r="AI299" s="57" t="e">
        <f aca="false">$F299*M299</f>
        <v>#N/A</v>
      </c>
      <c r="AJ299" s="57" t="e">
        <f aca="false">$F299*N299</f>
        <v>#N/A</v>
      </c>
      <c r="AK299" s="57" t="e">
        <f aca="false">F299*O299</f>
        <v>#N/A</v>
      </c>
      <c r="AL299" s="61"/>
      <c r="AM299" s="57" t="n">
        <f aca="false">CHOOSE($G$3,AD299-AE299,AE299-AD299)</f>
        <v>0</v>
      </c>
      <c r="AN299" s="57" t="e">
        <f aca="false">CHOOSE($G$3,AG299-AH299,AH299-AG299)</f>
        <v>#N/A</v>
      </c>
      <c r="AO299" s="57" t="e">
        <f aca="false">CHOOSE($G$3,AJ299-AK299,AK299-AJ299)</f>
        <v>#N/A</v>
      </c>
      <c r="AP299" s="72" t="e">
        <f aca="false">SUM(AM299:AO299)</f>
        <v>#N/A</v>
      </c>
      <c r="AR299" s="57" t="n">
        <f aca="false">CHOOSE($G$3,AC299-AD299,AD299-AC299)</f>
        <v>0</v>
      </c>
      <c r="AS299" s="57" t="e">
        <f aca="false">CHOOSE($G$3,AF299-AG299,AG299-AF299)</f>
        <v>#N/A</v>
      </c>
      <c r="AT299" s="57" t="e">
        <f aca="false">CHOOSE($G$3,AI299-AJ299,AJ299-AI299)</f>
        <v>#N/A</v>
      </c>
      <c r="AU299" s="72" t="e">
        <f aca="false">AR299+AS299+AT299</f>
        <v>#N/A</v>
      </c>
      <c r="AV299" s="72"/>
      <c r="AW299" s="58" t="e">
        <f aca="false">AU299+AP299</f>
        <v>#N/A</v>
      </c>
      <c r="AY299" s="58" t="e">
        <f aca="false">AK299+AH299+AE299</f>
        <v>#N/A</v>
      </c>
      <c r="AZ299" s="73"/>
    </row>
    <row r="300" customFormat="false" ht="12" hidden="false" customHeight="true" outlineLevel="0" collapsed="false">
      <c r="A300" s="62" t="n">
        <f aca="false">EDATE(A299,1)</f>
        <v>45536</v>
      </c>
      <c r="B300" s="63" t="n">
        <f aca="false">B299</f>
        <v>15000</v>
      </c>
      <c r="C300" s="75"/>
      <c r="D300" s="65" t="n">
        <f aca="false">B300+C300</f>
        <v>15000</v>
      </c>
      <c r="E300" s="52" t="n">
        <f aca="false">IF(Z300=0,0,IF(AND(Z300=1,$H$3=1),D300*U300,IF($H$3=2,D300,"N/A")))</f>
        <v>0</v>
      </c>
      <c r="F300" s="52" t="n">
        <f aca="false">E300*Y300</f>
        <v>0</v>
      </c>
      <c r="G300" s="66" t="n">
        <f aca="false">VLOOKUP($A300,Table,MATCH(G$4,Curves,0))</f>
        <v>3</v>
      </c>
      <c r="H300" s="67" t="n">
        <f aca="false">G300</f>
        <v>3</v>
      </c>
      <c r="I300" s="68" t="n">
        <f aca="false">H300</f>
        <v>3</v>
      </c>
      <c r="J300" s="66" t="e">
        <f aca="false">VLOOKUP($A300,Table,MATCH(J$4,Curves,0))</f>
        <v>#N/A</v>
      </c>
      <c r="K300" s="67" t="e">
        <f aca="false">J300</f>
        <v>#N/A</v>
      </c>
      <c r="L300" s="68" t="e">
        <f aca="false">K300</f>
        <v>#N/A</v>
      </c>
      <c r="M300" s="66" t="e">
        <f aca="false">VLOOKUP($A300,Table,MATCH(M$4,Curves,0))</f>
        <v>#N/A</v>
      </c>
      <c r="N300" s="67" t="e">
        <f aca="false">M300</f>
        <v>#N/A</v>
      </c>
      <c r="O300" s="68" t="e">
        <f aca="false">N300</f>
        <v>#N/A</v>
      </c>
      <c r="P300" s="69"/>
      <c r="Q300" s="68" t="e">
        <f aca="false">M300+J300+G300</f>
        <v>#N/A</v>
      </c>
      <c r="R300" s="68" t="e">
        <f aca="false">N300+K300+H300</f>
        <v>#N/A</v>
      </c>
      <c r="S300" s="68" t="e">
        <f aca="false">O300+L300+I300</f>
        <v>#N/A</v>
      </c>
      <c r="T300" s="69"/>
      <c r="U300" s="2" t="n">
        <f aca="false">A301-A300</f>
        <v>30</v>
      </c>
      <c r="V300" s="70" t="n">
        <f aca="false">CHOOSE(F$3,A301+24,A300)</f>
        <v>45536</v>
      </c>
      <c r="W300" s="2" t="n">
        <f aca="false">V300-C$3</f>
        <v>-389</v>
      </c>
      <c r="X300" s="66" t="n">
        <f aca="false">VLOOKUP($A300,Table,MATCH(X$4,Curves,0))</f>
        <v>2</v>
      </c>
      <c r="Y300" s="71" t="n">
        <f aca="false">1/(1+CHOOSE(F$3,(X301+($K$3/10000))/2,(X300+($K$3/10000))/2))^(2*W300/365.25)</f>
        <v>4.37732017490807</v>
      </c>
      <c r="Z300" s="2" t="n">
        <f aca="false">IF(AND(mthbeg&lt;=A300,mthend&gt;=A300),1,0)</f>
        <v>0</v>
      </c>
      <c r="AA300" s="2" t="n">
        <f aca="false">U300*Z300</f>
        <v>0</v>
      </c>
      <c r="AC300" s="57" t="n">
        <f aca="false">F300*G300</f>
        <v>0</v>
      </c>
      <c r="AD300" s="57" t="n">
        <f aca="false">$F300*H300</f>
        <v>0</v>
      </c>
      <c r="AE300" s="57" t="n">
        <f aca="false">$F300*I300</f>
        <v>0</v>
      </c>
      <c r="AF300" s="57" t="e">
        <f aca="false">$F300*J300</f>
        <v>#N/A</v>
      </c>
      <c r="AG300" s="57" t="e">
        <f aca="false">$F300*K300</f>
        <v>#N/A</v>
      </c>
      <c r="AH300" s="57" t="e">
        <f aca="false">$F300*L300</f>
        <v>#N/A</v>
      </c>
      <c r="AI300" s="57" t="e">
        <f aca="false">$F300*M300</f>
        <v>#N/A</v>
      </c>
      <c r="AJ300" s="57" t="e">
        <f aca="false">$F300*N300</f>
        <v>#N/A</v>
      </c>
      <c r="AK300" s="57" t="e">
        <f aca="false">F300*O300</f>
        <v>#N/A</v>
      </c>
      <c r="AL300" s="61"/>
      <c r="AM300" s="57" t="n">
        <f aca="false">CHOOSE($G$3,AD300-AE300,AE300-AD300)</f>
        <v>0</v>
      </c>
      <c r="AN300" s="57" t="e">
        <f aca="false">CHOOSE($G$3,AG300-AH300,AH300-AG300)</f>
        <v>#N/A</v>
      </c>
      <c r="AO300" s="57" t="e">
        <f aca="false">CHOOSE($G$3,AJ300-AK300,AK300-AJ300)</f>
        <v>#N/A</v>
      </c>
      <c r="AP300" s="72" t="e">
        <f aca="false">SUM(AM300:AO300)</f>
        <v>#N/A</v>
      </c>
      <c r="AR300" s="57" t="n">
        <f aca="false">CHOOSE($G$3,AC300-AD300,AD300-AC300)</f>
        <v>0</v>
      </c>
      <c r="AS300" s="57" t="e">
        <f aca="false">CHOOSE($G$3,AF300-AG300,AG300-AF300)</f>
        <v>#N/A</v>
      </c>
      <c r="AT300" s="57" t="e">
        <f aca="false">CHOOSE($G$3,AI300-AJ300,AJ300-AI300)</f>
        <v>#N/A</v>
      </c>
      <c r="AU300" s="72" t="e">
        <f aca="false">AR300+AS300+AT300</f>
        <v>#N/A</v>
      </c>
      <c r="AV300" s="72"/>
      <c r="AW300" s="58" t="e">
        <f aca="false">AU300+AP300</f>
        <v>#N/A</v>
      </c>
      <c r="AY300" s="58" t="e">
        <f aca="false">AK300+AH300+AE300</f>
        <v>#N/A</v>
      </c>
      <c r="AZ300" s="73"/>
    </row>
    <row r="301" customFormat="false" ht="12" hidden="false" customHeight="true" outlineLevel="0" collapsed="false">
      <c r="A301" s="62" t="n">
        <f aca="false">EDATE(A300,1)</f>
        <v>45566</v>
      </c>
      <c r="B301" s="63" t="n">
        <f aca="false">B300</f>
        <v>15000</v>
      </c>
      <c r="C301" s="75"/>
      <c r="D301" s="65" t="n">
        <f aca="false">B301+C301</f>
        <v>15000</v>
      </c>
      <c r="E301" s="52" t="n">
        <f aca="false">IF(Z301=0,0,IF(AND(Z301=1,$H$3=1),D301*U301,IF($H$3=2,D301,"N/A")))</f>
        <v>0</v>
      </c>
      <c r="F301" s="52" t="n">
        <f aca="false">E301*Y301</f>
        <v>0</v>
      </c>
      <c r="G301" s="66" t="n">
        <f aca="false">VLOOKUP($A301,Table,MATCH(G$4,Curves,0))</f>
        <v>3</v>
      </c>
      <c r="H301" s="67" t="n">
        <f aca="false">G301</f>
        <v>3</v>
      </c>
      <c r="I301" s="68" t="n">
        <f aca="false">H301</f>
        <v>3</v>
      </c>
      <c r="J301" s="66" t="e">
        <f aca="false">VLOOKUP($A301,Table,MATCH(J$4,Curves,0))</f>
        <v>#N/A</v>
      </c>
      <c r="K301" s="67" t="e">
        <f aca="false">J301</f>
        <v>#N/A</v>
      </c>
      <c r="L301" s="68" t="e">
        <f aca="false">K301</f>
        <v>#N/A</v>
      </c>
      <c r="M301" s="66" t="e">
        <f aca="false">VLOOKUP($A301,Table,MATCH(M$4,Curves,0))</f>
        <v>#N/A</v>
      </c>
      <c r="N301" s="67" t="e">
        <f aca="false">M301</f>
        <v>#N/A</v>
      </c>
      <c r="O301" s="68" t="e">
        <f aca="false">N301</f>
        <v>#N/A</v>
      </c>
      <c r="P301" s="69"/>
      <c r="Q301" s="68" t="e">
        <f aca="false">M301+J301+G301</f>
        <v>#N/A</v>
      </c>
      <c r="R301" s="68" t="e">
        <f aca="false">N301+K301+H301</f>
        <v>#N/A</v>
      </c>
      <c r="S301" s="68" t="e">
        <f aca="false">O301+L301+I301</f>
        <v>#N/A</v>
      </c>
      <c r="T301" s="69"/>
      <c r="U301" s="2" t="n">
        <f aca="false">A302-A301</f>
        <v>31</v>
      </c>
      <c r="V301" s="70" t="n">
        <f aca="false">CHOOSE(F$3,A302+24,A301)</f>
        <v>45566</v>
      </c>
      <c r="W301" s="2" t="n">
        <f aca="false">V301-C$3</f>
        <v>-359</v>
      </c>
      <c r="X301" s="66" t="n">
        <f aca="false">VLOOKUP($A301,Table,MATCH(X$4,Curves,0))</f>
        <v>2</v>
      </c>
      <c r="Y301" s="71" t="n">
        <f aca="false">1/(1+CHOOSE(F$3,(X302+($K$3/10000))/2,(X301+($K$3/10000))/2))^(2*W301/365.25)</f>
        <v>3.9062299109643</v>
      </c>
      <c r="Z301" s="2" t="n">
        <f aca="false">IF(AND(mthbeg&lt;=A301,mthend&gt;=A301),1,0)</f>
        <v>0</v>
      </c>
      <c r="AA301" s="2" t="n">
        <f aca="false">U301*Z301</f>
        <v>0</v>
      </c>
      <c r="AC301" s="57" t="n">
        <f aca="false">F301*G301</f>
        <v>0</v>
      </c>
      <c r="AD301" s="57" t="n">
        <f aca="false">$F301*H301</f>
        <v>0</v>
      </c>
      <c r="AE301" s="57" t="n">
        <f aca="false">$F301*I301</f>
        <v>0</v>
      </c>
      <c r="AF301" s="57" t="e">
        <f aca="false">$F301*J301</f>
        <v>#N/A</v>
      </c>
      <c r="AG301" s="57" t="e">
        <f aca="false">$F301*K301</f>
        <v>#N/A</v>
      </c>
      <c r="AH301" s="57" t="e">
        <f aca="false">$F301*L301</f>
        <v>#N/A</v>
      </c>
      <c r="AI301" s="57" t="e">
        <f aca="false">$F301*M301</f>
        <v>#N/A</v>
      </c>
      <c r="AJ301" s="57" t="e">
        <f aca="false">$F301*N301</f>
        <v>#N/A</v>
      </c>
      <c r="AK301" s="57" t="e">
        <f aca="false">F301*O301</f>
        <v>#N/A</v>
      </c>
      <c r="AL301" s="61"/>
      <c r="AM301" s="57" t="n">
        <f aca="false">CHOOSE($G$3,AD301-AE301,AE301-AD301)</f>
        <v>0</v>
      </c>
      <c r="AN301" s="57" t="e">
        <f aca="false">CHOOSE($G$3,AG301-AH301,AH301-AG301)</f>
        <v>#N/A</v>
      </c>
      <c r="AO301" s="57" t="e">
        <f aca="false">CHOOSE($G$3,AJ301-AK301,AK301-AJ301)</f>
        <v>#N/A</v>
      </c>
      <c r="AP301" s="72" t="e">
        <f aca="false">SUM(AM301:AO301)</f>
        <v>#N/A</v>
      </c>
      <c r="AR301" s="57" t="n">
        <f aca="false">CHOOSE($G$3,AC301-AD301,AD301-AC301)</f>
        <v>0</v>
      </c>
      <c r="AS301" s="57" t="e">
        <f aca="false">CHOOSE($G$3,AF301-AG301,AG301-AF301)</f>
        <v>#N/A</v>
      </c>
      <c r="AT301" s="57" t="e">
        <f aca="false">CHOOSE($G$3,AI301-AJ301,AJ301-AI301)</f>
        <v>#N/A</v>
      </c>
      <c r="AU301" s="72" t="e">
        <f aca="false">AR301+AS301+AT301</f>
        <v>#N/A</v>
      </c>
      <c r="AV301" s="72"/>
      <c r="AW301" s="58" t="e">
        <f aca="false">AU301+AP301</f>
        <v>#N/A</v>
      </c>
      <c r="AY301" s="58" t="e">
        <f aca="false">AK301+AH301+AE301</f>
        <v>#N/A</v>
      </c>
      <c r="AZ301" s="73"/>
    </row>
    <row r="302" customFormat="false" ht="12" hidden="false" customHeight="true" outlineLevel="0" collapsed="false">
      <c r="A302" s="62" t="n">
        <f aca="false">EDATE(A301,1)</f>
        <v>45597</v>
      </c>
      <c r="B302" s="63" t="n">
        <f aca="false">B301</f>
        <v>15000</v>
      </c>
      <c r="C302" s="75"/>
      <c r="D302" s="65" t="n">
        <f aca="false">B302+C302</f>
        <v>15000</v>
      </c>
      <c r="E302" s="52" t="n">
        <f aca="false">IF(Z302=0,0,IF(AND(Z302=1,$H$3=1),D302*U302,IF($H$3=2,D302,"N/A")))</f>
        <v>0</v>
      </c>
      <c r="F302" s="52" t="n">
        <f aca="false">E302*Y302</f>
        <v>0</v>
      </c>
      <c r="G302" s="66" t="n">
        <f aca="false">VLOOKUP($A302,Table,MATCH(G$4,Curves,0))</f>
        <v>3</v>
      </c>
      <c r="H302" s="67" t="n">
        <f aca="false">G302</f>
        <v>3</v>
      </c>
      <c r="I302" s="68" t="n">
        <f aca="false">H302</f>
        <v>3</v>
      </c>
      <c r="J302" s="66" t="e">
        <f aca="false">VLOOKUP($A302,Table,MATCH(J$4,Curves,0))</f>
        <v>#N/A</v>
      </c>
      <c r="K302" s="67" t="e">
        <f aca="false">J302</f>
        <v>#N/A</v>
      </c>
      <c r="L302" s="68" t="e">
        <f aca="false">K302</f>
        <v>#N/A</v>
      </c>
      <c r="M302" s="66" t="e">
        <f aca="false">VLOOKUP($A302,Table,MATCH(M$4,Curves,0))</f>
        <v>#N/A</v>
      </c>
      <c r="N302" s="67" t="e">
        <f aca="false">M302</f>
        <v>#N/A</v>
      </c>
      <c r="O302" s="68" t="e">
        <f aca="false">N302</f>
        <v>#N/A</v>
      </c>
      <c r="P302" s="69"/>
      <c r="Q302" s="68" t="e">
        <f aca="false">M302+J302+G302</f>
        <v>#N/A</v>
      </c>
      <c r="R302" s="68" t="e">
        <f aca="false">N302+K302+H302</f>
        <v>#N/A</v>
      </c>
      <c r="S302" s="68" t="e">
        <f aca="false">O302+L302+I302</f>
        <v>#N/A</v>
      </c>
      <c r="T302" s="69"/>
      <c r="U302" s="2" t="n">
        <f aca="false">A303-A302</f>
        <v>30</v>
      </c>
      <c r="V302" s="70" t="n">
        <f aca="false">CHOOSE(F$3,A303+24,A302)</f>
        <v>45597</v>
      </c>
      <c r="W302" s="2" t="n">
        <f aca="false">V302-C$3</f>
        <v>-328</v>
      </c>
      <c r="X302" s="66" t="n">
        <f aca="false">VLOOKUP($A302,Table,MATCH(X$4,Curves,0))</f>
        <v>2</v>
      </c>
      <c r="Y302" s="71" t="n">
        <f aca="false">1/(1+CHOOSE(F$3,(X303+($K$3/10000))/2,(X302+($K$3/10000))/2))^(2*W302/365.25)</f>
        <v>3.47263340110973</v>
      </c>
      <c r="Z302" s="2" t="n">
        <f aca="false">IF(AND(mthbeg&lt;=A302,mthend&gt;=A302),1,0)</f>
        <v>0</v>
      </c>
      <c r="AA302" s="2" t="n">
        <f aca="false">U302*Z302</f>
        <v>0</v>
      </c>
      <c r="AC302" s="57" t="n">
        <f aca="false">F302*G302</f>
        <v>0</v>
      </c>
      <c r="AD302" s="57" t="n">
        <f aca="false">$F302*H302</f>
        <v>0</v>
      </c>
      <c r="AE302" s="57" t="n">
        <f aca="false">$F302*I302</f>
        <v>0</v>
      </c>
      <c r="AF302" s="57" t="e">
        <f aca="false">$F302*J302</f>
        <v>#N/A</v>
      </c>
      <c r="AG302" s="57" t="e">
        <f aca="false">$F302*K302</f>
        <v>#N/A</v>
      </c>
      <c r="AH302" s="57" t="e">
        <f aca="false">$F302*L302</f>
        <v>#N/A</v>
      </c>
      <c r="AI302" s="57" t="e">
        <f aca="false">$F302*M302</f>
        <v>#N/A</v>
      </c>
      <c r="AJ302" s="57" t="e">
        <f aca="false">$F302*N302</f>
        <v>#N/A</v>
      </c>
      <c r="AK302" s="57" t="e">
        <f aca="false">F302*O302</f>
        <v>#N/A</v>
      </c>
      <c r="AL302" s="61"/>
      <c r="AM302" s="57" t="n">
        <f aca="false">CHOOSE($G$3,AD302-AE302,AE302-AD302)</f>
        <v>0</v>
      </c>
      <c r="AN302" s="57" t="e">
        <f aca="false">CHOOSE($G$3,AG302-AH302,AH302-AG302)</f>
        <v>#N/A</v>
      </c>
      <c r="AO302" s="57" t="e">
        <f aca="false">CHOOSE($G$3,AJ302-AK302,AK302-AJ302)</f>
        <v>#N/A</v>
      </c>
      <c r="AP302" s="72" t="e">
        <f aca="false">SUM(AM302:AO302)</f>
        <v>#N/A</v>
      </c>
      <c r="AR302" s="57" t="n">
        <f aca="false">CHOOSE($G$3,AC302-AD302,AD302-AC302)</f>
        <v>0</v>
      </c>
      <c r="AS302" s="57" t="e">
        <f aca="false">CHOOSE($G$3,AF302-AG302,AG302-AF302)</f>
        <v>#N/A</v>
      </c>
      <c r="AT302" s="57" t="e">
        <f aca="false">CHOOSE($G$3,AI302-AJ302,AJ302-AI302)</f>
        <v>#N/A</v>
      </c>
      <c r="AU302" s="72" t="e">
        <f aca="false">AR302+AS302+AT302</f>
        <v>#N/A</v>
      </c>
      <c r="AV302" s="72"/>
      <c r="AW302" s="58" t="e">
        <f aca="false">AU302+AP302</f>
        <v>#N/A</v>
      </c>
      <c r="AY302" s="58" t="e">
        <f aca="false">AK302+AH302+AE302</f>
        <v>#N/A</v>
      </c>
      <c r="AZ302" s="73"/>
    </row>
    <row r="303" customFormat="false" ht="12" hidden="false" customHeight="true" outlineLevel="0" collapsed="false">
      <c r="A303" s="62" t="n">
        <f aca="false">EDATE(A302,1)</f>
        <v>45627</v>
      </c>
      <c r="B303" s="63" t="n">
        <f aca="false">B302</f>
        <v>15000</v>
      </c>
      <c r="C303" s="75"/>
      <c r="D303" s="65" t="n">
        <f aca="false">B303+C303</f>
        <v>15000</v>
      </c>
      <c r="E303" s="52" t="n">
        <f aca="false">IF(Z303=0,0,IF(AND(Z303=1,$H$3=1),D303*U303,IF($H$3=2,D303,"N/A")))</f>
        <v>0</v>
      </c>
      <c r="F303" s="52" t="n">
        <f aca="false">E303*Y303</f>
        <v>0</v>
      </c>
      <c r="G303" s="66" t="n">
        <f aca="false">VLOOKUP($A303,Table,MATCH(G$4,Curves,0))</f>
        <v>3</v>
      </c>
      <c r="H303" s="67" t="n">
        <f aca="false">G303</f>
        <v>3</v>
      </c>
      <c r="I303" s="68" t="n">
        <f aca="false">H303</f>
        <v>3</v>
      </c>
      <c r="J303" s="66" t="e">
        <f aca="false">VLOOKUP($A303,Table,MATCH(J$4,Curves,0))</f>
        <v>#N/A</v>
      </c>
      <c r="K303" s="67" t="e">
        <f aca="false">J303</f>
        <v>#N/A</v>
      </c>
      <c r="L303" s="68" t="e">
        <f aca="false">K303</f>
        <v>#N/A</v>
      </c>
      <c r="M303" s="66" t="e">
        <f aca="false">VLOOKUP($A303,Table,MATCH(M$4,Curves,0))</f>
        <v>#N/A</v>
      </c>
      <c r="N303" s="67" t="e">
        <f aca="false">M303</f>
        <v>#N/A</v>
      </c>
      <c r="O303" s="68" t="e">
        <f aca="false">N303</f>
        <v>#N/A</v>
      </c>
      <c r="P303" s="69"/>
      <c r="Q303" s="68" t="e">
        <f aca="false">M303+J303+G303</f>
        <v>#N/A</v>
      </c>
      <c r="R303" s="68" t="e">
        <f aca="false">N303+K303+H303</f>
        <v>#N/A</v>
      </c>
      <c r="S303" s="68" t="e">
        <f aca="false">O303+L303+I303</f>
        <v>#N/A</v>
      </c>
      <c r="T303" s="69"/>
      <c r="U303" s="2" t="n">
        <f aca="false">A304-A303</f>
        <v>31</v>
      </c>
      <c r="V303" s="70" t="n">
        <f aca="false">CHOOSE(F$3,A304+24,A303)</f>
        <v>45627</v>
      </c>
      <c r="W303" s="2" t="n">
        <f aca="false">V303-C$3</f>
        <v>-298</v>
      </c>
      <c r="X303" s="66" t="n">
        <f aca="false">VLOOKUP($A303,Table,MATCH(X$4,Curves,0))</f>
        <v>2</v>
      </c>
      <c r="Y303" s="71" t="n">
        <f aca="false">1/(1+CHOOSE(F$3,(X304+($K$3/10000))/2,(X303+($K$3/10000))/2))^(2*W303/365.25)</f>
        <v>3.09890616157942</v>
      </c>
      <c r="Z303" s="2" t="n">
        <f aca="false">IF(AND(mthbeg&lt;=A303,mthend&gt;=A303),1,0)</f>
        <v>0</v>
      </c>
      <c r="AA303" s="2" t="n">
        <f aca="false">U303*Z303</f>
        <v>0</v>
      </c>
      <c r="AC303" s="57" t="n">
        <f aca="false">F303*G303</f>
        <v>0</v>
      </c>
      <c r="AD303" s="57" t="n">
        <f aca="false">$F303*H303</f>
        <v>0</v>
      </c>
      <c r="AE303" s="57" t="n">
        <f aca="false">$F303*I303</f>
        <v>0</v>
      </c>
      <c r="AF303" s="57" t="e">
        <f aca="false">$F303*J303</f>
        <v>#N/A</v>
      </c>
      <c r="AG303" s="57" t="e">
        <f aca="false">$F303*K303</f>
        <v>#N/A</v>
      </c>
      <c r="AH303" s="57" t="e">
        <f aca="false">$F303*L303</f>
        <v>#N/A</v>
      </c>
      <c r="AI303" s="57" t="e">
        <f aca="false">$F303*M303</f>
        <v>#N/A</v>
      </c>
      <c r="AJ303" s="57" t="e">
        <f aca="false">$F303*N303</f>
        <v>#N/A</v>
      </c>
      <c r="AK303" s="57" t="e">
        <f aca="false">F303*O303</f>
        <v>#N/A</v>
      </c>
      <c r="AL303" s="61"/>
      <c r="AM303" s="57" t="n">
        <f aca="false">CHOOSE($G$3,AD303-AE303,AE303-AD303)</f>
        <v>0</v>
      </c>
      <c r="AN303" s="57" t="e">
        <f aca="false">CHOOSE($G$3,AG303-AH303,AH303-AG303)</f>
        <v>#N/A</v>
      </c>
      <c r="AO303" s="57" t="e">
        <f aca="false">CHOOSE($G$3,AJ303-AK303,AK303-AJ303)</f>
        <v>#N/A</v>
      </c>
      <c r="AP303" s="72" t="e">
        <f aca="false">SUM(AM303:AO303)</f>
        <v>#N/A</v>
      </c>
      <c r="AR303" s="57" t="n">
        <f aca="false">CHOOSE($G$3,AC303-AD303,AD303-AC303)</f>
        <v>0</v>
      </c>
      <c r="AS303" s="57" t="e">
        <f aca="false">CHOOSE($G$3,AF303-AG303,AG303-AF303)</f>
        <v>#N/A</v>
      </c>
      <c r="AT303" s="57" t="e">
        <f aca="false">CHOOSE($G$3,AI303-AJ303,AJ303-AI303)</f>
        <v>#N/A</v>
      </c>
      <c r="AU303" s="72" t="e">
        <f aca="false">AR303+AS303+AT303</f>
        <v>#N/A</v>
      </c>
      <c r="AV303" s="72"/>
      <c r="AW303" s="58" t="e">
        <f aca="false">AU303+AP303</f>
        <v>#N/A</v>
      </c>
      <c r="AY303" s="58" t="e">
        <f aca="false">AK303+AH303+AE303</f>
        <v>#N/A</v>
      </c>
      <c r="AZ303" s="73"/>
    </row>
    <row r="304" customFormat="false" ht="12" hidden="false" customHeight="true" outlineLevel="0" collapsed="false">
      <c r="A304" s="62" t="n">
        <f aca="false">EDATE(A303,1)</f>
        <v>45658</v>
      </c>
      <c r="B304" s="63" t="n">
        <f aca="false">B303</f>
        <v>15000</v>
      </c>
      <c r="C304" s="75"/>
      <c r="D304" s="65" t="n">
        <f aca="false">B304+C304</f>
        <v>15000</v>
      </c>
      <c r="E304" s="52" t="n">
        <f aca="false">IF(Z304=0,0,IF(AND(Z304=1,$H$3=1),D304*U304,IF($H$3=2,D304,"N/A")))</f>
        <v>0</v>
      </c>
      <c r="F304" s="52" t="n">
        <f aca="false">E304*Y304</f>
        <v>0</v>
      </c>
      <c r="G304" s="66" t="n">
        <f aca="false">VLOOKUP($A304,Table,MATCH(G$4,Curves,0))</f>
        <v>3</v>
      </c>
      <c r="H304" s="67" t="n">
        <f aca="false">G304</f>
        <v>3</v>
      </c>
      <c r="I304" s="68" t="n">
        <f aca="false">H304</f>
        <v>3</v>
      </c>
      <c r="J304" s="66" t="e">
        <f aca="false">VLOOKUP($A304,Table,MATCH(J$4,Curves,0))</f>
        <v>#N/A</v>
      </c>
      <c r="K304" s="67" t="e">
        <f aca="false">J304</f>
        <v>#N/A</v>
      </c>
      <c r="L304" s="68" t="e">
        <f aca="false">K304</f>
        <v>#N/A</v>
      </c>
      <c r="M304" s="66" t="e">
        <f aca="false">VLOOKUP($A304,Table,MATCH(M$4,Curves,0))</f>
        <v>#N/A</v>
      </c>
      <c r="N304" s="67" t="e">
        <f aca="false">M304</f>
        <v>#N/A</v>
      </c>
      <c r="O304" s="68" t="e">
        <f aca="false">N304</f>
        <v>#N/A</v>
      </c>
      <c r="P304" s="69"/>
      <c r="Q304" s="68" t="e">
        <f aca="false">M304+J304+G304</f>
        <v>#N/A</v>
      </c>
      <c r="R304" s="68" t="e">
        <f aca="false">N304+K304+H304</f>
        <v>#N/A</v>
      </c>
      <c r="S304" s="68" t="e">
        <f aca="false">O304+L304+I304</f>
        <v>#N/A</v>
      </c>
      <c r="T304" s="69"/>
      <c r="U304" s="2" t="n">
        <f aca="false">A305-A304</f>
        <v>31</v>
      </c>
      <c r="V304" s="70" t="n">
        <f aca="false">CHOOSE(F$3,A305+24,A304)</f>
        <v>45658</v>
      </c>
      <c r="W304" s="2" t="n">
        <f aca="false">V304-C$3</f>
        <v>-267</v>
      </c>
      <c r="X304" s="66" t="n">
        <f aca="false">VLOOKUP($A304,Table,MATCH(X$4,Curves,0))</f>
        <v>2</v>
      </c>
      <c r="Y304" s="71" t="n">
        <f aca="false">1/(1+CHOOSE(F$3,(X305+($K$3/10000))/2,(X304+($K$3/10000))/2))^(2*W304/365.25)</f>
        <v>2.75492361916528</v>
      </c>
      <c r="Z304" s="2" t="n">
        <f aca="false">IF(AND(mthbeg&lt;=A304,mthend&gt;=A304),1,0)</f>
        <v>0</v>
      </c>
      <c r="AA304" s="2" t="n">
        <f aca="false">U304*Z304</f>
        <v>0</v>
      </c>
      <c r="AC304" s="57" t="n">
        <f aca="false">F304*G304</f>
        <v>0</v>
      </c>
      <c r="AD304" s="57" t="n">
        <f aca="false">$F304*H304</f>
        <v>0</v>
      </c>
      <c r="AE304" s="57" t="n">
        <f aca="false">$F304*I304</f>
        <v>0</v>
      </c>
      <c r="AF304" s="57" t="e">
        <f aca="false">$F304*J304</f>
        <v>#N/A</v>
      </c>
      <c r="AG304" s="57" t="e">
        <f aca="false">$F304*K304</f>
        <v>#N/A</v>
      </c>
      <c r="AH304" s="57" t="e">
        <f aca="false">$F304*L304</f>
        <v>#N/A</v>
      </c>
      <c r="AI304" s="57" t="e">
        <f aca="false">$F304*M304</f>
        <v>#N/A</v>
      </c>
      <c r="AJ304" s="57" t="e">
        <f aca="false">$F304*N304</f>
        <v>#N/A</v>
      </c>
      <c r="AK304" s="57" t="e">
        <f aca="false">F304*O304</f>
        <v>#N/A</v>
      </c>
      <c r="AL304" s="61"/>
      <c r="AM304" s="57" t="n">
        <f aca="false">CHOOSE($G$3,AD304-AE304,AE304-AD304)</f>
        <v>0</v>
      </c>
      <c r="AN304" s="57" t="e">
        <f aca="false">CHOOSE($G$3,AG304-AH304,AH304-AG304)</f>
        <v>#N/A</v>
      </c>
      <c r="AO304" s="57" t="e">
        <f aca="false">CHOOSE($G$3,AJ304-AK304,AK304-AJ304)</f>
        <v>#N/A</v>
      </c>
      <c r="AP304" s="72" t="e">
        <f aca="false">SUM(AM304:AO304)</f>
        <v>#N/A</v>
      </c>
      <c r="AR304" s="57" t="n">
        <f aca="false">CHOOSE($G$3,AC304-AD304,AD304-AC304)</f>
        <v>0</v>
      </c>
      <c r="AS304" s="57" t="e">
        <f aca="false">CHOOSE($G$3,AF304-AG304,AG304-AF304)</f>
        <v>#N/A</v>
      </c>
      <c r="AT304" s="57" t="e">
        <f aca="false">CHOOSE($G$3,AI304-AJ304,AJ304-AI304)</f>
        <v>#N/A</v>
      </c>
      <c r="AU304" s="72" t="e">
        <f aca="false">AR304+AS304+AT304</f>
        <v>#N/A</v>
      </c>
      <c r="AV304" s="72"/>
      <c r="AW304" s="58" t="e">
        <f aca="false">AU304+AP304</f>
        <v>#N/A</v>
      </c>
      <c r="AY304" s="58" t="e">
        <f aca="false">AK304+AH304+AE304</f>
        <v>#N/A</v>
      </c>
      <c r="AZ304" s="73"/>
    </row>
    <row r="305" customFormat="false" ht="12" hidden="false" customHeight="true" outlineLevel="0" collapsed="false">
      <c r="A305" s="62" t="n">
        <f aca="false">EDATE(A304,1)</f>
        <v>45689</v>
      </c>
      <c r="B305" s="63" t="n">
        <f aca="false">B304</f>
        <v>15000</v>
      </c>
      <c r="C305" s="75"/>
      <c r="D305" s="65" t="n">
        <f aca="false">B305+C305</f>
        <v>15000</v>
      </c>
      <c r="E305" s="52" t="n">
        <f aca="false">IF(Z305=0,0,IF(AND(Z305=1,$H$3=1),D305*U305,IF($H$3=2,D305,"N/A")))</f>
        <v>0</v>
      </c>
      <c r="F305" s="52" t="n">
        <f aca="false">E305*Y305</f>
        <v>0</v>
      </c>
      <c r="G305" s="66" t="n">
        <f aca="false">VLOOKUP($A305,Table,MATCH(G$4,Curves,0))</f>
        <v>3</v>
      </c>
      <c r="H305" s="67" t="n">
        <f aca="false">G305</f>
        <v>3</v>
      </c>
      <c r="I305" s="68" t="n">
        <f aca="false">H305</f>
        <v>3</v>
      </c>
      <c r="J305" s="66" t="e">
        <f aca="false">VLOOKUP($A305,Table,MATCH(J$4,Curves,0))</f>
        <v>#N/A</v>
      </c>
      <c r="K305" s="67" t="e">
        <f aca="false">J305</f>
        <v>#N/A</v>
      </c>
      <c r="L305" s="68" t="e">
        <f aca="false">K305</f>
        <v>#N/A</v>
      </c>
      <c r="M305" s="66" t="e">
        <f aca="false">VLOOKUP($A305,Table,MATCH(M$4,Curves,0))</f>
        <v>#N/A</v>
      </c>
      <c r="N305" s="67" t="e">
        <f aca="false">M305</f>
        <v>#N/A</v>
      </c>
      <c r="O305" s="68" t="e">
        <f aca="false">N305</f>
        <v>#N/A</v>
      </c>
      <c r="P305" s="69"/>
      <c r="Q305" s="68" t="e">
        <f aca="false">M305+J305+G305</f>
        <v>#N/A</v>
      </c>
      <c r="R305" s="68" t="e">
        <f aca="false">N305+K305+H305</f>
        <v>#N/A</v>
      </c>
      <c r="S305" s="68" t="e">
        <f aca="false">O305+L305+I305</f>
        <v>#N/A</v>
      </c>
      <c r="T305" s="69"/>
      <c r="U305" s="2" t="n">
        <f aca="false">A306-A305</f>
        <v>28</v>
      </c>
      <c r="V305" s="70" t="n">
        <f aca="false">CHOOSE(F$3,A306+24,A305)</f>
        <v>45689</v>
      </c>
      <c r="W305" s="2" t="n">
        <f aca="false">V305-C$3</f>
        <v>-236</v>
      </c>
      <c r="X305" s="66" t="n">
        <f aca="false">VLOOKUP($A305,Table,MATCH(X$4,Curves,0))</f>
        <v>2</v>
      </c>
      <c r="Y305" s="71" t="n">
        <f aca="false">1/(1+CHOOSE(F$3,(X306+($K$3/10000))/2,(X305+($K$3/10000))/2))^(2*W305/365.25)</f>
        <v>2.44912357835531</v>
      </c>
      <c r="Z305" s="2" t="n">
        <f aca="false">IF(AND(mthbeg&lt;=A305,mthend&gt;=A305),1,0)</f>
        <v>0</v>
      </c>
      <c r="AA305" s="2" t="n">
        <f aca="false">U305*Z305</f>
        <v>0</v>
      </c>
      <c r="AC305" s="57" t="n">
        <f aca="false">F305*G305</f>
        <v>0</v>
      </c>
      <c r="AD305" s="57" t="n">
        <f aca="false">$F305*H305</f>
        <v>0</v>
      </c>
      <c r="AE305" s="57" t="n">
        <f aca="false">$F305*I305</f>
        <v>0</v>
      </c>
      <c r="AF305" s="57" t="e">
        <f aca="false">$F305*J305</f>
        <v>#N/A</v>
      </c>
      <c r="AG305" s="57" t="e">
        <f aca="false">$F305*K305</f>
        <v>#N/A</v>
      </c>
      <c r="AH305" s="57" t="e">
        <f aca="false">$F305*L305</f>
        <v>#N/A</v>
      </c>
      <c r="AI305" s="57" t="e">
        <f aca="false">$F305*M305</f>
        <v>#N/A</v>
      </c>
      <c r="AJ305" s="57" t="e">
        <f aca="false">$F305*N305</f>
        <v>#N/A</v>
      </c>
      <c r="AK305" s="57" t="e">
        <f aca="false">F305*O305</f>
        <v>#N/A</v>
      </c>
      <c r="AL305" s="61"/>
      <c r="AM305" s="57" t="n">
        <f aca="false">CHOOSE($G$3,AD305-AE305,AE305-AD305)</f>
        <v>0</v>
      </c>
      <c r="AN305" s="57" t="e">
        <f aca="false">CHOOSE($G$3,AG305-AH305,AH305-AG305)</f>
        <v>#N/A</v>
      </c>
      <c r="AO305" s="57" t="e">
        <f aca="false">CHOOSE($G$3,AJ305-AK305,AK305-AJ305)</f>
        <v>#N/A</v>
      </c>
      <c r="AP305" s="72" t="e">
        <f aca="false">SUM(AM305:AO305)</f>
        <v>#N/A</v>
      </c>
      <c r="AR305" s="57" t="n">
        <f aca="false">CHOOSE($G$3,AC305-AD305,AD305-AC305)</f>
        <v>0</v>
      </c>
      <c r="AS305" s="57" t="e">
        <f aca="false">CHOOSE($G$3,AF305-AG305,AG305-AF305)</f>
        <v>#N/A</v>
      </c>
      <c r="AT305" s="57" t="e">
        <f aca="false">CHOOSE($G$3,AI305-AJ305,AJ305-AI305)</f>
        <v>#N/A</v>
      </c>
      <c r="AU305" s="72" t="e">
        <f aca="false">AR305+AS305+AT305</f>
        <v>#N/A</v>
      </c>
      <c r="AV305" s="72"/>
      <c r="AW305" s="58" t="e">
        <f aca="false">AU305+AP305</f>
        <v>#N/A</v>
      </c>
      <c r="AY305" s="58" t="e">
        <f aca="false">AK305+AH305+AE305</f>
        <v>#N/A</v>
      </c>
      <c r="AZ305" s="73"/>
    </row>
    <row r="306" customFormat="false" ht="12" hidden="false" customHeight="true" outlineLevel="0" collapsed="false">
      <c r="A306" s="62" t="n">
        <f aca="false">EDATE(A305,1)</f>
        <v>45717</v>
      </c>
      <c r="B306" s="63" t="n">
        <f aca="false">B305</f>
        <v>15000</v>
      </c>
      <c r="C306" s="75"/>
      <c r="D306" s="65" t="n">
        <f aca="false">B306+C306</f>
        <v>15000</v>
      </c>
      <c r="E306" s="52" t="n">
        <f aca="false">IF(Z306=0,0,IF(AND(Z306=1,$H$3=1),D306*U306,IF($H$3=2,D306,"N/A")))</f>
        <v>0</v>
      </c>
      <c r="F306" s="52" t="n">
        <f aca="false">E306*Y306</f>
        <v>0</v>
      </c>
      <c r="G306" s="66" t="n">
        <f aca="false">VLOOKUP($A306,Table,MATCH(G$4,Curves,0))</f>
        <v>3</v>
      </c>
      <c r="H306" s="67" t="n">
        <f aca="false">G306</f>
        <v>3</v>
      </c>
      <c r="I306" s="68" t="n">
        <f aca="false">H306</f>
        <v>3</v>
      </c>
      <c r="J306" s="66" t="e">
        <f aca="false">VLOOKUP($A306,Table,MATCH(J$4,Curves,0))</f>
        <v>#N/A</v>
      </c>
      <c r="K306" s="67" t="e">
        <f aca="false">J306</f>
        <v>#N/A</v>
      </c>
      <c r="L306" s="68" t="e">
        <f aca="false">K306</f>
        <v>#N/A</v>
      </c>
      <c r="M306" s="66" t="e">
        <f aca="false">VLOOKUP($A306,Table,MATCH(M$4,Curves,0))</f>
        <v>#N/A</v>
      </c>
      <c r="N306" s="67" t="e">
        <f aca="false">M306</f>
        <v>#N/A</v>
      </c>
      <c r="O306" s="68" t="e">
        <f aca="false">N306</f>
        <v>#N/A</v>
      </c>
      <c r="P306" s="69"/>
      <c r="Q306" s="68" t="e">
        <f aca="false">M306+J306+G306</f>
        <v>#N/A</v>
      </c>
      <c r="R306" s="68" t="e">
        <f aca="false">N306+K306+H306</f>
        <v>#N/A</v>
      </c>
      <c r="S306" s="68" t="e">
        <f aca="false">O306+L306+I306</f>
        <v>#N/A</v>
      </c>
      <c r="T306" s="69"/>
      <c r="U306" s="2" t="n">
        <f aca="false">A307-A306</f>
        <v>31</v>
      </c>
      <c r="V306" s="70" t="n">
        <f aca="false">CHOOSE(F$3,A307+24,A306)</f>
        <v>45717</v>
      </c>
      <c r="W306" s="2" t="n">
        <f aca="false">V306-C$3</f>
        <v>-208</v>
      </c>
      <c r="X306" s="66" t="n">
        <f aca="false">VLOOKUP($A306,Table,MATCH(X$4,Curves,0))</f>
        <v>2</v>
      </c>
      <c r="Y306" s="71" t="n">
        <f aca="false">1/(1+CHOOSE(F$3,(X307+($K$3/10000))/2,(X306+($K$3/10000))/2))^(2*W306/365.25)</f>
        <v>2.2022006556451</v>
      </c>
      <c r="Z306" s="2" t="n">
        <f aca="false">IF(AND(mthbeg&lt;=A306,mthend&gt;=A306),1,0)</f>
        <v>0</v>
      </c>
      <c r="AA306" s="2" t="n">
        <f aca="false">U306*Z306</f>
        <v>0</v>
      </c>
      <c r="AC306" s="57" t="n">
        <f aca="false">F306*G306</f>
        <v>0</v>
      </c>
      <c r="AD306" s="57" t="n">
        <f aca="false">$F306*H306</f>
        <v>0</v>
      </c>
      <c r="AE306" s="57" t="n">
        <f aca="false">$F306*I306</f>
        <v>0</v>
      </c>
      <c r="AF306" s="57" t="e">
        <f aca="false">$F306*J306</f>
        <v>#N/A</v>
      </c>
      <c r="AG306" s="57" t="e">
        <f aca="false">$F306*K306</f>
        <v>#N/A</v>
      </c>
      <c r="AH306" s="57" t="e">
        <f aca="false">$F306*L306</f>
        <v>#N/A</v>
      </c>
      <c r="AI306" s="57" t="e">
        <f aca="false">$F306*M306</f>
        <v>#N/A</v>
      </c>
      <c r="AJ306" s="57" t="e">
        <f aca="false">$F306*N306</f>
        <v>#N/A</v>
      </c>
      <c r="AK306" s="57" t="e">
        <f aca="false">F306*O306</f>
        <v>#N/A</v>
      </c>
      <c r="AL306" s="61"/>
      <c r="AM306" s="57" t="n">
        <f aca="false">CHOOSE($G$3,AD306-AE306,AE306-AD306)</f>
        <v>0</v>
      </c>
      <c r="AN306" s="57" t="e">
        <f aca="false">CHOOSE($G$3,AG306-AH306,AH306-AG306)</f>
        <v>#N/A</v>
      </c>
      <c r="AO306" s="57" t="e">
        <f aca="false">CHOOSE($G$3,AJ306-AK306,AK306-AJ306)</f>
        <v>#N/A</v>
      </c>
      <c r="AP306" s="72" t="e">
        <f aca="false">SUM(AM306:AO306)</f>
        <v>#N/A</v>
      </c>
      <c r="AR306" s="57" t="n">
        <f aca="false">CHOOSE($G$3,AC306-AD306,AD306-AC306)</f>
        <v>0</v>
      </c>
      <c r="AS306" s="57" t="e">
        <f aca="false">CHOOSE($G$3,AF306-AG306,AG306-AF306)</f>
        <v>#N/A</v>
      </c>
      <c r="AT306" s="57" t="e">
        <f aca="false">CHOOSE($G$3,AI306-AJ306,AJ306-AI306)</f>
        <v>#N/A</v>
      </c>
      <c r="AU306" s="72" t="e">
        <f aca="false">AR306+AS306+AT306</f>
        <v>#N/A</v>
      </c>
      <c r="AV306" s="72"/>
      <c r="AW306" s="58" t="e">
        <f aca="false">AU306+AP306</f>
        <v>#N/A</v>
      </c>
      <c r="AY306" s="58" t="e">
        <f aca="false">AK306+AH306+AE306</f>
        <v>#N/A</v>
      </c>
      <c r="AZ306" s="73"/>
    </row>
    <row r="307" customFormat="false" ht="12" hidden="false" customHeight="true" outlineLevel="0" collapsed="false">
      <c r="A307" s="62" t="n">
        <f aca="false">EDATE(A306,1)</f>
        <v>45748</v>
      </c>
      <c r="B307" s="63" t="n">
        <f aca="false">B306</f>
        <v>15000</v>
      </c>
      <c r="C307" s="75"/>
      <c r="D307" s="65" t="n">
        <f aca="false">B307+C307</f>
        <v>15000</v>
      </c>
      <c r="E307" s="52" t="n">
        <f aca="false">IF(Z307=0,0,IF(AND(Z307=1,$H$3=1),D307*U307,IF($H$3=2,D307,"N/A")))</f>
        <v>0</v>
      </c>
      <c r="F307" s="52" t="n">
        <f aca="false">E307*Y307</f>
        <v>0</v>
      </c>
      <c r="G307" s="66" t="n">
        <f aca="false">VLOOKUP($A307,Table,MATCH(G$4,Curves,0))</f>
        <v>3</v>
      </c>
      <c r="H307" s="67" t="n">
        <f aca="false">G307</f>
        <v>3</v>
      </c>
      <c r="I307" s="68" t="n">
        <f aca="false">H307</f>
        <v>3</v>
      </c>
      <c r="J307" s="66" t="e">
        <f aca="false">VLOOKUP($A307,Table,MATCH(J$4,Curves,0))</f>
        <v>#N/A</v>
      </c>
      <c r="K307" s="67" t="e">
        <f aca="false">J307</f>
        <v>#N/A</v>
      </c>
      <c r="L307" s="68" t="e">
        <f aca="false">K307</f>
        <v>#N/A</v>
      </c>
      <c r="M307" s="66" t="e">
        <f aca="false">VLOOKUP($A307,Table,MATCH(M$4,Curves,0))</f>
        <v>#N/A</v>
      </c>
      <c r="N307" s="67" t="e">
        <f aca="false">M307</f>
        <v>#N/A</v>
      </c>
      <c r="O307" s="68" t="e">
        <f aca="false">N307</f>
        <v>#N/A</v>
      </c>
      <c r="P307" s="69"/>
      <c r="Q307" s="68" t="e">
        <f aca="false">M307+J307+G307</f>
        <v>#N/A</v>
      </c>
      <c r="R307" s="68" t="e">
        <f aca="false">N307+K307+H307</f>
        <v>#N/A</v>
      </c>
      <c r="S307" s="68" t="e">
        <f aca="false">O307+L307+I307</f>
        <v>#N/A</v>
      </c>
      <c r="T307" s="69"/>
      <c r="U307" s="2" t="n">
        <f aca="false">A308-A307</f>
        <v>30</v>
      </c>
      <c r="V307" s="70" t="n">
        <f aca="false">CHOOSE(F$3,A308+24,A307)</f>
        <v>45748</v>
      </c>
      <c r="W307" s="2" t="n">
        <f aca="false">V307-C$3</f>
        <v>-177</v>
      </c>
      <c r="X307" s="66" t="n">
        <f aca="false">VLOOKUP($A307,Table,MATCH(X$4,Curves,0))</f>
        <v>2</v>
      </c>
      <c r="Y307" s="71" t="n">
        <f aca="false">1/(1+CHOOSE(F$3,(X308+($K$3/10000))/2,(X307+($K$3/10000))/2))^(2*W307/365.25)</f>
        <v>1.95775356982279</v>
      </c>
      <c r="Z307" s="2" t="n">
        <f aca="false">IF(AND(mthbeg&lt;=A307,mthend&gt;=A307),1,0)</f>
        <v>0</v>
      </c>
      <c r="AA307" s="2" t="n">
        <f aca="false">U307*Z307</f>
        <v>0</v>
      </c>
      <c r="AC307" s="57" t="n">
        <f aca="false">F307*G307</f>
        <v>0</v>
      </c>
      <c r="AD307" s="57" t="n">
        <f aca="false">$F307*H307</f>
        <v>0</v>
      </c>
      <c r="AE307" s="57" t="n">
        <f aca="false">$F307*I307</f>
        <v>0</v>
      </c>
      <c r="AF307" s="57" t="e">
        <f aca="false">$F307*J307</f>
        <v>#N/A</v>
      </c>
      <c r="AG307" s="57" t="e">
        <f aca="false">$F307*K307</f>
        <v>#N/A</v>
      </c>
      <c r="AH307" s="57" t="e">
        <f aca="false">$F307*L307</f>
        <v>#N/A</v>
      </c>
      <c r="AI307" s="57" t="e">
        <f aca="false">$F307*M307</f>
        <v>#N/A</v>
      </c>
      <c r="AJ307" s="57" t="e">
        <f aca="false">$F307*N307</f>
        <v>#N/A</v>
      </c>
      <c r="AK307" s="57" t="e">
        <f aca="false">F307*O307</f>
        <v>#N/A</v>
      </c>
      <c r="AL307" s="61"/>
      <c r="AM307" s="57" t="n">
        <f aca="false">CHOOSE($G$3,AD307-AE307,AE307-AD307)</f>
        <v>0</v>
      </c>
      <c r="AN307" s="57" t="e">
        <f aca="false">CHOOSE($G$3,AG307-AH307,AH307-AG307)</f>
        <v>#N/A</v>
      </c>
      <c r="AO307" s="57" t="e">
        <f aca="false">CHOOSE($G$3,AJ307-AK307,AK307-AJ307)</f>
        <v>#N/A</v>
      </c>
      <c r="AP307" s="72" t="e">
        <f aca="false">SUM(AM307:AO307)</f>
        <v>#N/A</v>
      </c>
      <c r="AR307" s="57" t="n">
        <f aca="false">CHOOSE($G$3,AC307-AD307,AD307-AC307)</f>
        <v>0</v>
      </c>
      <c r="AS307" s="57" t="e">
        <f aca="false">CHOOSE($G$3,AF307-AG307,AG307-AF307)</f>
        <v>#N/A</v>
      </c>
      <c r="AT307" s="57" t="e">
        <f aca="false">CHOOSE($G$3,AI307-AJ307,AJ307-AI307)</f>
        <v>#N/A</v>
      </c>
      <c r="AU307" s="72" t="e">
        <f aca="false">AR307+AS307+AT307</f>
        <v>#N/A</v>
      </c>
      <c r="AV307" s="72"/>
      <c r="AW307" s="58" t="e">
        <f aca="false">AU307+AP307</f>
        <v>#N/A</v>
      </c>
      <c r="AY307" s="58" t="e">
        <f aca="false">AK307+AH307+AE307</f>
        <v>#N/A</v>
      </c>
      <c r="AZ307" s="73"/>
    </row>
    <row r="308" customFormat="false" ht="12" hidden="false" customHeight="true" outlineLevel="0" collapsed="false">
      <c r="A308" s="62" t="n">
        <f aca="false">EDATE(A307,1)</f>
        <v>45778</v>
      </c>
      <c r="B308" s="63" t="n">
        <f aca="false">B307</f>
        <v>15000</v>
      </c>
      <c r="C308" s="75"/>
      <c r="D308" s="65" t="n">
        <f aca="false">B308+C308</f>
        <v>15000</v>
      </c>
      <c r="E308" s="52" t="n">
        <f aca="false">IF(Z308=0,0,IF(AND(Z308=1,$H$3=1),D308*U308,IF($H$3=2,D308,"N/A")))</f>
        <v>0</v>
      </c>
      <c r="F308" s="52" t="n">
        <f aca="false">E308*Y308</f>
        <v>0</v>
      </c>
      <c r="G308" s="66" t="n">
        <f aca="false">VLOOKUP($A308,Table,MATCH(G$4,Curves,0))</f>
        <v>3</v>
      </c>
      <c r="H308" s="67" t="n">
        <f aca="false">G308</f>
        <v>3</v>
      </c>
      <c r="I308" s="68" t="n">
        <f aca="false">H308</f>
        <v>3</v>
      </c>
      <c r="J308" s="66" t="e">
        <f aca="false">VLOOKUP($A308,Table,MATCH(J$4,Curves,0))</f>
        <v>#N/A</v>
      </c>
      <c r="K308" s="67" t="e">
        <f aca="false">J308</f>
        <v>#N/A</v>
      </c>
      <c r="L308" s="68" t="e">
        <f aca="false">K308</f>
        <v>#N/A</v>
      </c>
      <c r="M308" s="66" t="e">
        <f aca="false">VLOOKUP($A308,Table,MATCH(M$4,Curves,0))</f>
        <v>#N/A</v>
      </c>
      <c r="N308" s="67" t="e">
        <f aca="false">M308</f>
        <v>#N/A</v>
      </c>
      <c r="O308" s="68" t="e">
        <f aca="false">N308</f>
        <v>#N/A</v>
      </c>
      <c r="P308" s="69"/>
      <c r="Q308" s="68" t="e">
        <f aca="false">M308+J308+G308</f>
        <v>#N/A</v>
      </c>
      <c r="R308" s="68" t="e">
        <f aca="false">N308+K308+H308</f>
        <v>#N/A</v>
      </c>
      <c r="S308" s="68" t="e">
        <f aca="false">O308+L308+I308</f>
        <v>#N/A</v>
      </c>
      <c r="T308" s="69"/>
      <c r="U308" s="2" t="n">
        <f aca="false">A309-A308</f>
        <v>31</v>
      </c>
      <c r="V308" s="70" t="n">
        <f aca="false">CHOOSE(F$3,A309+24,A308)</f>
        <v>45778</v>
      </c>
      <c r="W308" s="2" t="n">
        <f aca="false">V308-C$3</f>
        <v>-147</v>
      </c>
      <c r="X308" s="66" t="n">
        <f aca="false">VLOOKUP($A308,Table,MATCH(X$4,Curves,0))</f>
        <v>2</v>
      </c>
      <c r="Y308" s="71" t="n">
        <f aca="false">1/(1+CHOOSE(F$3,(X309+($K$3/10000))/2,(X308+($K$3/10000))/2))^(2*W308/365.25)</f>
        <v>1.74705875904989</v>
      </c>
      <c r="Z308" s="2" t="n">
        <f aca="false">IF(AND(mthbeg&lt;=A308,mthend&gt;=A308),1,0)</f>
        <v>0</v>
      </c>
      <c r="AA308" s="2" t="n">
        <f aca="false">U308*Z308</f>
        <v>0</v>
      </c>
      <c r="AC308" s="57" t="n">
        <f aca="false">F308*G308</f>
        <v>0</v>
      </c>
      <c r="AD308" s="57" t="n">
        <f aca="false">$F308*H308</f>
        <v>0</v>
      </c>
      <c r="AE308" s="57" t="n">
        <f aca="false">$F308*I308</f>
        <v>0</v>
      </c>
      <c r="AF308" s="57" t="e">
        <f aca="false">$F308*J308</f>
        <v>#N/A</v>
      </c>
      <c r="AG308" s="57" t="e">
        <f aca="false">$F308*K308</f>
        <v>#N/A</v>
      </c>
      <c r="AH308" s="57" t="e">
        <f aca="false">$F308*L308</f>
        <v>#N/A</v>
      </c>
      <c r="AI308" s="57" t="e">
        <f aca="false">$F308*M308</f>
        <v>#N/A</v>
      </c>
      <c r="AJ308" s="57" t="e">
        <f aca="false">$F308*N308</f>
        <v>#N/A</v>
      </c>
      <c r="AK308" s="57" t="e">
        <f aca="false">F308*O308</f>
        <v>#N/A</v>
      </c>
      <c r="AL308" s="61"/>
      <c r="AM308" s="57" t="n">
        <f aca="false">CHOOSE($G$3,AD308-AE308,AE308-AD308)</f>
        <v>0</v>
      </c>
      <c r="AN308" s="57" t="e">
        <f aca="false">CHOOSE($G$3,AG308-AH308,AH308-AG308)</f>
        <v>#N/A</v>
      </c>
      <c r="AO308" s="57" t="e">
        <f aca="false">CHOOSE($G$3,AJ308-AK308,AK308-AJ308)</f>
        <v>#N/A</v>
      </c>
      <c r="AP308" s="72" t="e">
        <f aca="false">SUM(AM308:AO308)</f>
        <v>#N/A</v>
      </c>
      <c r="AR308" s="57" t="n">
        <f aca="false">CHOOSE($G$3,AC308-AD308,AD308-AC308)</f>
        <v>0</v>
      </c>
      <c r="AS308" s="57" t="e">
        <f aca="false">CHOOSE($G$3,AF308-AG308,AG308-AF308)</f>
        <v>#N/A</v>
      </c>
      <c r="AT308" s="57" t="e">
        <f aca="false">CHOOSE($G$3,AI308-AJ308,AJ308-AI308)</f>
        <v>#N/A</v>
      </c>
      <c r="AU308" s="72" t="e">
        <f aca="false">AR308+AS308+AT308</f>
        <v>#N/A</v>
      </c>
      <c r="AV308" s="72"/>
      <c r="AW308" s="58" t="e">
        <f aca="false">AU308+AP308</f>
        <v>#N/A</v>
      </c>
      <c r="AY308" s="58" t="e">
        <f aca="false">AK308+AH308+AE308</f>
        <v>#N/A</v>
      </c>
      <c r="AZ308" s="73"/>
    </row>
    <row r="309" customFormat="false" ht="12" hidden="false" customHeight="true" outlineLevel="0" collapsed="false">
      <c r="A309" s="62" t="n">
        <f aca="false">EDATE(A308,1)</f>
        <v>45809</v>
      </c>
      <c r="B309" s="63" t="n">
        <f aca="false">B308</f>
        <v>15000</v>
      </c>
      <c r="C309" s="75"/>
      <c r="D309" s="65" t="n">
        <f aca="false">B309+C309</f>
        <v>15000</v>
      </c>
      <c r="E309" s="52" t="n">
        <f aca="false">IF(Z309=0,0,IF(AND(Z309=1,$H$3=1),D309*U309,IF($H$3=2,D309,"N/A")))</f>
        <v>0</v>
      </c>
      <c r="F309" s="52" t="n">
        <f aca="false">E309*Y309</f>
        <v>0</v>
      </c>
      <c r="G309" s="66" t="n">
        <f aca="false">VLOOKUP($A309,Table,MATCH(G$4,Curves,0))</f>
        <v>3</v>
      </c>
      <c r="H309" s="67" t="n">
        <f aca="false">G309</f>
        <v>3</v>
      </c>
      <c r="I309" s="68" t="n">
        <f aca="false">H309</f>
        <v>3</v>
      </c>
      <c r="J309" s="66" t="e">
        <f aca="false">VLOOKUP($A309,Table,MATCH(J$4,Curves,0))</f>
        <v>#N/A</v>
      </c>
      <c r="K309" s="67" t="e">
        <f aca="false">J309</f>
        <v>#N/A</v>
      </c>
      <c r="L309" s="68" t="e">
        <f aca="false">K309</f>
        <v>#N/A</v>
      </c>
      <c r="M309" s="66" t="e">
        <f aca="false">VLOOKUP($A309,Table,MATCH(M$4,Curves,0))</f>
        <v>#N/A</v>
      </c>
      <c r="N309" s="67" t="e">
        <f aca="false">M309</f>
        <v>#N/A</v>
      </c>
      <c r="O309" s="68" t="e">
        <f aca="false">N309</f>
        <v>#N/A</v>
      </c>
      <c r="P309" s="69"/>
      <c r="Q309" s="68" t="e">
        <f aca="false">M309+J309+G309</f>
        <v>#N/A</v>
      </c>
      <c r="R309" s="68" t="e">
        <f aca="false">N309+K309+H309</f>
        <v>#N/A</v>
      </c>
      <c r="S309" s="68" t="e">
        <f aca="false">O309+L309+I309</f>
        <v>#N/A</v>
      </c>
      <c r="T309" s="69"/>
      <c r="U309" s="2" t="n">
        <f aca="false">A310-A309</f>
        <v>30</v>
      </c>
      <c r="V309" s="70" t="n">
        <f aca="false">CHOOSE(F$3,A310+24,A309)</f>
        <v>45809</v>
      </c>
      <c r="W309" s="2" t="n">
        <f aca="false">V309-C$3</f>
        <v>-116</v>
      </c>
      <c r="X309" s="66" t="n">
        <f aca="false">VLOOKUP($A309,Table,MATCH(X$4,Curves,0))</f>
        <v>2</v>
      </c>
      <c r="Y309" s="71" t="n">
        <f aca="false">1/(1+CHOOSE(F$3,(X310+($K$3/10000))/2,(X309+($K$3/10000))/2))^(2*W309/365.25)</f>
        <v>1.55313300513852</v>
      </c>
      <c r="Z309" s="2" t="n">
        <f aca="false">IF(AND(mthbeg&lt;=A309,mthend&gt;=A309),1,0)</f>
        <v>0</v>
      </c>
      <c r="AA309" s="2" t="n">
        <f aca="false">U309*Z309</f>
        <v>0</v>
      </c>
      <c r="AC309" s="57" t="n">
        <f aca="false">F309*G309</f>
        <v>0</v>
      </c>
      <c r="AD309" s="57" t="n">
        <f aca="false">$F309*H309</f>
        <v>0</v>
      </c>
      <c r="AE309" s="57" t="n">
        <f aca="false">$F309*I309</f>
        <v>0</v>
      </c>
      <c r="AF309" s="57" t="e">
        <f aca="false">$F309*J309</f>
        <v>#N/A</v>
      </c>
      <c r="AG309" s="57" t="e">
        <f aca="false">$F309*K309</f>
        <v>#N/A</v>
      </c>
      <c r="AH309" s="57" t="e">
        <f aca="false">$F309*L309</f>
        <v>#N/A</v>
      </c>
      <c r="AI309" s="57" t="e">
        <f aca="false">$F309*M309</f>
        <v>#N/A</v>
      </c>
      <c r="AJ309" s="57" t="e">
        <f aca="false">$F309*N309</f>
        <v>#N/A</v>
      </c>
      <c r="AK309" s="57" t="e">
        <f aca="false">F309*O309</f>
        <v>#N/A</v>
      </c>
      <c r="AL309" s="61"/>
      <c r="AM309" s="57" t="n">
        <f aca="false">CHOOSE($G$3,AD309-AE309,AE309-AD309)</f>
        <v>0</v>
      </c>
      <c r="AN309" s="57" t="e">
        <f aca="false">CHOOSE($G$3,AG309-AH309,AH309-AG309)</f>
        <v>#N/A</v>
      </c>
      <c r="AO309" s="57" t="e">
        <f aca="false">CHOOSE($G$3,AJ309-AK309,AK309-AJ309)</f>
        <v>#N/A</v>
      </c>
      <c r="AP309" s="72" t="e">
        <f aca="false">SUM(AM309:AO309)</f>
        <v>#N/A</v>
      </c>
      <c r="AR309" s="57" t="n">
        <f aca="false">CHOOSE($G$3,AC309-AD309,AD309-AC309)</f>
        <v>0</v>
      </c>
      <c r="AS309" s="57" t="e">
        <f aca="false">CHOOSE($G$3,AF309-AG309,AG309-AF309)</f>
        <v>#N/A</v>
      </c>
      <c r="AT309" s="57" t="e">
        <f aca="false">CHOOSE($G$3,AI309-AJ309,AJ309-AI309)</f>
        <v>#N/A</v>
      </c>
      <c r="AU309" s="72" t="e">
        <f aca="false">AR309+AS309+AT309</f>
        <v>#N/A</v>
      </c>
      <c r="AV309" s="72"/>
      <c r="AW309" s="58" t="e">
        <f aca="false">AU309+AP309</f>
        <v>#N/A</v>
      </c>
      <c r="AY309" s="58" t="e">
        <f aca="false">AK309+AH309+AE309</f>
        <v>#N/A</v>
      </c>
      <c r="AZ309" s="73"/>
    </row>
    <row r="310" customFormat="false" ht="12" hidden="false" customHeight="true" outlineLevel="0" collapsed="false">
      <c r="A310" s="62" t="n">
        <f aca="false">EDATE(A309,1)</f>
        <v>45839</v>
      </c>
      <c r="B310" s="63" t="n">
        <f aca="false">B309</f>
        <v>15000</v>
      </c>
      <c r="C310" s="75"/>
      <c r="D310" s="65" t="n">
        <f aca="false">B310+C310</f>
        <v>15000</v>
      </c>
      <c r="E310" s="52" t="n">
        <f aca="false">IF(Z310=0,0,IF(AND(Z310=1,$H$3=1),D310*U310,IF($H$3=2,D310,"N/A")))</f>
        <v>0</v>
      </c>
      <c r="F310" s="52" t="n">
        <f aca="false">E310*Y310</f>
        <v>0</v>
      </c>
      <c r="G310" s="66" t="n">
        <f aca="false">VLOOKUP($A310,Table,MATCH(G$4,Curves,0))</f>
        <v>3</v>
      </c>
      <c r="H310" s="67" t="n">
        <f aca="false">G310</f>
        <v>3</v>
      </c>
      <c r="I310" s="68" t="n">
        <f aca="false">H310</f>
        <v>3</v>
      </c>
      <c r="J310" s="66" t="e">
        <f aca="false">VLOOKUP($A310,Table,MATCH(J$4,Curves,0))</f>
        <v>#N/A</v>
      </c>
      <c r="K310" s="67" t="e">
        <f aca="false">J310</f>
        <v>#N/A</v>
      </c>
      <c r="L310" s="68" t="e">
        <f aca="false">K310</f>
        <v>#N/A</v>
      </c>
      <c r="M310" s="66" t="e">
        <f aca="false">VLOOKUP($A310,Table,MATCH(M$4,Curves,0))</f>
        <v>#N/A</v>
      </c>
      <c r="N310" s="67" t="e">
        <f aca="false">M310</f>
        <v>#N/A</v>
      </c>
      <c r="O310" s="68" t="e">
        <f aca="false">N310</f>
        <v>#N/A</v>
      </c>
      <c r="P310" s="69"/>
      <c r="Q310" s="68" t="e">
        <f aca="false">M310+J310+G310</f>
        <v>#N/A</v>
      </c>
      <c r="R310" s="68" t="e">
        <f aca="false">N310+K310+H310</f>
        <v>#N/A</v>
      </c>
      <c r="S310" s="68" t="e">
        <f aca="false">O310+L310+I310</f>
        <v>#N/A</v>
      </c>
      <c r="T310" s="69"/>
      <c r="U310" s="2" t="n">
        <f aca="false">A311-A310</f>
        <v>31</v>
      </c>
      <c r="V310" s="70" t="n">
        <f aca="false">CHOOSE(F$3,A311+24,A310)</f>
        <v>45839</v>
      </c>
      <c r="W310" s="2" t="n">
        <f aca="false">V310-C$3</f>
        <v>-86</v>
      </c>
      <c r="X310" s="66" t="n">
        <f aca="false">VLOOKUP($A310,Table,MATCH(X$4,Curves,0))</f>
        <v>2</v>
      </c>
      <c r="Y310" s="71" t="n">
        <f aca="false">1/(1+CHOOSE(F$3,(X311+($K$3/10000))/2,(X310+($K$3/10000))/2))^(2*W310/365.25)</f>
        <v>1.3859837430113</v>
      </c>
      <c r="Z310" s="2" t="n">
        <f aca="false">IF(AND(mthbeg&lt;=A310,mthend&gt;=A310),1,0)</f>
        <v>0</v>
      </c>
      <c r="AA310" s="2" t="n">
        <f aca="false">U310*Z310</f>
        <v>0</v>
      </c>
      <c r="AC310" s="57" t="n">
        <f aca="false">F310*G310</f>
        <v>0</v>
      </c>
      <c r="AD310" s="57" t="n">
        <f aca="false">$F310*H310</f>
        <v>0</v>
      </c>
      <c r="AE310" s="57" t="n">
        <f aca="false">$F310*I310</f>
        <v>0</v>
      </c>
      <c r="AF310" s="57" t="e">
        <f aca="false">$F310*J310</f>
        <v>#N/A</v>
      </c>
      <c r="AG310" s="57" t="e">
        <f aca="false">$F310*K310</f>
        <v>#N/A</v>
      </c>
      <c r="AH310" s="57" t="e">
        <f aca="false">$F310*L310</f>
        <v>#N/A</v>
      </c>
      <c r="AI310" s="57" t="e">
        <f aca="false">$F310*M310</f>
        <v>#N/A</v>
      </c>
      <c r="AJ310" s="57" t="e">
        <f aca="false">$F310*N310</f>
        <v>#N/A</v>
      </c>
      <c r="AK310" s="57" t="e">
        <f aca="false">F310*O310</f>
        <v>#N/A</v>
      </c>
      <c r="AL310" s="61"/>
      <c r="AM310" s="57" t="n">
        <f aca="false">CHOOSE($G$3,AD310-AE310,AE310-AD310)</f>
        <v>0</v>
      </c>
      <c r="AN310" s="57" t="e">
        <f aca="false">CHOOSE($G$3,AG310-AH310,AH310-AG310)</f>
        <v>#N/A</v>
      </c>
      <c r="AO310" s="57" t="e">
        <f aca="false">CHOOSE($G$3,AJ310-AK310,AK310-AJ310)</f>
        <v>#N/A</v>
      </c>
      <c r="AP310" s="72" t="e">
        <f aca="false">SUM(AM310:AO310)</f>
        <v>#N/A</v>
      </c>
      <c r="AR310" s="57" t="n">
        <f aca="false">CHOOSE($G$3,AC310-AD310,AD310-AC310)</f>
        <v>0</v>
      </c>
      <c r="AS310" s="57" t="e">
        <f aca="false">CHOOSE($G$3,AF310-AG310,AG310-AF310)</f>
        <v>#N/A</v>
      </c>
      <c r="AT310" s="57" t="e">
        <f aca="false">CHOOSE($G$3,AI310-AJ310,AJ310-AI310)</f>
        <v>#N/A</v>
      </c>
      <c r="AU310" s="72" t="e">
        <f aca="false">AR310+AS310+AT310</f>
        <v>#N/A</v>
      </c>
      <c r="AV310" s="72"/>
      <c r="AW310" s="58" t="e">
        <f aca="false">AU310+AP310</f>
        <v>#N/A</v>
      </c>
      <c r="AY310" s="58" t="e">
        <f aca="false">AK310+AH310+AE310</f>
        <v>#N/A</v>
      </c>
      <c r="AZ310" s="73"/>
    </row>
    <row r="311" customFormat="false" ht="12" hidden="false" customHeight="true" outlineLevel="0" collapsed="false">
      <c r="A311" s="62" t="n">
        <f aca="false">EDATE(A310,1)</f>
        <v>45870</v>
      </c>
      <c r="B311" s="63" t="n">
        <f aca="false">B310</f>
        <v>15000</v>
      </c>
      <c r="C311" s="75"/>
      <c r="D311" s="65" t="n">
        <f aca="false">B311+C311</f>
        <v>15000</v>
      </c>
      <c r="E311" s="52" t="n">
        <f aca="false">IF(Z311=0,0,IF(AND(Z311=1,$H$3=1),D311*U311,IF($H$3=2,D311,"N/A")))</f>
        <v>0</v>
      </c>
      <c r="F311" s="52" t="n">
        <f aca="false">E311*Y311</f>
        <v>0</v>
      </c>
      <c r="G311" s="66" t="n">
        <f aca="false">VLOOKUP($A311,Table,MATCH(G$4,Curves,0))</f>
        <v>3</v>
      </c>
      <c r="H311" s="67" t="n">
        <f aca="false">G311</f>
        <v>3</v>
      </c>
      <c r="I311" s="68" t="n">
        <f aca="false">H311</f>
        <v>3</v>
      </c>
      <c r="J311" s="66" t="e">
        <f aca="false">VLOOKUP($A311,Table,MATCH(J$4,Curves,0))</f>
        <v>#N/A</v>
      </c>
      <c r="K311" s="67" t="e">
        <f aca="false">J311</f>
        <v>#N/A</v>
      </c>
      <c r="L311" s="68" t="e">
        <f aca="false">K311</f>
        <v>#N/A</v>
      </c>
      <c r="M311" s="66" t="e">
        <f aca="false">VLOOKUP($A311,Table,MATCH(M$4,Curves,0))</f>
        <v>#N/A</v>
      </c>
      <c r="N311" s="67" t="e">
        <f aca="false">M311</f>
        <v>#N/A</v>
      </c>
      <c r="O311" s="68" t="e">
        <f aca="false">N311</f>
        <v>#N/A</v>
      </c>
      <c r="P311" s="69"/>
      <c r="Q311" s="68" t="e">
        <f aca="false">M311+J311+G311</f>
        <v>#N/A</v>
      </c>
      <c r="R311" s="68" t="e">
        <f aca="false">N311+K311+H311</f>
        <v>#N/A</v>
      </c>
      <c r="S311" s="68" t="e">
        <f aca="false">O311+L311+I311</f>
        <v>#N/A</v>
      </c>
      <c r="T311" s="69"/>
      <c r="U311" s="2" t="n">
        <f aca="false">A312-A311</f>
        <v>31</v>
      </c>
      <c r="V311" s="70" t="n">
        <f aca="false">CHOOSE(F$3,A312+24,A311)</f>
        <v>45870</v>
      </c>
      <c r="W311" s="2" t="n">
        <f aca="false">V311-C$3</f>
        <v>-55</v>
      </c>
      <c r="X311" s="66" t="n">
        <f aca="false">VLOOKUP($A311,Table,MATCH(X$4,Curves,0))</f>
        <v>2</v>
      </c>
      <c r="Y311" s="71" t="n">
        <f aca="false">1/(1+CHOOSE(F$3,(X312+($K$3/10000))/2,(X311+($K$3/10000))/2))^(2*W311/365.25)</f>
        <v>1.23213777710999</v>
      </c>
      <c r="Z311" s="2" t="n">
        <f aca="false">IF(AND(mthbeg&lt;=A311,mthend&gt;=A311),1,0)</f>
        <v>0</v>
      </c>
      <c r="AA311" s="2" t="n">
        <f aca="false">U311*Z311</f>
        <v>0</v>
      </c>
      <c r="AC311" s="57" t="n">
        <f aca="false">F311*G311</f>
        <v>0</v>
      </c>
      <c r="AD311" s="57" t="n">
        <f aca="false">$F311*H311</f>
        <v>0</v>
      </c>
      <c r="AE311" s="57" t="n">
        <f aca="false">$F311*I311</f>
        <v>0</v>
      </c>
      <c r="AF311" s="57" t="e">
        <f aca="false">$F311*J311</f>
        <v>#N/A</v>
      </c>
      <c r="AG311" s="57" t="e">
        <f aca="false">$F311*K311</f>
        <v>#N/A</v>
      </c>
      <c r="AH311" s="57" t="e">
        <f aca="false">$F311*L311</f>
        <v>#N/A</v>
      </c>
      <c r="AI311" s="57" t="e">
        <f aca="false">$F311*M311</f>
        <v>#N/A</v>
      </c>
      <c r="AJ311" s="57" t="e">
        <f aca="false">$F311*N311</f>
        <v>#N/A</v>
      </c>
      <c r="AK311" s="57" t="e">
        <f aca="false">F311*O311</f>
        <v>#N/A</v>
      </c>
      <c r="AL311" s="61"/>
      <c r="AM311" s="57" t="n">
        <f aca="false">CHOOSE($G$3,AD311-AE311,AE311-AD311)</f>
        <v>0</v>
      </c>
      <c r="AN311" s="57" t="e">
        <f aca="false">CHOOSE($G$3,AG311-AH311,AH311-AG311)</f>
        <v>#N/A</v>
      </c>
      <c r="AO311" s="57" t="e">
        <f aca="false">CHOOSE($G$3,AJ311-AK311,AK311-AJ311)</f>
        <v>#N/A</v>
      </c>
      <c r="AP311" s="72" t="e">
        <f aca="false">SUM(AM311:AO311)</f>
        <v>#N/A</v>
      </c>
      <c r="AR311" s="57" t="n">
        <f aca="false">CHOOSE($G$3,AC311-AD311,AD311-AC311)</f>
        <v>0</v>
      </c>
      <c r="AS311" s="57" t="e">
        <f aca="false">CHOOSE($G$3,AF311-AG311,AG311-AF311)</f>
        <v>#N/A</v>
      </c>
      <c r="AT311" s="57" t="e">
        <f aca="false">CHOOSE($G$3,AI311-AJ311,AJ311-AI311)</f>
        <v>#N/A</v>
      </c>
      <c r="AU311" s="72" t="e">
        <f aca="false">AR311+AS311+AT311</f>
        <v>#N/A</v>
      </c>
      <c r="AV311" s="72"/>
      <c r="AW311" s="58" t="e">
        <f aca="false">AU311+AP311</f>
        <v>#N/A</v>
      </c>
      <c r="AY311" s="58" t="e">
        <f aca="false">AK311+AH311+AE311</f>
        <v>#N/A</v>
      </c>
      <c r="AZ311" s="73"/>
    </row>
    <row r="312" customFormat="false" ht="12" hidden="false" customHeight="true" outlineLevel="0" collapsed="false">
      <c r="A312" s="62" t="n">
        <f aca="false">EDATE(A311,1)</f>
        <v>45901</v>
      </c>
      <c r="B312" s="63" t="n">
        <f aca="false">B311</f>
        <v>15000</v>
      </c>
      <c r="C312" s="75"/>
      <c r="D312" s="65" t="n">
        <f aca="false">B312+C312</f>
        <v>15000</v>
      </c>
      <c r="E312" s="52" t="n">
        <f aca="false">IF(Z312=0,0,IF(AND(Z312=1,$H$3=1),D312*U312,IF($H$3=2,D312,"N/A")))</f>
        <v>0</v>
      </c>
      <c r="F312" s="52" t="n">
        <f aca="false">E312*Y312</f>
        <v>0</v>
      </c>
      <c r="G312" s="66" t="n">
        <f aca="false">VLOOKUP($A312,Table,MATCH(G$4,Curves,0))</f>
        <v>3</v>
      </c>
      <c r="H312" s="67" t="n">
        <f aca="false">G312</f>
        <v>3</v>
      </c>
      <c r="I312" s="68" t="n">
        <f aca="false">H312</f>
        <v>3</v>
      </c>
      <c r="J312" s="66" t="e">
        <f aca="false">VLOOKUP($A312,Table,MATCH(J$4,Curves,0))</f>
        <v>#N/A</v>
      </c>
      <c r="K312" s="67" t="e">
        <f aca="false">J312</f>
        <v>#N/A</v>
      </c>
      <c r="L312" s="68" t="e">
        <f aca="false">K312</f>
        <v>#N/A</v>
      </c>
      <c r="M312" s="66" t="e">
        <f aca="false">VLOOKUP($A312,Table,MATCH(M$4,Curves,0))</f>
        <v>#N/A</v>
      </c>
      <c r="N312" s="67" t="e">
        <f aca="false">M312</f>
        <v>#N/A</v>
      </c>
      <c r="O312" s="68" t="e">
        <f aca="false">N312</f>
        <v>#N/A</v>
      </c>
      <c r="P312" s="69"/>
      <c r="Q312" s="68" t="e">
        <f aca="false">M312+J312+G312</f>
        <v>#N/A</v>
      </c>
      <c r="R312" s="68" t="e">
        <f aca="false">N312+K312+H312</f>
        <v>#N/A</v>
      </c>
      <c r="S312" s="68" t="e">
        <f aca="false">O312+L312+I312</f>
        <v>#N/A</v>
      </c>
      <c r="T312" s="69"/>
      <c r="U312" s="2" t="n">
        <f aca="false">A313-A312</f>
        <v>30</v>
      </c>
      <c r="V312" s="70" t="n">
        <f aca="false">CHOOSE(F$3,A313+24,A312)</f>
        <v>45901</v>
      </c>
      <c r="W312" s="2" t="n">
        <f aca="false">V312-C$3</f>
        <v>-24</v>
      </c>
      <c r="X312" s="66" t="n">
        <f aca="false">VLOOKUP($A312,Table,MATCH(X$4,Curves,0))</f>
        <v>2</v>
      </c>
      <c r="Y312" s="71" t="n">
        <f aca="false">1/(1+CHOOSE(F$3,(X313+($K$3/10000))/2,(X312+($K$3/10000))/2))^(2*W312/365.25)</f>
        <v>1.0953689099434</v>
      </c>
      <c r="Z312" s="2" t="n">
        <f aca="false">IF(AND(mthbeg&lt;=A312,mthend&gt;=A312),1,0)</f>
        <v>0</v>
      </c>
      <c r="AA312" s="2" t="n">
        <f aca="false">U312*Z312</f>
        <v>0</v>
      </c>
      <c r="AC312" s="57" t="n">
        <f aca="false">F312*G312</f>
        <v>0</v>
      </c>
      <c r="AD312" s="57" t="n">
        <f aca="false">$F312*H312</f>
        <v>0</v>
      </c>
      <c r="AE312" s="57" t="n">
        <f aca="false">$F312*I312</f>
        <v>0</v>
      </c>
      <c r="AF312" s="57" t="e">
        <f aca="false">$F312*J312</f>
        <v>#N/A</v>
      </c>
      <c r="AG312" s="57" t="e">
        <f aca="false">$F312*K312</f>
        <v>#N/A</v>
      </c>
      <c r="AH312" s="57" t="e">
        <f aca="false">$F312*L312</f>
        <v>#N/A</v>
      </c>
      <c r="AI312" s="57" t="e">
        <f aca="false">$F312*M312</f>
        <v>#N/A</v>
      </c>
      <c r="AJ312" s="57" t="e">
        <f aca="false">$F312*N312</f>
        <v>#N/A</v>
      </c>
      <c r="AK312" s="57" t="e">
        <f aca="false">F312*O312</f>
        <v>#N/A</v>
      </c>
      <c r="AL312" s="61"/>
      <c r="AM312" s="57" t="n">
        <f aca="false">CHOOSE($G$3,AD312-AE312,AE312-AD312)</f>
        <v>0</v>
      </c>
      <c r="AN312" s="57" t="e">
        <f aca="false">CHOOSE($G$3,AG312-AH312,AH312-AG312)</f>
        <v>#N/A</v>
      </c>
      <c r="AO312" s="57" t="e">
        <f aca="false">CHOOSE($G$3,AJ312-AK312,AK312-AJ312)</f>
        <v>#N/A</v>
      </c>
      <c r="AP312" s="72" t="e">
        <f aca="false">SUM(AM312:AO312)</f>
        <v>#N/A</v>
      </c>
      <c r="AR312" s="57" t="n">
        <f aca="false">CHOOSE($G$3,AC312-AD312,AD312-AC312)</f>
        <v>0</v>
      </c>
      <c r="AS312" s="57" t="e">
        <f aca="false">CHOOSE($G$3,AF312-AG312,AG312-AF312)</f>
        <v>#N/A</v>
      </c>
      <c r="AT312" s="57" t="e">
        <f aca="false">CHOOSE($G$3,AI312-AJ312,AJ312-AI312)</f>
        <v>#N/A</v>
      </c>
      <c r="AU312" s="72" t="e">
        <f aca="false">AR312+AS312+AT312</f>
        <v>#N/A</v>
      </c>
      <c r="AV312" s="72"/>
      <c r="AW312" s="58" t="e">
        <f aca="false">AU312+AP312</f>
        <v>#N/A</v>
      </c>
      <c r="AY312" s="58" t="e">
        <f aca="false">AK312+AH312+AE312</f>
        <v>#N/A</v>
      </c>
      <c r="AZ312" s="73"/>
    </row>
    <row r="313" customFormat="false" ht="12" hidden="false" customHeight="true" outlineLevel="0" collapsed="false">
      <c r="A313" s="62" t="n">
        <f aca="false">EDATE(A312,1)</f>
        <v>45931</v>
      </c>
      <c r="B313" s="63" t="n">
        <f aca="false">B312</f>
        <v>15000</v>
      </c>
      <c r="C313" s="75"/>
      <c r="D313" s="65" t="n">
        <f aca="false">B313+C313</f>
        <v>15000</v>
      </c>
      <c r="E313" s="52" t="n">
        <f aca="false">IF(Z313=0,0,IF(AND(Z313=1,$H$3=1),D313*U313,IF($H$3=2,D313,"N/A")))</f>
        <v>0</v>
      </c>
      <c r="F313" s="52" t="n">
        <f aca="false">E313*Y313</f>
        <v>0</v>
      </c>
      <c r="G313" s="66" t="n">
        <f aca="false">VLOOKUP($A313,Table,MATCH(G$4,Curves,0))</f>
        <v>3</v>
      </c>
      <c r="H313" s="67" t="n">
        <f aca="false">G313</f>
        <v>3</v>
      </c>
      <c r="I313" s="68" t="n">
        <f aca="false">H313</f>
        <v>3</v>
      </c>
      <c r="J313" s="66" t="e">
        <f aca="false">VLOOKUP($A313,Table,MATCH(J$4,Curves,0))</f>
        <v>#N/A</v>
      </c>
      <c r="K313" s="67" t="e">
        <f aca="false">J313</f>
        <v>#N/A</v>
      </c>
      <c r="L313" s="68" t="e">
        <f aca="false">K313</f>
        <v>#N/A</v>
      </c>
      <c r="M313" s="66" t="e">
        <f aca="false">VLOOKUP($A313,Table,MATCH(M$4,Curves,0))</f>
        <v>#N/A</v>
      </c>
      <c r="N313" s="67" t="e">
        <f aca="false">M313</f>
        <v>#N/A</v>
      </c>
      <c r="O313" s="68" t="e">
        <f aca="false">N313</f>
        <v>#N/A</v>
      </c>
      <c r="P313" s="69"/>
      <c r="Q313" s="68" t="e">
        <f aca="false">M313+J313+G313</f>
        <v>#N/A</v>
      </c>
      <c r="R313" s="68" t="e">
        <f aca="false">N313+K313+H313</f>
        <v>#N/A</v>
      </c>
      <c r="S313" s="68" t="e">
        <f aca="false">O313+L313+I313</f>
        <v>#N/A</v>
      </c>
      <c r="T313" s="69"/>
      <c r="U313" s="2" t="n">
        <f aca="false">A314-A313</f>
        <v>31</v>
      </c>
      <c r="V313" s="70" t="n">
        <f aca="false">CHOOSE(F$3,A314+24,A313)</f>
        <v>45931</v>
      </c>
      <c r="W313" s="2" t="n">
        <f aca="false">V313-C$3</f>
        <v>6</v>
      </c>
      <c r="X313" s="66" t="n">
        <f aca="false">VLOOKUP($A313,Table,MATCH(X$4,Curves,0))</f>
        <v>2</v>
      </c>
      <c r="Y313" s="71" t="n">
        <f aca="false">1/(1+CHOOSE(F$3,(X314+($K$3/10000))/2,(X313+($K$3/10000))/2))^(2*W313/365.25)</f>
        <v>0.977484540447426</v>
      </c>
      <c r="Z313" s="2" t="n">
        <f aca="false">IF(AND(mthbeg&lt;=A313,mthend&gt;=A313),1,0)</f>
        <v>0</v>
      </c>
      <c r="AA313" s="2" t="n">
        <f aca="false">U313*Z313</f>
        <v>0</v>
      </c>
      <c r="AC313" s="57" t="n">
        <f aca="false">F313*G313</f>
        <v>0</v>
      </c>
      <c r="AD313" s="57" t="n">
        <f aca="false">$F313*H313</f>
        <v>0</v>
      </c>
      <c r="AE313" s="57" t="n">
        <f aca="false">$F313*I313</f>
        <v>0</v>
      </c>
      <c r="AF313" s="57" t="e">
        <f aca="false">$F313*J313</f>
        <v>#N/A</v>
      </c>
      <c r="AG313" s="57" t="e">
        <f aca="false">$F313*K313</f>
        <v>#N/A</v>
      </c>
      <c r="AH313" s="57" t="e">
        <f aca="false">$F313*L313</f>
        <v>#N/A</v>
      </c>
      <c r="AI313" s="57" t="e">
        <f aca="false">$F313*M313</f>
        <v>#N/A</v>
      </c>
      <c r="AJ313" s="57" t="e">
        <f aca="false">$F313*N313</f>
        <v>#N/A</v>
      </c>
      <c r="AK313" s="57" t="e">
        <f aca="false">F313*O313</f>
        <v>#N/A</v>
      </c>
      <c r="AL313" s="61"/>
      <c r="AM313" s="57" t="n">
        <f aca="false">CHOOSE($G$3,AD313-AE313,AE313-AD313)</f>
        <v>0</v>
      </c>
      <c r="AN313" s="57" t="e">
        <f aca="false">CHOOSE($G$3,AG313-AH313,AH313-AG313)</f>
        <v>#N/A</v>
      </c>
      <c r="AO313" s="57" t="e">
        <f aca="false">CHOOSE($G$3,AJ313-AK313,AK313-AJ313)</f>
        <v>#N/A</v>
      </c>
      <c r="AP313" s="72" t="e">
        <f aca="false">SUM(AM313:AO313)</f>
        <v>#N/A</v>
      </c>
      <c r="AR313" s="57" t="n">
        <f aca="false">CHOOSE($G$3,AC313-AD313,AD313-AC313)</f>
        <v>0</v>
      </c>
      <c r="AS313" s="57" t="e">
        <f aca="false">CHOOSE($G$3,AF313-AG313,AG313-AF313)</f>
        <v>#N/A</v>
      </c>
      <c r="AT313" s="57" t="e">
        <f aca="false">CHOOSE($G$3,AI313-AJ313,AJ313-AI313)</f>
        <v>#N/A</v>
      </c>
      <c r="AU313" s="72" t="e">
        <f aca="false">AR313+AS313+AT313</f>
        <v>#N/A</v>
      </c>
      <c r="AV313" s="72"/>
      <c r="AW313" s="58" t="e">
        <f aca="false">AU313+AP313</f>
        <v>#N/A</v>
      </c>
      <c r="AY313" s="58" t="e">
        <f aca="false">AK313+AH313+AE313</f>
        <v>#N/A</v>
      </c>
      <c r="AZ313" s="73"/>
    </row>
    <row r="314" customFormat="false" ht="12" hidden="false" customHeight="true" outlineLevel="0" collapsed="false">
      <c r="A314" s="62" t="n">
        <f aca="false">EDATE(A313,1)</f>
        <v>45962</v>
      </c>
      <c r="B314" s="63" t="n">
        <f aca="false">B313</f>
        <v>15000</v>
      </c>
      <c r="C314" s="75"/>
      <c r="D314" s="65" t="n">
        <f aca="false">B314+C314</f>
        <v>15000</v>
      </c>
      <c r="E314" s="52" t="n">
        <f aca="false">IF(Z314=0,0,IF(AND(Z314=1,$H$3=1),D314*U314,IF($H$3=2,D314,"N/A")))</f>
        <v>0</v>
      </c>
      <c r="F314" s="52" t="n">
        <f aca="false">E314*Y314</f>
        <v>0</v>
      </c>
      <c r="G314" s="66" t="n">
        <f aca="false">VLOOKUP($A314,Table,MATCH(G$4,Curves,0))</f>
        <v>3</v>
      </c>
      <c r="H314" s="67" t="n">
        <f aca="false">G314</f>
        <v>3</v>
      </c>
      <c r="I314" s="68" t="n">
        <f aca="false">H314</f>
        <v>3</v>
      </c>
      <c r="J314" s="66" t="e">
        <f aca="false">VLOOKUP($A314,Table,MATCH(J$4,Curves,0))</f>
        <v>#N/A</v>
      </c>
      <c r="K314" s="67" t="e">
        <f aca="false">J314</f>
        <v>#N/A</v>
      </c>
      <c r="L314" s="68" t="e">
        <f aca="false">K314</f>
        <v>#N/A</v>
      </c>
      <c r="M314" s="66" t="e">
        <f aca="false">VLOOKUP($A314,Table,MATCH(M$4,Curves,0))</f>
        <v>#N/A</v>
      </c>
      <c r="N314" s="67" t="e">
        <f aca="false">M314</f>
        <v>#N/A</v>
      </c>
      <c r="O314" s="68" t="e">
        <f aca="false">N314</f>
        <v>#N/A</v>
      </c>
      <c r="P314" s="69"/>
      <c r="Q314" s="68" t="e">
        <f aca="false">M314+J314+G314</f>
        <v>#N/A</v>
      </c>
      <c r="R314" s="68" t="e">
        <f aca="false">N314+K314+H314</f>
        <v>#N/A</v>
      </c>
      <c r="S314" s="68" t="e">
        <f aca="false">O314+L314+I314</f>
        <v>#N/A</v>
      </c>
      <c r="T314" s="69"/>
      <c r="U314" s="2" t="n">
        <f aca="false">A315-A314</f>
        <v>30</v>
      </c>
      <c r="V314" s="70" t="n">
        <f aca="false">CHOOSE(F$3,A315+24,A314)</f>
        <v>45962</v>
      </c>
      <c r="W314" s="2" t="n">
        <f aca="false">V314-C$3</f>
        <v>37</v>
      </c>
      <c r="X314" s="66" t="n">
        <f aca="false">VLOOKUP($A314,Table,MATCH(X$4,Curves,0))</f>
        <v>2</v>
      </c>
      <c r="Y314" s="71" t="n">
        <f aca="false">1/(1+CHOOSE(F$3,(X315+($K$3/10000))/2,(X314+($K$3/10000))/2))^(2*W314/365.25)</f>
        <v>0.868982507839168</v>
      </c>
      <c r="Z314" s="2" t="n">
        <f aca="false">IF(AND(mthbeg&lt;=A314,mthend&gt;=A314),1,0)</f>
        <v>0</v>
      </c>
      <c r="AA314" s="2" t="n">
        <f aca="false">U314*Z314</f>
        <v>0</v>
      </c>
      <c r="AC314" s="57" t="n">
        <f aca="false">F314*G314</f>
        <v>0</v>
      </c>
      <c r="AD314" s="57" t="n">
        <f aca="false">$F314*H314</f>
        <v>0</v>
      </c>
      <c r="AE314" s="57" t="n">
        <f aca="false">$F314*I314</f>
        <v>0</v>
      </c>
      <c r="AF314" s="57" t="e">
        <f aca="false">$F314*J314</f>
        <v>#N/A</v>
      </c>
      <c r="AG314" s="57" t="e">
        <f aca="false">$F314*K314</f>
        <v>#N/A</v>
      </c>
      <c r="AH314" s="57" t="e">
        <f aca="false">$F314*L314</f>
        <v>#N/A</v>
      </c>
      <c r="AI314" s="57" t="e">
        <f aca="false">$F314*M314</f>
        <v>#N/A</v>
      </c>
      <c r="AJ314" s="57" t="e">
        <f aca="false">$F314*N314</f>
        <v>#N/A</v>
      </c>
      <c r="AK314" s="57" t="e">
        <f aca="false">F314*O314</f>
        <v>#N/A</v>
      </c>
      <c r="AL314" s="61"/>
      <c r="AM314" s="57" t="n">
        <f aca="false">CHOOSE($G$3,AD314-AE314,AE314-AD314)</f>
        <v>0</v>
      </c>
      <c r="AN314" s="57" t="e">
        <f aca="false">CHOOSE($G$3,AG314-AH314,AH314-AG314)</f>
        <v>#N/A</v>
      </c>
      <c r="AO314" s="57" t="e">
        <f aca="false">CHOOSE($G$3,AJ314-AK314,AK314-AJ314)</f>
        <v>#N/A</v>
      </c>
      <c r="AP314" s="72" t="e">
        <f aca="false">SUM(AM314:AO314)</f>
        <v>#N/A</v>
      </c>
      <c r="AR314" s="57" t="n">
        <f aca="false">CHOOSE($G$3,AC314-AD314,AD314-AC314)</f>
        <v>0</v>
      </c>
      <c r="AS314" s="57" t="e">
        <f aca="false">CHOOSE($G$3,AF314-AG314,AG314-AF314)</f>
        <v>#N/A</v>
      </c>
      <c r="AT314" s="57" t="e">
        <f aca="false">CHOOSE($G$3,AI314-AJ314,AJ314-AI314)</f>
        <v>#N/A</v>
      </c>
      <c r="AU314" s="72" t="e">
        <f aca="false">AR314+AS314+AT314</f>
        <v>#N/A</v>
      </c>
      <c r="AV314" s="72"/>
      <c r="AW314" s="58" t="e">
        <f aca="false">AU314+AP314</f>
        <v>#N/A</v>
      </c>
      <c r="AY314" s="58" t="e">
        <f aca="false">AK314+AH314+AE314</f>
        <v>#N/A</v>
      </c>
      <c r="AZ314" s="73"/>
    </row>
    <row r="315" customFormat="false" ht="12" hidden="false" customHeight="true" outlineLevel="0" collapsed="false">
      <c r="A315" s="62" t="n">
        <f aca="false">EDATE(A314,1)</f>
        <v>45992</v>
      </c>
      <c r="B315" s="63" t="n">
        <f aca="false">B314</f>
        <v>15000</v>
      </c>
      <c r="C315" s="75"/>
      <c r="D315" s="65" t="n">
        <f aca="false">B315+C315</f>
        <v>15000</v>
      </c>
      <c r="E315" s="52" t="n">
        <f aca="false">IF(Z315=0,0,IF(AND(Z315=1,$H$3=1),D315*U315,IF($H$3=2,D315,"N/A")))</f>
        <v>0</v>
      </c>
      <c r="F315" s="52" t="n">
        <f aca="false">E315*Y315</f>
        <v>0</v>
      </c>
      <c r="G315" s="66" t="n">
        <f aca="false">VLOOKUP($A315,Table,MATCH(G$4,Curves,0))</f>
        <v>3</v>
      </c>
      <c r="H315" s="67" t="n">
        <f aca="false">G315</f>
        <v>3</v>
      </c>
      <c r="I315" s="68" t="n">
        <f aca="false">H315</f>
        <v>3</v>
      </c>
      <c r="J315" s="66" t="e">
        <f aca="false">VLOOKUP($A315,Table,MATCH(J$4,Curves,0))</f>
        <v>#N/A</v>
      </c>
      <c r="K315" s="67" t="e">
        <f aca="false">J315</f>
        <v>#N/A</v>
      </c>
      <c r="L315" s="68" t="e">
        <f aca="false">K315</f>
        <v>#N/A</v>
      </c>
      <c r="M315" s="66" t="e">
        <f aca="false">VLOOKUP($A315,Table,MATCH(M$4,Curves,0))</f>
        <v>#N/A</v>
      </c>
      <c r="N315" s="67" t="e">
        <f aca="false">M315</f>
        <v>#N/A</v>
      </c>
      <c r="O315" s="68" t="e">
        <f aca="false">N315</f>
        <v>#N/A</v>
      </c>
      <c r="P315" s="69"/>
      <c r="Q315" s="68" t="e">
        <f aca="false">M315+J315+G315</f>
        <v>#N/A</v>
      </c>
      <c r="R315" s="68" t="e">
        <f aca="false">N315+K315+H315</f>
        <v>#N/A</v>
      </c>
      <c r="S315" s="68" t="e">
        <f aca="false">O315+L315+I315</f>
        <v>#N/A</v>
      </c>
      <c r="T315" s="69"/>
      <c r="U315" s="2" t="n">
        <f aca="false">A316-A315</f>
        <v>31</v>
      </c>
      <c r="V315" s="70" t="n">
        <f aca="false">CHOOSE(F$3,A316+24,A315)</f>
        <v>45992</v>
      </c>
      <c r="W315" s="2" t="n">
        <f aca="false">V315-C$3</f>
        <v>67</v>
      </c>
      <c r="X315" s="66" t="n">
        <f aca="false">VLOOKUP($A315,Table,MATCH(X$4,Curves,0))</f>
        <v>2</v>
      </c>
      <c r="Y315" s="71" t="n">
        <f aca="false">1/(1+CHOOSE(F$3,(X316+($K$3/10000))/2,(X315+($K$3/10000))/2))^(2*W315/365.25)</f>
        <v>0.775462001542397</v>
      </c>
      <c r="Z315" s="2" t="n">
        <f aca="false">IF(AND(mthbeg&lt;=A315,mthend&gt;=A315),1,0)</f>
        <v>0</v>
      </c>
      <c r="AA315" s="2" t="n">
        <f aca="false">U315*Z315</f>
        <v>0</v>
      </c>
      <c r="AC315" s="57" t="n">
        <f aca="false">F315*G315</f>
        <v>0</v>
      </c>
      <c r="AD315" s="57" t="n">
        <f aca="false">$F315*H315</f>
        <v>0</v>
      </c>
      <c r="AE315" s="57" t="n">
        <f aca="false">$F315*I315</f>
        <v>0</v>
      </c>
      <c r="AF315" s="57" t="e">
        <f aca="false">$F315*J315</f>
        <v>#N/A</v>
      </c>
      <c r="AG315" s="57" t="e">
        <f aca="false">$F315*K315</f>
        <v>#N/A</v>
      </c>
      <c r="AH315" s="57" t="e">
        <f aca="false">$F315*L315</f>
        <v>#N/A</v>
      </c>
      <c r="AI315" s="57" t="e">
        <f aca="false">$F315*M315</f>
        <v>#N/A</v>
      </c>
      <c r="AJ315" s="57" t="e">
        <f aca="false">$F315*N315</f>
        <v>#N/A</v>
      </c>
      <c r="AK315" s="57" t="e">
        <f aca="false">F315*O315</f>
        <v>#N/A</v>
      </c>
      <c r="AL315" s="61"/>
      <c r="AM315" s="57" t="n">
        <f aca="false">CHOOSE($G$3,AD315-AE315,AE315-AD315)</f>
        <v>0</v>
      </c>
      <c r="AN315" s="57" t="e">
        <f aca="false">CHOOSE($G$3,AG315-AH315,AH315-AG315)</f>
        <v>#N/A</v>
      </c>
      <c r="AO315" s="57" t="e">
        <f aca="false">CHOOSE($G$3,AJ315-AK315,AK315-AJ315)</f>
        <v>#N/A</v>
      </c>
      <c r="AP315" s="72" t="e">
        <f aca="false">SUM(AM315:AO315)</f>
        <v>#N/A</v>
      </c>
      <c r="AR315" s="57" t="n">
        <f aca="false">CHOOSE($G$3,AC315-AD315,AD315-AC315)</f>
        <v>0</v>
      </c>
      <c r="AS315" s="57" t="e">
        <f aca="false">CHOOSE($G$3,AF315-AG315,AG315-AF315)</f>
        <v>#N/A</v>
      </c>
      <c r="AT315" s="57" t="e">
        <f aca="false">CHOOSE($G$3,AI315-AJ315,AJ315-AI315)</f>
        <v>#N/A</v>
      </c>
      <c r="AU315" s="72" t="e">
        <f aca="false">AR315+AS315+AT315</f>
        <v>#N/A</v>
      </c>
      <c r="AV315" s="72"/>
      <c r="AW315" s="58" t="e">
        <f aca="false">AU315+AP315</f>
        <v>#N/A</v>
      </c>
      <c r="AY315" s="58" t="e">
        <f aca="false">AK315+AH315+AE315</f>
        <v>#N/A</v>
      </c>
      <c r="AZ315" s="73"/>
    </row>
    <row r="316" customFormat="false" ht="12" hidden="false" customHeight="true" outlineLevel="0" collapsed="false">
      <c r="A316" s="62" t="n">
        <f aca="false">EDATE(A315,1)</f>
        <v>46023</v>
      </c>
      <c r="B316" s="63" t="n">
        <f aca="false">B315</f>
        <v>15000</v>
      </c>
      <c r="C316" s="75"/>
      <c r="D316" s="65" t="n">
        <f aca="false">B316+C316</f>
        <v>15000</v>
      </c>
      <c r="E316" s="52" t="n">
        <f aca="false">IF(Z316=0,0,IF(AND(Z316=1,$H$3=1),D316*U316,IF($H$3=2,D316,"N/A")))</f>
        <v>0</v>
      </c>
      <c r="F316" s="52" t="n">
        <f aca="false">E316*Y316</f>
        <v>0</v>
      </c>
      <c r="G316" s="66" t="n">
        <f aca="false">VLOOKUP($A316,Table,MATCH(G$4,Curves,0))</f>
        <v>3</v>
      </c>
      <c r="H316" s="67" t="n">
        <f aca="false">G316</f>
        <v>3</v>
      </c>
      <c r="I316" s="68" t="n">
        <f aca="false">H316</f>
        <v>3</v>
      </c>
      <c r="J316" s="66" t="e">
        <f aca="false">VLOOKUP($A316,Table,MATCH(J$4,Curves,0))</f>
        <v>#N/A</v>
      </c>
      <c r="K316" s="67" t="e">
        <f aca="false">J316</f>
        <v>#N/A</v>
      </c>
      <c r="L316" s="68" t="e">
        <f aca="false">K316</f>
        <v>#N/A</v>
      </c>
      <c r="M316" s="66" t="e">
        <f aca="false">VLOOKUP($A316,Table,MATCH(M$4,Curves,0))</f>
        <v>#N/A</v>
      </c>
      <c r="N316" s="67" t="e">
        <f aca="false">M316</f>
        <v>#N/A</v>
      </c>
      <c r="O316" s="68" t="e">
        <f aca="false">N316</f>
        <v>#N/A</v>
      </c>
      <c r="P316" s="69"/>
      <c r="Q316" s="68" t="e">
        <f aca="false">M316+J316+G316</f>
        <v>#N/A</v>
      </c>
      <c r="R316" s="68" t="e">
        <f aca="false">N316+K316+H316</f>
        <v>#N/A</v>
      </c>
      <c r="S316" s="68" t="e">
        <f aca="false">O316+L316+I316</f>
        <v>#N/A</v>
      </c>
      <c r="T316" s="69"/>
      <c r="U316" s="2" t="n">
        <f aca="false">A317-A316</f>
        <v>31</v>
      </c>
      <c r="V316" s="70" t="n">
        <f aca="false">CHOOSE(F$3,A317+24,A316)</f>
        <v>46023</v>
      </c>
      <c r="W316" s="2" t="n">
        <f aca="false">V316-C$3</f>
        <v>98</v>
      </c>
      <c r="X316" s="66" t="n">
        <f aca="false">VLOOKUP($A316,Table,MATCH(X$4,Curves,0))</f>
        <v>2</v>
      </c>
      <c r="Y316" s="71" t="n">
        <f aca="false">1/(1+CHOOSE(F$3,(X317+($K$3/10000))/2,(X316+($K$3/10000))/2))^(2*W316/365.25)</f>
        <v>0.689384728812022</v>
      </c>
      <c r="Z316" s="2" t="n">
        <f aca="false">IF(AND(mthbeg&lt;=A316,mthend&gt;=A316),1,0)</f>
        <v>0</v>
      </c>
      <c r="AA316" s="2" t="n">
        <f aca="false">U316*Z316</f>
        <v>0</v>
      </c>
      <c r="AC316" s="57" t="n">
        <f aca="false">F316*G316</f>
        <v>0</v>
      </c>
      <c r="AD316" s="57" t="n">
        <f aca="false">$F316*H316</f>
        <v>0</v>
      </c>
      <c r="AE316" s="57" t="n">
        <f aca="false">$F316*I316</f>
        <v>0</v>
      </c>
      <c r="AF316" s="57" t="e">
        <f aca="false">$F316*J316</f>
        <v>#N/A</v>
      </c>
      <c r="AG316" s="57" t="e">
        <f aca="false">$F316*K316</f>
        <v>#N/A</v>
      </c>
      <c r="AH316" s="57" t="e">
        <f aca="false">$F316*L316</f>
        <v>#N/A</v>
      </c>
      <c r="AI316" s="57" t="e">
        <f aca="false">$F316*M316</f>
        <v>#N/A</v>
      </c>
      <c r="AJ316" s="57" t="e">
        <f aca="false">$F316*N316</f>
        <v>#N/A</v>
      </c>
      <c r="AK316" s="57" t="e">
        <f aca="false">F316*O316</f>
        <v>#N/A</v>
      </c>
      <c r="AL316" s="61"/>
      <c r="AM316" s="57" t="n">
        <f aca="false">CHOOSE($G$3,AD316-AE316,AE316-AD316)</f>
        <v>0</v>
      </c>
      <c r="AN316" s="57" t="e">
        <f aca="false">CHOOSE($G$3,AG316-AH316,AH316-AG316)</f>
        <v>#N/A</v>
      </c>
      <c r="AO316" s="57" t="e">
        <f aca="false">CHOOSE($G$3,AJ316-AK316,AK316-AJ316)</f>
        <v>#N/A</v>
      </c>
      <c r="AP316" s="72" t="e">
        <f aca="false">SUM(AM316:AO316)</f>
        <v>#N/A</v>
      </c>
      <c r="AR316" s="57" t="n">
        <f aca="false">CHOOSE($G$3,AC316-AD316,AD316-AC316)</f>
        <v>0</v>
      </c>
      <c r="AS316" s="57" t="e">
        <f aca="false">CHOOSE($G$3,AF316-AG316,AG316-AF316)</f>
        <v>#N/A</v>
      </c>
      <c r="AT316" s="57" t="e">
        <f aca="false">CHOOSE($G$3,AI316-AJ316,AJ316-AI316)</f>
        <v>#N/A</v>
      </c>
      <c r="AU316" s="72" t="e">
        <f aca="false">AR316+AS316+AT316</f>
        <v>#N/A</v>
      </c>
      <c r="AV316" s="72"/>
      <c r="AW316" s="58" t="e">
        <f aca="false">AU316+AP316</f>
        <v>#N/A</v>
      </c>
      <c r="AY316" s="58" t="e">
        <f aca="false">AK316+AH316+AE316</f>
        <v>#N/A</v>
      </c>
      <c r="AZ316" s="73"/>
    </row>
    <row r="317" customFormat="false" ht="12" hidden="false" customHeight="true" outlineLevel="0" collapsed="false">
      <c r="A317" s="62" t="n">
        <f aca="false">EDATE(A316,1)</f>
        <v>46054</v>
      </c>
      <c r="B317" s="63" t="n">
        <f aca="false">B316</f>
        <v>15000</v>
      </c>
      <c r="C317" s="75"/>
      <c r="D317" s="65" t="n">
        <f aca="false">B317+C317</f>
        <v>15000</v>
      </c>
      <c r="E317" s="52" t="n">
        <f aca="false">IF(Z317=0,0,IF(AND(Z317=1,$H$3=1),D317*U317,IF($H$3=2,D317,"N/A")))</f>
        <v>0</v>
      </c>
      <c r="F317" s="52" t="n">
        <f aca="false">E317*Y317</f>
        <v>0</v>
      </c>
      <c r="G317" s="66" t="n">
        <f aca="false">VLOOKUP($A317,Table,MATCH(G$4,Curves,0))</f>
        <v>3</v>
      </c>
      <c r="H317" s="67" t="n">
        <f aca="false">G317</f>
        <v>3</v>
      </c>
      <c r="I317" s="68" t="n">
        <f aca="false">H317</f>
        <v>3</v>
      </c>
      <c r="J317" s="66" t="e">
        <f aca="false">VLOOKUP($A317,Table,MATCH(J$4,Curves,0))</f>
        <v>#N/A</v>
      </c>
      <c r="K317" s="67" t="e">
        <f aca="false">J317</f>
        <v>#N/A</v>
      </c>
      <c r="L317" s="68" t="e">
        <f aca="false">K317</f>
        <v>#N/A</v>
      </c>
      <c r="M317" s="66" t="e">
        <f aca="false">VLOOKUP($A317,Table,MATCH(M$4,Curves,0))</f>
        <v>#N/A</v>
      </c>
      <c r="N317" s="67" t="e">
        <f aca="false">M317</f>
        <v>#N/A</v>
      </c>
      <c r="O317" s="68" t="e">
        <f aca="false">N317</f>
        <v>#N/A</v>
      </c>
      <c r="P317" s="69"/>
      <c r="Q317" s="68" t="e">
        <f aca="false">M317+J317+G317</f>
        <v>#N/A</v>
      </c>
      <c r="R317" s="68" t="e">
        <f aca="false">N317+K317+H317</f>
        <v>#N/A</v>
      </c>
      <c r="S317" s="68" t="e">
        <f aca="false">O317+L317+I317</f>
        <v>#N/A</v>
      </c>
      <c r="T317" s="69"/>
      <c r="U317" s="2" t="n">
        <f aca="false">A318-A317</f>
        <v>28</v>
      </c>
      <c r="V317" s="70" t="n">
        <f aca="false">CHOOSE(F$3,A318+24,A317)</f>
        <v>46054</v>
      </c>
      <c r="W317" s="2" t="n">
        <f aca="false">V317-C$3</f>
        <v>129</v>
      </c>
      <c r="X317" s="66" t="n">
        <f aca="false">VLOOKUP($A317,Table,MATCH(X$4,Curves,0))</f>
        <v>2</v>
      </c>
      <c r="Y317" s="71" t="n">
        <f aca="false">1/(1+CHOOSE(F$3,(X318+($K$3/10000))/2,(X317+($K$3/10000))/2))^(2*W317/365.25)</f>
        <v>0.612862143308052</v>
      </c>
      <c r="Z317" s="2" t="n">
        <f aca="false">IF(AND(mthbeg&lt;=A317,mthend&gt;=A317),1,0)</f>
        <v>0</v>
      </c>
      <c r="AA317" s="2" t="n">
        <f aca="false">U317*Z317</f>
        <v>0</v>
      </c>
      <c r="AC317" s="57" t="n">
        <f aca="false">F317*G317</f>
        <v>0</v>
      </c>
      <c r="AD317" s="57" t="n">
        <f aca="false">$F317*H317</f>
        <v>0</v>
      </c>
      <c r="AE317" s="57" t="n">
        <f aca="false">$F317*I317</f>
        <v>0</v>
      </c>
      <c r="AF317" s="57" t="e">
        <f aca="false">$F317*J317</f>
        <v>#N/A</v>
      </c>
      <c r="AG317" s="57" t="e">
        <f aca="false">$F317*K317</f>
        <v>#N/A</v>
      </c>
      <c r="AH317" s="57" t="e">
        <f aca="false">$F317*L317</f>
        <v>#N/A</v>
      </c>
      <c r="AI317" s="57" t="e">
        <f aca="false">$F317*M317</f>
        <v>#N/A</v>
      </c>
      <c r="AJ317" s="57" t="e">
        <f aca="false">$F317*N317</f>
        <v>#N/A</v>
      </c>
      <c r="AK317" s="57" t="e">
        <f aca="false">F317*O317</f>
        <v>#N/A</v>
      </c>
      <c r="AL317" s="61"/>
      <c r="AM317" s="57" t="n">
        <f aca="false">CHOOSE($G$3,AD317-AE317,AE317-AD317)</f>
        <v>0</v>
      </c>
      <c r="AN317" s="57" t="e">
        <f aca="false">CHOOSE($G$3,AG317-AH317,AH317-AG317)</f>
        <v>#N/A</v>
      </c>
      <c r="AO317" s="57" t="e">
        <f aca="false">CHOOSE($G$3,AJ317-AK317,AK317-AJ317)</f>
        <v>#N/A</v>
      </c>
      <c r="AP317" s="72" t="e">
        <f aca="false">SUM(AM317:AO317)</f>
        <v>#N/A</v>
      </c>
      <c r="AR317" s="57" t="n">
        <f aca="false">CHOOSE($G$3,AC317-AD317,AD317-AC317)</f>
        <v>0</v>
      </c>
      <c r="AS317" s="57" t="e">
        <f aca="false">CHOOSE($G$3,AF317-AG317,AG317-AF317)</f>
        <v>#N/A</v>
      </c>
      <c r="AT317" s="57" t="e">
        <f aca="false">CHOOSE($G$3,AI317-AJ317,AJ317-AI317)</f>
        <v>#N/A</v>
      </c>
      <c r="AU317" s="72" t="e">
        <f aca="false">AR317+AS317+AT317</f>
        <v>#N/A</v>
      </c>
      <c r="AV317" s="72"/>
      <c r="AW317" s="58" t="e">
        <f aca="false">AU317+AP317</f>
        <v>#N/A</v>
      </c>
      <c r="AY317" s="58" t="e">
        <f aca="false">AK317+AH317+AE317</f>
        <v>#N/A</v>
      </c>
      <c r="AZ317" s="73"/>
    </row>
    <row r="318" customFormat="false" ht="12" hidden="false" customHeight="true" outlineLevel="0" collapsed="false">
      <c r="A318" s="62" t="n">
        <f aca="false">EDATE(A317,1)</f>
        <v>46082</v>
      </c>
      <c r="B318" s="63" t="n">
        <f aca="false">B317</f>
        <v>15000</v>
      </c>
      <c r="C318" s="75"/>
      <c r="D318" s="65" t="n">
        <f aca="false">B318+C318</f>
        <v>15000</v>
      </c>
      <c r="E318" s="52" t="n">
        <f aca="false">IF(Z318=0,0,IF(AND(Z318=1,$H$3=1),D318*U318,IF($H$3=2,D318,"N/A")))</f>
        <v>0</v>
      </c>
      <c r="F318" s="52" t="n">
        <f aca="false">E318*Y318</f>
        <v>0</v>
      </c>
      <c r="G318" s="66" t="n">
        <f aca="false">VLOOKUP($A318,Table,MATCH(G$4,Curves,0))</f>
        <v>3</v>
      </c>
      <c r="H318" s="67" t="n">
        <f aca="false">G318</f>
        <v>3</v>
      </c>
      <c r="I318" s="68" t="n">
        <f aca="false">H318</f>
        <v>3</v>
      </c>
      <c r="J318" s="66" t="e">
        <f aca="false">VLOOKUP($A318,Table,MATCH(J$4,Curves,0))</f>
        <v>#N/A</v>
      </c>
      <c r="K318" s="67" t="e">
        <f aca="false">J318</f>
        <v>#N/A</v>
      </c>
      <c r="L318" s="68" t="e">
        <f aca="false">K318</f>
        <v>#N/A</v>
      </c>
      <c r="M318" s="66" t="e">
        <f aca="false">VLOOKUP($A318,Table,MATCH(M$4,Curves,0))</f>
        <v>#N/A</v>
      </c>
      <c r="N318" s="67" t="e">
        <f aca="false">M318</f>
        <v>#N/A</v>
      </c>
      <c r="O318" s="68" t="e">
        <f aca="false">N318</f>
        <v>#N/A</v>
      </c>
      <c r="P318" s="69"/>
      <c r="Q318" s="68" t="e">
        <f aca="false">M318+J318+G318</f>
        <v>#N/A</v>
      </c>
      <c r="R318" s="68" t="e">
        <f aca="false">N318+K318+H318</f>
        <v>#N/A</v>
      </c>
      <c r="S318" s="68" t="e">
        <f aca="false">O318+L318+I318</f>
        <v>#N/A</v>
      </c>
      <c r="T318" s="69"/>
      <c r="U318" s="2" t="n">
        <f aca="false">A319-A318</f>
        <v>31</v>
      </c>
      <c r="V318" s="70" t="n">
        <f aca="false">CHOOSE(F$3,A319+24,A318)</f>
        <v>46082</v>
      </c>
      <c r="W318" s="2" t="n">
        <f aca="false">V318-C$3</f>
        <v>157</v>
      </c>
      <c r="X318" s="66" t="n">
        <f aca="false">VLOOKUP($A318,Table,MATCH(X$4,Curves,0))</f>
        <v>2</v>
      </c>
      <c r="Y318" s="71" t="n">
        <f aca="false">1/(1+CHOOSE(F$3,(X319+($K$3/10000))/2,(X318+($K$3/10000))/2))^(2*W318/365.25)</f>
        <v>0.551072810592677</v>
      </c>
      <c r="Z318" s="2" t="n">
        <f aca="false">IF(AND(mthbeg&lt;=A318,mthend&gt;=A318),1,0)</f>
        <v>0</v>
      </c>
      <c r="AA318" s="2" t="n">
        <f aca="false">U318*Z318</f>
        <v>0</v>
      </c>
      <c r="AC318" s="57" t="n">
        <f aca="false">F318*G318</f>
        <v>0</v>
      </c>
      <c r="AD318" s="57" t="n">
        <f aca="false">$F318*H318</f>
        <v>0</v>
      </c>
      <c r="AE318" s="57" t="n">
        <f aca="false">$F318*I318</f>
        <v>0</v>
      </c>
      <c r="AF318" s="57" t="e">
        <f aca="false">$F318*J318</f>
        <v>#N/A</v>
      </c>
      <c r="AG318" s="57" t="e">
        <f aca="false">$F318*K318</f>
        <v>#N/A</v>
      </c>
      <c r="AH318" s="57" t="e">
        <f aca="false">$F318*L318</f>
        <v>#N/A</v>
      </c>
      <c r="AI318" s="57" t="e">
        <f aca="false">$F318*M318</f>
        <v>#N/A</v>
      </c>
      <c r="AJ318" s="57" t="e">
        <f aca="false">$F318*N318</f>
        <v>#N/A</v>
      </c>
      <c r="AK318" s="57" t="e">
        <f aca="false">F318*O318</f>
        <v>#N/A</v>
      </c>
      <c r="AL318" s="61"/>
      <c r="AM318" s="57" t="n">
        <f aca="false">CHOOSE($G$3,AD318-AE318,AE318-AD318)</f>
        <v>0</v>
      </c>
      <c r="AN318" s="57" t="e">
        <f aca="false">CHOOSE($G$3,AG318-AH318,AH318-AG318)</f>
        <v>#N/A</v>
      </c>
      <c r="AO318" s="57" t="e">
        <f aca="false">CHOOSE($G$3,AJ318-AK318,AK318-AJ318)</f>
        <v>#N/A</v>
      </c>
      <c r="AP318" s="72" t="e">
        <f aca="false">SUM(AM318:AO318)</f>
        <v>#N/A</v>
      </c>
      <c r="AR318" s="57" t="n">
        <f aca="false">CHOOSE($G$3,AC318-AD318,AD318-AC318)</f>
        <v>0</v>
      </c>
      <c r="AS318" s="57" t="e">
        <f aca="false">CHOOSE($G$3,AF318-AG318,AG318-AF318)</f>
        <v>#N/A</v>
      </c>
      <c r="AT318" s="57" t="e">
        <f aca="false">CHOOSE($G$3,AI318-AJ318,AJ318-AI318)</f>
        <v>#N/A</v>
      </c>
      <c r="AU318" s="72" t="e">
        <f aca="false">AR318+AS318+AT318</f>
        <v>#N/A</v>
      </c>
      <c r="AV318" s="72"/>
      <c r="AW318" s="58" t="e">
        <f aca="false">AU318+AP318</f>
        <v>#N/A</v>
      </c>
      <c r="AY318" s="58" t="e">
        <f aca="false">AK318+AH318+AE318</f>
        <v>#N/A</v>
      </c>
      <c r="AZ318" s="73"/>
    </row>
    <row r="319" customFormat="false" ht="12" hidden="false" customHeight="true" outlineLevel="0" collapsed="false">
      <c r="A319" s="62" t="n">
        <f aca="false">EDATE(A318,1)</f>
        <v>46113</v>
      </c>
      <c r="B319" s="63" t="n">
        <f aca="false">B318</f>
        <v>15000</v>
      </c>
      <c r="C319" s="75"/>
      <c r="D319" s="65" t="n">
        <f aca="false">B319+C319</f>
        <v>15000</v>
      </c>
      <c r="E319" s="52" t="n">
        <f aca="false">IF(Z319=0,0,IF(AND(Z319=1,$H$3=1),D319*U319,IF($H$3=2,D319,"N/A")))</f>
        <v>0</v>
      </c>
      <c r="F319" s="52" t="n">
        <f aca="false">E319*Y319</f>
        <v>0</v>
      </c>
      <c r="G319" s="66" t="n">
        <f aca="false">VLOOKUP($A319,Table,MATCH(G$4,Curves,0))</f>
        <v>3</v>
      </c>
      <c r="H319" s="67" t="n">
        <f aca="false">G319</f>
        <v>3</v>
      </c>
      <c r="I319" s="68" t="n">
        <f aca="false">H319</f>
        <v>3</v>
      </c>
      <c r="J319" s="66" t="e">
        <f aca="false">VLOOKUP($A319,Table,MATCH(J$4,Curves,0))</f>
        <v>#N/A</v>
      </c>
      <c r="K319" s="67" t="e">
        <f aca="false">J319</f>
        <v>#N/A</v>
      </c>
      <c r="L319" s="68" t="e">
        <f aca="false">K319</f>
        <v>#N/A</v>
      </c>
      <c r="M319" s="66" t="e">
        <f aca="false">VLOOKUP($A319,Table,MATCH(M$4,Curves,0))</f>
        <v>#N/A</v>
      </c>
      <c r="N319" s="67" t="e">
        <f aca="false">M319</f>
        <v>#N/A</v>
      </c>
      <c r="O319" s="68" t="e">
        <f aca="false">N319</f>
        <v>#N/A</v>
      </c>
      <c r="P319" s="69"/>
      <c r="Q319" s="68" t="e">
        <f aca="false">M319+J319+G319</f>
        <v>#N/A</v>
      </c>
      <c r="R319" s="68" t="e">
        <f aca="false">N319+K319+H319</f>
        <v>#N/A</v>
      </c>
      <c r="S319" s="68" t="e">
        <f aca="false">O319+L319+I319</f>
        <v>#N/A</v>
      </c>
      <c r="T319" s="69"/>
      <c r="U319" s="2" t="n">
        <f aca="false">A320-A319</f>
        <v>30</v>
      </c>
      <c r="V319" s="70" t="n">
        <f aca="false">CHOOSE(F$3,A320+24,A319)</f>
        <v>46113</v>
      </c>
      <c r="W319" s="2" t="n">
        <f aca="false">V319-C$3</f>
        <v>188</v>
      </c>
      <c r="X319" s="66" t="n">
        <f aca="false">VLOOKUP($A319,Table,MATCH(X$4,Curves,0))</f>
        <v>2</v>
      </c>
      <c r="Y319" s="71" t="n">
        <f aca="false">1/(1+CHOOSE(F$3,(X320+($K$3/10000))/2,(X319+($K$3/10000))/2))^(2*W319/365.25)</f>
        <v>0.489903024687846</v>
      </c>
      <c r="Z319" s="2" t="n">
        <f aca="false">IF(AND(mthbeg&lt;=A319,mthend&gt;=A319),1,0)</f>
        <v>0</v>
      </c>
      <c r="AA319" s="2" t="n">
        <f aca="false">U319*Z319</f>
        <v>0</v>
      </c>
      <c r="AC319" s="57" t="n">
        <f aca="false">F319*G319</f>
        <v>0</v>
      </c>
      <c r="AD319" s="57" t="n">
        <f aca="false">$F319*H319</f>
        <v>0</v>
      </c>
      <c r="AE319" s="57" t="n">
        <f aca="false">$F319*I319</f>
        <v>0</v>
      </c>
      <c r="AF319" s="57" t="e">
        <f aca="false">$F319*J319</f>
        <v>#N/A</v>
      </c>
      <c r="AG319" s="57" t="e">
        <f aca="false">$F319*K319</f>
        <v>#N/A</v>
      </c>
      <c r="AH319" s="57" t="e">
        <f aca="false">$F319*L319</f>
        <v>#N/A</v>
      </c>
      <c r="AI319" s="57" t="e">
        <f aca="false">$F319*M319</f>
        <v>#N/A</v>
      </c>
      <c r="AJ319" s="57" t="e">
        <f aca="false">$F319*N319</f>
        <v>#N/A</v>
      </c>
      <c r="AK319" s="57" t="e">
        <f aca="false">F319*O319</f>
        <v>#N/A</v>
      </c>
      <c r="AL319" s="61"/>
      <c r="AM319" s="57" t="n">
        <f aca="false">CHOOSE($G$3,AD319-AE319,AE319-AD319)</f>
        <v>0</v>
      </c>
      <c r="AN319" s="57" t="e">
        <f aca="false">CHOOSE($G$3,AG319-AH319,AH319-AG319)</f>
        <v>#N/A</v>
      </c>
      <c r="AO319" s="57" t="e">
        <f aca="false">CHOOSE($G$3,AJ319-AK319,AK319-AJ319)</f>
        <v>#N/A</v>
      </c>
      <c r="AP319" s="72" t="e">
        <f aca="false">SUM(AM319:AO319)</f>
        <v>#N/A</v>
      </c>
      <c r="AR319" s="57" t="n">
        <f aca="false">CHOOSE($G$3,AC319-AD319,AD319-AC319)</f>
        <v>0</v>
      </c>
      <c r="AS319" s="57" t="e">
        <f aca="false">CHOOSE($G$3,AF319-AG319,AG319-AF319)</f>
        <v>#N/A</v>
      </c>
      <c r="AT319" s="57" t="e">
        <f aca="false">CHOOSE($G$3,AI319-AJ319,AJ319-AI319)</f>
        <v>#N/A</v>
      </c>
      <c r="AU319" s="72" t="e">
        <f aca="false">AR319+AS319+AT319</f>
        <v>#N/A</v>
      </c>
      <c r="AV319" s="72"/>
      <c r="AW319" s="58" t="e">
        <f aca="false">AU319+AP319</f>
        <v>#N/A</v>
      </c>
      <c r="AY319" s="58" t="e">
        <f aca="false">AK319+AH319+AE319</f>
        <v>#N/A</v>
      </c>
      <c r="AZ319" s="73"/>
    </row>
    <row r="320" customFormat="false" ht="12" hidden="false" customHeight="true" outlineLevel="0" collapsed="false">
      <c r="A320" s="62" t="n">
        <f aca="false">EDATE(A319,1)</f>
        <v>46143</v>
      </c>
      <c r="B320" s="63" t="n">
        <f aca="false">B319</f>
        <v>15000</v>
      </c>
      <c r="C320" s="75"/>
      <c r="D320" s="65" t="n">
        <f aca="false">B320+C320</f>
        <v>15000</v>
      </c>
      <c r="E320" s="52" t="n">
        <f aca="false">IF(Z320=0,0,IF(AND(Z320=1,$H$3=1),D320*U320,IF($H$3=2,D320,"N/A")))</f>
        <v>0</v>
      </c>
      <c r="F320" s="52" t="n">
        <f aca="false">E320*Y320</f>
        <v>0</v>
      </c>
      <c r="G320" s="66" t="n">
        <f aca="false">VLOOKUP($A320,Table,MATCH(G$4,Curves,0))</f>
        <v>3</v>
      </c>
      <c r="H320" s="67" t="n">
        <f aca="false">G320</f>
        <v>3</v>
      </c>
      <c r="I320" s="68" t="n">
        <f aca="false">H320</f>
        <v>3</v>
      </c>
      <c r="J320" s="66" t="e">
        <f aca="false">VLOOKUP($A320,Table,MATCH(J$4,Curves,0))</f>
        <v>#N/A</v>
      </c>
      <c r="K320" s="67" t="e">
        <f aca="false">J320</f>
        <v>#N/A</v>
      </c>
      <c r="L320" s="68" t="e">
        <f aca="false">K320</f>
        <v>#N/A</v>
      </c>
      <c r="M320" s="66" t="e">
        <f aca="false">VLOOKUP($A320,Table,MATCH(M$4,Curves,0))</f>
        <v>#N/A</v>
      </c>
      <c r="N320" s="67" t="e">
        <f aca="false">M320</f>
        <v>#N/A</v>
      </c>
      <c r="O320" s="68" t="e">
        <f aca="false">N320</f>
        <v>#N/A</v>
      </c>
      <c r="P320" s="69"/>
      <c r="Q320" s="68" t="e">
        <f aca="false">M320+J320+G320</f>
        <v>#N/A</v>
      </c>
      <c r="R320" s="68" t="e">
        <f aca="false">N320+K320+H320</f>
        <v>#N/A</v>
      </c>
      <c r="S320" s="68" t="e">
        <f aca="false">O320+L320+I320</f>
        <v>#N/A</v>
      </c>
      <c r="T320" s="69"/>
      <c r="U320" s="2" t="n">
        <f aca="false">A321-A320</f>
        <v>31</v>
      </c>
      <c r="V320" s="70" t="n">
        <f aca="false">CHOOSE(F$3,A321+24,A320)</f>
        <v>46143</v>
      </c>
      <c r="W320" s="2" t="n">
        <f aca="false">V320-C$3</f>
        <v>218</v>
      </c>
      <c r="X320" s="66" t="n">
        <f aca="false">VLOOKUP($A320,Table,MATCH(X$4,Curves,0))</f>
        <v>2</v>
      </c>
      <c r="Y320" s="71" t="n">
        <f aca="false">1/(1+CHOOSE(F$3,(X321+($K$3/10000))/2,(X320+($K$3/10000))/2))^(2*W320/365.25)</f>
        <v>0.437179317948277</v>
      </c>
      <c r="Z320" s="2" t="n">
        <f aca="false">IF(AND(mthbeg&lt;=A320,mthend&gt;=A320),1,0)</f>
        <v>0</v>
      </c>
      <c r="AA320" s="2" t="n">
        <f aca="false">U320*Z320</f>
        <v>0</v>
      </c>
      <c r="AC320" s="57" t="n">
        <f aca="false">F320*G320</f>
        <v>0</v>
      </c>
      <c r="AD320" s="57" t="n">
        <f aca="false">$F320*H320</f>
        <v>0</v>
      </c>
      <c r="AE320" s="57" t="n">
        <f aca="false">$F320*I320</f>
        <v>0</v>
      </c>
      <c r="AF320" s="57" t="e">
        <f aca="false">$F320*J320</f>
        <v>#N/A</v>
      </c>
      <c r="AG320" s="57" t="e">
        <f aca="false">$F320*K320</f>
        <v>#N/A</v>
      </c>
      <c r="AH320" s="57" t="e">
        <f aca="false">$F320*L320</f>
        <v>#N/A</v>
      </c>
      <c r="AI320" s="57" t="e">
        <f aca="false">$F320*M320</f>
        <v>#N/A</v>
      </c>
      <c r="AJ320" s="57" t="e">
        <f aca="false">$F320*N320</f>
        <v>#N/A</v>
      </c>
      <c r="AK320" s="57" t="e">
        <f aca="false">F320*O320</f>
        <v>#N/A</v>
      </c>
      <c r="AL320" s="61"/>
      <c r="AM320" s="57" t="n">
        <f aca="false">CHOOSE($G$3,AD320-AE320,AE320-AD320)</f>
        <v>0</v>
      </c>
      <c r="AN320" s="57" t="e">
        <f aca="false">CHOOSE($G$3,AG320-AH320,AH320-AG320)</f>
        <v>#N/A</v>
      </c>
      <c r="AO320" s="57" t="e">
        <f aca="false">CHOOSE($G$3,AJ320-AK320,AK320-AJ320)</f>
        <v>#N/A</v>
      </c>
      <c r="AP320" s="72" t="e">
        <f aca="false">SUM(AM320:AO320)</f>
        <v>#N/A</v>
      </c>
      <c r="AR320" s="57" t="n">
        <f aca="false">CHOOSE($G$3,AC320-AD320,AD320-AC320)</f>
        <v>0</v>
      </c>
      <c r="AS320" s="57" t="e">
        <f aca="false">CHOOSE($G$3,AF320-AG320,AG320-AF320)</f>
        <v>#N/A</v>
      </c>
      <c r="AT320" s="57" t="e">
        <f aca="false">CHOOSE($G$3,AI320-AJ320,AJ320-AI320)</f>
        <v>#N/A</v>
      </c>
      <c r="AU320" s="72" t="e">
        <f aca="false">AR320+AS320+AT320</f>
        <v>#N/A</v>
      </c>
      <c r="AV320" s="72"/>
      <c r="AW320" s="58" t="e">
        <f aca="false">AU320+AP320</f>
        <v>#N/A</v>
      </c>
      <c r="AY320" s="58" t="e">
        <f aca="false">AK320+AH320+AE320</f>
        <v>#N/A</v>
      </c>
      <c r="AZ320" s="73"/>
    </row>
    <row r="321" customFormat="false" ht="12" hidden="false" customHeight="true" outlineLevel="0" collapsed="false">
      <c r="A321" s="62" t="n">
        <f aca="false">EDATE(A320,1)</f>
        <v>46174</v>
      </c>
      <c r="B321" s="63" t="n">
        <f aca="false">B320</f>
        <v>15000</v>
      </c>
      <c r="C321" s="75"/>
      <c r="D321" s="65" t="n">
        <f aca="false">B321+C321</f>
        <v>15000</v>
      </c>
      <c r="E321" s="52" t="n">
        <f aca="false">IF(Z321=0,0,IF(AND(Z321=1,$H$3=1),D321*U321,IF($H$3=2,D321,"N/A")))</f>
        <v>0</v>
      </c>
      <c r="F321" s="52" t="n">
        <f aca="false">E321*Y321</f>
        <v>0</v>
      </c>
      <c r="G321" s="66" t="n">
        <f aca="false">VLOOKUP($A321,Table,MATCH(G$4,Curves,0))</f>
        <v>3</v>
      </c>
      <c r="H321" s="67" t="n">
        <f aca="false">G321</f>
        <v>3</v>
      </c>
      <c r="I321" s="68" t="n">
        <f aca="false">H321</f>
        <v>3</v>
      </c>
      <c r="J321" s="66" t="e">
        <f aca="false">VLOOKUP($A321,Table,MATCH(J$4,Curves,0))</f>
        <v>#N/A</v>
      </c>
      <c r="K321" s="67" t="e">
        <f aca="false">J321</f>
        <v>#N/A</v>
      </c>
      <c r="L321" s="68" t="e">
        <f aca="false">K321</f>
        <v>#N/A</v>
      </c>
      <c r="M321" s="66" t="e">
        <f aca="false">VLOOKUP($A321,Table,MATCH(M$4,Curves,0))</f>
        <v>#N/A</v>
      </c>
      <c r="N321" s="67" t="e">
        <f aca="false">M321</f>
        <v>#N/A</v>
      </c>
      <c r="O321" s="68" t="e">
        <f aca="false">N321</f>
        <v>#N/A</v>
      </c>
      <c r="P321" s="69"/>
      <c r="Q321" s="68" t="e">
        <f aca="false">M321+J321+G321</f>
        <v>#N/A</v>
      </c>
      <c r="R321" s="68" t="e">
        <f aca="false">N321+K321+H321</f>
        <v>#N/A</v>
      </c>
      <c r="S321" s="68" t="e">
        <f aca="false">O321+L321+I321</f>
        <v>#N/A</v>
      </c>
      <c r="T321" s="69"/>
      <c r="U321" s="2" t="n">
        <f aca="false">A322-A321</f>
        <v>30</v>
      </c>
      <c r="V321" s="70" t="n">
        <f aca="false">CHOOSE(F$3,A322+24,A321)</f>
        <v>46174</v>
      </c>
      <c r="W321" s="2" t="n">
        <f aca="false">V321-C$3</f>
        <v>249</v>
      </c>
      <c r="X321" s="66" t="n">
        <f aca="false">VLOOKUP($A321,Table,MATCH(X$4,Curves,0))</f>
        <v>2</v>
      </c>
      <c r="Y321" s="71" t="n">
        <f aca="false">1/(1+CHOOSE(F$3,(X322+($K$3/10000))/2,(X321+($K$3/10000))/2))^(2*W321/365.25)</f>
        <v>0.388651855212174</v>
      </c>
      <c r="Z321" s="2" t="n">
        <f aca="false">IF(AND(mthbeg&lt;=A321,mthend&gt;=A321),1,0)</f>
        <v>0</v>
      </c>
      <c r="AA321" s="2" t="n">
        <f aca="false">U321*Z321</f>
        <v>0</v>
      </c>
      <c r="AC321" s="57" t="n">
        <f aca="false">F321*G321</f>
        <v>0</v>
      </c>
      <c r="AD321" s="57" t="n">
        <f aca="false">$F321*H321</f>
        <v>0</v>
      </c>
      <c r="AE321" s="57" t="n">
        <f aca="false">$F321*I321</f>
        <v>0</v>
      </c>
      <c r="AF321" s="57" t="e">
        <f aca="false">$F321*J321</f>
        <v>#N/A</v>
      </c>
      <c r="AG321" s="57" t="e">
        <f aca="false">$F321*K321</f>
        <v>#N/A</v>
      </c>
      <c r="AH321" s="57" t="e">
        <f aca="false">$F321*L321</f>
        <v>#N/A</v>
      </c>
      <c r="AI321" s="57" t="e">
        <f aca="false">$F321*M321</f>
        <v>#N/A</v>
      </c>
      <c r="AJ321" s="57" t="e">
        <f aca="false">$F321*N321</f>
        <v>#N/A</v>
      </c>
      <c r="AK321" s="57" t="e">
        <f aca="false">F321*O321</f>
        <v>#N/A</v>
      </c>
      <c r="AL321" s="61"/>
      <c r="AM321" s="57" t="n">
        <f aca="false">CHOOSE($G$3,AD321-AE321,AE321-AD321)</f>
        <v>0</v>
      </c>
      <c r="AN321" s="57" t="e">
        <f aca="false">CHOOSE($G$3,AG321-AH321,AH321-AG321)</f>
        <v>#N/A</v>
      </c>
      <c r="AO321" s="57" t="e">
        <f aca="false">CHOOSE($G$3,AJ321-AK321,AK321-AJ321)</f>
        <v>#N/A</v>
      </c>
      <c r="AP321" s="72" t="e">
        <f aca="false">SUM(AM321:AO321)</f>
        <v>#N/A</v>
      </c>
      <c r="AR321" s="57" t="n">
        <f aca="false">CHOOSE($G$3,AC321-AD321,AD321-AC321)</f>
        <v>0</v>
      </c>
      <c r="AS321" s="57" t="e">
        <f aca="false">CHOOSE($G$3,AF321-AG321,AG321-AF321)</f>
        <v>#N/A</v>
      </c>
      <c r="AT321" s="57" t="e">
        <f aca="false">CHOOSE($G$3,AI321-AJ321,AJ321-AI321)</f>
        <v>#N/A</v>
      </c>
      <c r="AU321" s="72" t="e">
        <f aca="false">AR321+AS321+AT321</f>
        <v>#N/A</v>
      </c>
      <c r="AV321" s="72"/>
      <c r="AW321" s="58" t="e">
        <f aca="false">AU321+AP321</f>
        <v>#N/A</v>
      </c>
      <c r="AY321" s="58" t="e">
        <f aca="false">AK321+AH321+AE321</f>
        <v>#N/A</v>
      </c>
      <c r="AZ321" s="73"/>
    </row>
    <row r="322" customFormat="false" ht="12" hidden="false" customHeight="true" outlineLevel="0" collapsed="false">
      <c r="A322" s="62" t="n">
        <f aca="false">EDATE(A321,1)</f>
        <v>46204</v>
      </c>
      <c r="B322" s="63" t="n">
        <f aca="false">B321</f>
        <v>15000</v>
      </c>
      <c r="C322" s="75"/>
      <c r="D322" s="65" t="n">
        <f aca="false">B322+C322</f>
        <v>15000</v>
      </c>
      <c r="E322" s="52" t="n">
        <f aca="false">IF(Z322=0,0,IF(AND(Z322=1,$H$3=1),D322*U322,IF($H$3=2,D322,"N/A")))</f>
        <v>0</v>
      </c>
      <c r="F322" s="52" t="n">
        <f aca="false">E322*Y322</f>
        <v>0</v>
      </c>
      <c r="G322" s="66" t="n">
        <f aca="false">VLOOKUP($A322,Table,MATCH(G$4,Curves,0))</f>
        <v>3</v>
      </c>
      <c r="H322" s="67" t="n">
        <f aca="false">G322</f>
        <v>3</v>
      </c>
      <c r="I322" s="68" t="n">
        <f aca="false">H322</f>
        <v>3</v>
      </c>
      <c r="J322" s="66" t="e">
        <f aca="false">VLOOKUP($A322,Table,MATCH(J$4,Curves,0))</f>
        <v>#N/A</v>
      </c>
      <c r="K322" s="67" t="e">
        <f aca="false">J322</f>
        <v>#N/A</v>
      </c>
      <c r="L322" s="68" t="e">
        <f aca="false">K322</f>
        <v>#N/A</v>
      </c>
      <c r="M322" s="66" t="e">
        <f aca="false">VLOOKUP($A322,Table,MATCH(M$4,Curves,0))</f>
        <v>#N/A</v>
      </c>
      <c r="N322" s="67" t="e">
        <f aca="false">M322</f>
        <v>#N/A</v>
      </c>
      <c r="O322" s="68" t="e">
        <f aca="false">N322</f>
        <v>#N/A</v>
      </c>
      <c r="P322" s="69"/>
      <c r="Q322" s="68" t="e">
        <f aca="false">M322+J322+G322</f>
        <v>#N/A</v>
      </c>
      <c r="R322" s="68" t="e">
        <f aca="false">N322+K322+H322</f>
        <v>#N/A</v>
      </c>
      <c r="S322" s="68" t="e">
        <f aca="false">O322+L322+I322</f>
        <v>#N/A</v>
      </c>
      <c r="T322" s="69"/>
      <c r="U322" s="2" t="n">
        <f aca="false">A323-A322</f>
        <v>31</v>
      </c>
      <c r="V322" s="70" t="n">
        <f aca="false">CHOOSE(F$3,A323+24,A322)</f>
        <v>46204</v>
      </c>
      <c r="W322" s="2" t="n">
        <f aca="false">V322-C$3</f>
        <v>279</v>
      </c>
      <c r="X322" s="66" t="n">
        <f aca="false">VLOOKUP($A322,Table,MATCH(X$4,Curves,0))</f>
        <v>2</v>
      </c>
      <c r="Y322" s="71" t="n">
        <f aca="false">1/(1+CHOOSE(F$3,(X323+($K$3/10000))/2,(X322+($K$3/10000))/2))^(2*W322/365.25)</f>
        <v>0.346824870267445</v>
      </c>
      <c r="Z322" s="2" t="n">
        <f aca="false">IF(AND(mthbeg&lt;=A322,mthend&gt;=A322),1,0)</f>
        <v>0</v>
      </c>
      <c r="AA322" s="2" t="n">
        <f aca="false">U322*Z322</f>
        <v>0</v>
      </c>
      <c r="AC322" s="57" t="n">
        <f aca="false">F322*G322</f>
        <v>0</v>
      </c>
      <c r="AD322" s="57" t="n">
        <f aca="false">$F322*H322</f>
        <v>0</v>
      </c>
      <c r="AE322" s="57" t="n">
        <f aca="false">$F322*I322</f>
        <v>0</v>
      </c>
      <c r="AF322" s="57" t="e">
        <f aca="false">$F322*J322</f>
        <v>#N/A</v>
      </c>
      <c r="AG322" s="57" t="e">
        <f aca="false">$F322*K322</f>
        <v>#N/A</v>
      </c>
      <c r="AH322" s="57" t="e">
        <f aca="false">$F322*L322</f>
        <v>#N/A</v>
      </c>
      <c r="AI322" s="57" t="e">
        <f aca="false">$F322*M322</f>
        <v>#N/A</v>
      </c>
      <c r="AJ322" s="57" t="e">
        <f aca="false">$F322*N322</f>
        <v>#N/A</v>
      </c>
      <c r="AK322" s="57" t="e">
        <f aca="false">F322*O322</f>
        <v>#N/A</v>
      </c>
      <c r="AL322" s="61"/>
      <c r="AM322" s="57" t="n">
        <f aca="false">CHOOSE($G$3,AD322-AE322,AE322-AD322)</f>
        <v>0</v>
      </c>
      <c r="AN322" s="57" t="e">
        <f aca="false">CHOOSE($G$3,AG322-AH322,AH322-AG322)</f>
        <v>#N/A</v>
      </c>
      <c r="AO322" s="57" t="e">
        <f aca="false">CHOOSE($G$3,AJ322-AK322,AK322-AJ322)</f>
        <v>#N/A</v>
      </c>
      <c r="AP322" s="72" t="e">
        <f aca="false">SUM(AM322:AO322)</f>
        <v>#N/A</v>
      </c>
      <c r="AR322" s="57" t="n">
        <f aca="false">CHOOSE($G$3,AC322-AD322,AD322-AC322)</f>
        <v>0</v>
      </c>
      <c r="AS322" s="57" t="e">
        <f aca="false">CHOOSE($G$3,AF322-AG322,AG322-AF322)</f>
        <v>#N/A</v>
      </c>
      <c r="AT322" s="57" t="e">
        <f aca="false">CHOOSE($G$3,AI322-AJ322,AJ322-AI322)</f>
        <v>#N/A</v>
      </c>
      <c r="AU322" s="72" t="e">
        <f aca="false">AR322+AS322+AT322</f>
        <v>#N/A</v>
      </c>
      <c r="AV322" s="72"/>
      <c r="AW322" s="58" t="e">
        <f aca="false">AU322+AP322</f>
        <v>#N/A</v>
      </c>
      <c r="AY322" s="58" t="e">
        <f aca="false">AK322+AH322+AE322</f>
        <v>#N/A</v>
      </c>
      <c r="AZ322" s="73"/>
    </row>
    <row r="323" customFormat="false" ht="12" hidden="false" customHeight="true" outlineLevel="0" collapsed="false">
      <c r="A323" s="62" t="n">
        <f aca="false">EDATE(A322,1)</f>
        <v>46235</v>
      </c>
      <c r="B323" s="63" t="n">
        <f aca="false">B322</f>
        <v>15000</v>
      </c>
      <c r="C323" s="75"/>
      <c r="D323" s="65" t="n">
        <f aca="false">B323+C323</f>
        <v>15000</v>
      </c>
      <c r="E323" s="52" t="n">
        <f aca="false">IF(Z323=0,0,IF(AND(Z323=1,$H$3=1),D323*U323,IF($H$3=2,D323,"N/A")))</f>
        <v>0</v>
      </c>
      <c r="F323" s="52" t="n">
        <f aca="false">E323*Y323</f>
        <v>0</v>
      </c>
      <c r="G323" s="66" t="n">
        <f aca="false">VLOOKUP($A323,Table,MATCH(G$4,Curves,0))</f>
        <v>3</v>
      </c>
      <c r="H323" s="67" t="n">
        <f aca="false">G323</f>
        <v>3</v>
      </c>
      <c r="I323" s="68" t="n">
        <f aca="false">H323</f>
        <v>3</v>
      </c>
      <c r="J323" s="66" t="e">
        <f aca="false">VLOOKUP($A323,Table,MATCH(J$4,Curves,0))</f>
        <v>#N/A</v>
      </c>
      <c r="K323" s="67" t="e">
        <f aca="false">J323</f>
        <v>#N/A</v>
      </c>
      <c r="L323" s="68" t="e">
        <f aca="false">K323</f>
        <v>#N/A</v>
      </c>
      <c r="M323" s="66" t="e">
        <f aca="false">VLOOKUP($A323,Table,MATCH(M$4,Curves,0))</f>
        <v>#N/A</v>
      </c>
      <c r="N323" s="67" t="e">
        <f aca="false">M323</f>
        <v>#N/A</v>
      </c>
      <c r="O323" s="68" t="e">
        <f aca="false">N323</f>
        <v>#N/A</v>
      </c>
      <c r="P323" s="69"/>
      <c r="Q323" s="68" t="e">
        <f aca="false">M323+J323+G323</f>
        <v>#N/A</v>
      </c>
      <c r="R323" s="68" t="e">
        <f aca="false">N323+K323+H323</f>
        <v>#N/A</v>
      </c>
      <c r="S323" s="68" t="e">
        <f aca="false">O323+L323+I323</f>
        <v>#N/A</v>
      </c>
      <c r="T323" s="69"/>
      <c r="U323" s="2" t="n">
        <f aca="false">A324-A323</f>
        <v>31</v>
      </c>
      <c r="V323" s="70" t="n">
        <f aca="false">CHOOSE(F$3,A324+24,A323)</f>
        <v>46235</v>
      </c>
      <c r="W323" s="2" t="n">
        <f aca="false">V323-C$3</f>
        <v>310</v>
      </c>
      <c r="X323" s="66" t="n">
        <f aca="false">VLOOKUP($A323,Table,MATCH(X$4,Curves,0))</f>
        <v>2</v>
      </c>
      <c r="Y323" s="71" t="n">
        <f aca="false">1/(1+CHOOSE(F$3,(X324+($K$3/10000))/2,(X323+($K$3/10000))/2))^(2*W323/365.25)</f>
        <v>0.308326866640821</v>
      </c>
      <c r="Z323" s="2" t="n">
        <f aca="false">IF(AND(mthbeg&lt;=A323,mthend&gt;=A323),1,0)</f>
        <v>0</v>
      </c>
      <c r="AA323" s="2" t="n">
        <f aca="false">U323*Z323</f>
        <v>0</v>
      </c>
      <c r="AC323" s="57" t="n">
        <f aca="false">F323*G323</f>
        <v>0</v>
      </c>
      <c r="AD323" s="57" t="n">
        <f aca="false">$F323*H323</f>
        <v>0</v>
      </c>
      <c r="AE323" s="57" t="n">
        <f aca="false">$F323*I323</f>
        <v>0</v>
      </c>
      <c r="AF323" s="57" t="e">
        <f aca="false">$F323*J323</f>
        <v>#N/A</v>
      </c>
      <c r="AG323" s="57" t="e">
        <f aca="false">$F323*K323</f>
        <v>#N/A</v>
      </c>
      <c r="AH323" s="57" t="e">
        <f aca="false">$F323*L323</f>
        <v>#N/A</v>
      </c>
      <c r="AI323" s="57" t="e">
        <f aca="false">$F323*M323</f>
        <v>#N/A</v>
      </c>
      <c r="AJ323" s="57" t="e">
        <f aca="false">$F323*N323</f>
        <v>#N/A</v>
      </c>
      <c r="AK323" s="57" t="e">
        <f aca="false">F323*O323</f>
        <v>#N/A</v>
      </c>
      <c r="AL323" s="61"/>
      <c r="AM323" s="57" t="n">
        <f aca="false">CHOOSE($G$3,AD323-AE323,AE323-AD323)</f>
        <v>0</v>
      </c>
      <c r="AN323" s="57" t="e">
        <f aca="false">CHOOSE($G$3,AG323-AH323,AH323-AG323)</f>
        <v>#N/A</v>
      </c>
      <c r="AO323" s="57" t="e">
        <f aca="false">CHOOSE($G$3,AJ323-AK323,AK323-AJ323)</f>
        <v>#N/A</v>
      </c>
      <c r="AP323" s="72" t="e">
        <f aca="false">SUM(AM323:AO323)</f>
        <v>#N/A</v>
      </c>
      <c r="AR323" s="57" t="n">
        <f aca="false">CHOOSE($G$3,AC323-AD323,AD323-AC323)</f>
        <v>0</v>
      </c>
      <c r="AS323" s="57" t="e">
        <f aca="false">CHOOSE($G$3,AF323-AG323,AG323-AF323)</f>
        <v>#N/A</v>
      </c>
      <c r="AT323" s="57" t="e">
        <f aca="false">CHOOSE($G$3,AI323-AJ323,AJ323-AI323)</f>
        <v>#N/A</v>
      </c>
      <c r="AU323" s="72" t="e">
        <f aca="false">AR323+AS323+AT323</f>
        <v>#N/A</v>
      </c>
      <c r="AV323" s="72"/>
      <c r="AW323" s="58" t="e">
        <f aca="false">AU323+AP323</f>
        <v>#N/A</v>
      </c>
      <c r="AY323" s="58" t="e">
        <f aca="false">AK323+AH323+AE323</f>
        <v>#N/A</v>
      </c>
      <c r="AZ323" s="73"/>
    </row>
    <row r="324" customFormat="false" ht="12" hidden="false" customHeight="true" outlineLevel="0" collapsed="false">
      <c r="A324" s="62" t="n">
        <f aca="false">EDATE(A323,1)</f>
        <v>46266</v>
      </c>
      <c r="B324" s="63" t="n">
        <f aca="false">B323</f>
        <v>15000</v>
      </c>
      <c r="C324" s="75"/>
      <c r="D324" s="65" t="n">
        <f aca="false">B324+C324</f>
        <v>15000</v>
      </c>
      <c r="E324" s="52" t="n">
        <f aca="false">IF(Z324=0,0,IF(AND(Z324=1,$H$3=1),D324*U324,IF($H$3=2,D324,"N/A")))</f>
        <v>0</v>
      </c>
      <c r="F324" s="52" t="n">
        <f aca="false">E324*Y324</f>
        <v>0</v>
      </c>
      <c r="G324" s="66" t="n">
        <f aca="false">VLOOKUP($A324,Table,MATCH(G$4,Curves,0))</f>
        <v>3</v>
      </c>
      <c r="H324" s="67" t="n">
        <f aca="false">G324</f>
        <v>3</v>
      </c>
      <c r="I324" s="68" t="n">
        <f aca="false">H324</f>
        <v>3</v>
      </c>
      <c r="J324" s="66" t="e">
        <f aca="false">VLOOKUP($A324,Table,MATCH(J$4,Curves,0))</f>
        <v>#N/A</v>
      </c>
      <c r="K324" s="67" t="e">
        <f aca="false">J324</f>
        <v>#N/A</v>
      </c>
      <c r="L324" s="68" t="e">
        <f aca="false">K324</f>
        <v>#N/A</v>
      </c>
      <c r="M324" s="66" t="e">
        <f aca="false">VLOOKUP($A324,Table,MATCH(M$4,Curves,0))</f>
        <v>#N/A</v>
      </c>
      <c r="N324" s="67" t="e">
        <f aca="false">M324</f>
        <v>#N/A</v>
      </c>
      <c r="O324" s="68" t="e">
        <f aca="false">N324</f>
        <v>#N/A</v>
      </c>
      <c r="P324" s="69"/>
      <c r="Q324" s="68" t="e">
        <f aca="false">M324+J324+G324</f>
        <v>#N/A</v>
      </c>
      <c r="R324" s="68" t="e">
        <f aca="false">N324+K324+H324</f>
        <v>#N/A</v>
      </c>
      <c r="S324" s="68" t="e">
        <f aca="false">O324+L324+I324</f>
        <v>#N/A</v>
      </c>
      <c r="T324" s="69"/>
      <c r="U324" s="2" t="n">
        <f aca="false">A325-A324</f>
        <v>30</v>
      </c>
      <c r="V324" s="70" t="n">
        <f aca="false">CHOOSE(F$3,A325+24,A324)</f>
        <v>46266</v>
      </c>
      <c r="W324" s="2" t="n">
        <f aca="false">V324-C$3</f>
        <v>341</v>
      </c>
      <c r="X324" s="66" t="n">
        <f aca="false">VLOOKUP($A324,Table,MATCH(X$4,Curves,0))</f>
        <v>2</v>
      </c>
      <c r="Y324" s="71" t="n">
        <f aca="false">1/(1+CHOOSE(F$3,(X325+($K$3/10000))/2,(X324+($K$3/10000))/2))^(2*W324/365.25)</f>
        <v>0.274102190593309</v>
      </c>
      <c r="Z324" s="2" t="n">
        <f aca="false">IF(AND(mthbeg&lt;=A324,mthend&gt;=A324),1,0)</f>
        <v>0</v>
      </c>
      <c r="AA324" s="2" t="n">
        <f aca="false">U324*Z324</f>
        <v>0</v>
      </c>
      <c r="AC324" s="57" t="n">
        <f aca="false">F324*G324</f>
        <v>0</v>
      </c>
      <c r="AD324" s="57" t="n">
        <f aca="false">$F324*H324</f>
        <v>0</v>
      </c>
      <c r="AE324" s="57" t="n">
        <f aca="false">$F324*I324</f>
        <v>0</v>
      </c>
      <c r="AF324" s="57" t="e">
        <f aca="false">$F324*J324</f>
        <v>#N/A</v>
      </c>
      <c r="AG324" s="57" t="e">
        <f aca="false">$F324*K324</f>
        <v>#N/A</v>
      </c>
      <c r="AH324" s="57" t="e">
        <f aca="false">$F324*L324</f>
        <v>#N/A</v>
      </c>
      <c r="AI324" s="57" t="e">
        <f aca="false">$F324*M324</f>
        <v>#N/A</v>
      </c>
      <c r="AJ324" s="57" t="e">
        <f aca="false">$F324*N324</f>
        <v>#N/A</v>
      </c>
      <c r="AK324" s="57" t="e">
        <f aca="false">F324*O324</f>
        <v>#N/A</v>
      </c>
      <c r="AL324" s="61"/>
      <c r="AM324" s="57" t="n">
        <f aca="false">CHOOSE($G$3,AD324-AE324,AE324-AD324)</f>
        <v>0</v>
      </c>
      <c r="AN324" s="57" t="e">
        <f aca="false">CHOOSE($G$3,AG324-AH324,AH324-AG324)</f>
        <v>#N/A</v>
      </c>
      <c r="AO324" s="57" t="e">
        <f aca="false">CHOOSE($G$3,AJ324-AK324,AK324-AJ324)</f>
        <v>#N/A</v>
      </c>
      <c r="AP324" s="72" t="e">
        <f aca="false">SUM(AM324:AO324)</f>
        <v>#N/A</v>
      </c>
      <c r="AR324" s="57" t="n">
        <f aca="false">CHOOSE($G$3,AC324-AD324,AD324-AC324)</f>
        <v>0</v>
      </c>
      <c r="AS324" s="57" t="e">
        <f aca="false">CHOOSE($G$3,AF324-AG324,AG324-AF324)</f>
        <v>#N/A</v>
      </c>
      <c r="AT324" s="57" t="e">
        <f aca="false">CHOOSE($G$3,AI324-AJ324,AJ324-AI324)</f>
        <v>#N/A</v>
      </c>
      <c r="AU324" s="72" t="e">
        <f aca="false">AR324+AS324+AT324</f>
        <v>#N/A</v>
      </c>
      <c r="AV324" s="72"/>
      <c r="AW324" s="58" t="e">
        <f aca="false">AU324+AP324</f>
        <v>#N/A</v>
      </c>
      <c r="AY324" s="58" t="e">
        <f aca="false">AK324+AH324+AE324</f>
        <v>#N/A</v>
      </c>
      <c r="AZ324" s="73"/>
    </row>
    <row r="325" customFormat="false" ht="12" hidden="false" customHeight="true" outlineLevel="0" collapsed="false">
      <c r="A325" s="62" t="n">
        <f aca="false">EDATE(A324,1)</f>
        <v>46296</v>
      </c>
      <c r="B325" s="63" t="n">
        <f aca="false">B324</f>
        <v>15000</v>
      </c>
      <c r="C325" s="75"/>
      <c r="D325" s="65" t="n">
        <f aca="false">B325+C325</f>
        <v>15000</v>
      </c>
      <c r="E325" s="52" t="n">
        <f aca="false">IF(Z325=0,0,IF(AND(Z325=1,$H$3=1),D325*U325,IF($H$3=2,D325,"N/A")))</f>
        <v>0</v>
      </c>
      <c r="F325" s="52" t="n">
        <f aca="false">E325*Y325</f>
        <v>0</v>
      </c>
      <c r="G325" s="66" t="n">
        <f aca="false">VLOOKUP($A325,Table,MATCH(G$4,Curves,0))</f>
        <v>3</v>
      </c>
      <c r="H325" s="67" t="n">
        <f aca="false">G325</f>
        <v>3</v>
      </c>
      <c r="I325" s="68" t="n">
        <f aca="false">H325</f>
        <v>3</v>
      </c>
      <c r="J325" s="66" t="e">
        <f aca="false">VLOOKUP($A325,Table,MATCH(J$4,Curves,0))</f>
        <v>#N/A</v>
      </c>
      <c r="K325" s="67" t="e">
        <f aca="false">J325</f>
        <v>#N/A</v>
      </c>
      <c r="L325" s="68" t="e">
        <f aca="false">K325</f>
        <v>#N/A</v>
      </c>
      <c r="M325" s="66" t="e">
        <f aca="false">VLOOKUP($A325,Table,MATCH(M$4,Curves,0))</f>
        <v>#N/A</v>
      </c>
      <c r="N325" s="67" t="e">
        <f aca="false">M325</f>
        <v>#N/A</v>
      </c>
      <c r="O325" s="68" t="e">
        <f aca="false">N325</f>
        <v>#N/A</v>
      </c>
      <c r="P325" s="69"/>
      <c r="Q325" s="68" t="e">
        <f aca="false">M325+J325+G325</f>
        <v>#N/A</v>
      </c>
      <c r="R325" s="68" t="e">
        <f aca="false">N325+K325+H325</f>
        <v>#N/A</v>
      </c>
      <c r="S325" s="68" t="e">
        <f aca="false">O325+L325+I325</f>
        <v>#N/A</v>
      </c>
      <c r="T325" s="69"/>
      <c r="U325" s="2" t="n">
        <f aca="false">A326-A325</f>
        <v>31</v>
      </c>
      <c r="V325" s="70" t="n">
        <f aca="false">CHOOSE(F$3,A326+24,A325)</f>
        <v>46296</v>
      </c>
      <c r="W325" s="2" t="n">
        <f aca="false">V325-C$3</f>
        <v>371</v>
      </c>
      <c r="X325" s="66" t="n">
        <f aca="false">VLOOKUP($A325,Table,MATCH(X$4,Curves,0))</f>
        <v>2</v>
      </c>
      <c r="Y325" s="71" t="n">
        <f aca="false">1/(1+CHOOSE(F$3,(X326+($K$3/10000))/2,(X325+($K$3/10000))/2))^(2*W325/365.25)</f>
        <v>0.244603120807563</v>
      </c>
      <c r="Z325" s="2" t="n">
        <f aca="false">IF(AND(mthbeg&lt;=A325,mthend&gt;=A325),1,0)</f>
        <v>0</v>
      </c>
      <c r="AA325" s="2" t="n">
        <f aca="false">U325*Z325</f>
        <v>0</v>
      </c>
      <c r="AC325" s="57" t="n">
        <f aca="false">F325*G325</f>
        <v>0</v>
      </c>
      <c r="AD325" s="57" t="n">
        <f aca="false">$F325*H325</f>
        <v>0</v>
      </c>
      <c r="AE325" s="57" t="n">
        <f aca="false">$F325*I325</f>
        <v>0</v>
      </c>
      <c r="AF325" s="57" t="e">
        <f aca="false">$F325*J325</f>
        <v>#N/A</v>
      </c>
      <c r="AG325" s="57" t="e">
        <f aca="false">$F325*K325</f>
        <v>#N/A</v>
      </c>
      <c r="AH325" s="57" t="e">
        <f aca="false">$F325*L325</f>
        <v>#N/A</v>
      </c>
      <c r="AI325" s="57" t="e">
        <f aca="false">$F325*M325</f>
        <v>#N/A</v>
      </c>
      <c r="AJ325" s="57" t="e">
        <f aca="false">$F325*N325</f>
        <v>#N/A</v>
      </c>
      <c r="AK325" s="57" t="e">
        <f aca="false">F325*O325</f>
        <v>#N/A</v>
      </c>
      <c r="AL325" s="61"/>
      <c r="AM325" s="57" t="n">
        <f aca="false">CHOOSE($G$3,AD325-AE325,AE325-AD325)</f>
        <v>0</v>
      </c>
      <c r="AN325" s="57" t="e">
        <f aca="false">CHOOSE($G$3,AG325-AH325,AH325-AG325)</f>
        <v>#N/A</v>
      </c>
      <c r="AO325" s="57" t="e">
        <f aca="false">CHOOSE($G$3,AJ325-AK325,AK325-AJ325)</f>
        <v>#N/A</v>
      </c>
      <c r="AP325" s="72" t="e">
        <f aca="false">SUM(AM325:AO325)</f>
        <v>#N/A</v>
      </c>
      <c r="AR325" s="57" t="n">
        <f aca="false">CHOOSE($G$3,AC325-AD325,AD325-AC325)</f>
        <v>0</v>
      </c>
      <c r="AS325" s="57" t="e">
        <f aca="false">CHOOSE($G$3,AF325-AG325,AG325-AF325)</f>
        <v>#N/A</v>
      </c>
      <c r="AT325" s="57" t="e">
        <f aca="false">CHOOSE($G$3,AI325-AJ325,AJ325-AI325)</f>
        <v>#N/A</v>
      </c>
      <c r="AU325" s="72" t="e">
        <f aca="false">AR325+AS325+AT325</f>
        <v>#N/A</v>
      </c>
      <c r="AV325" s="72"/>
      <c r="AW325" s="58" t="e">
        <f aca="false">AU325+AP325</f>
        <v>#N/A</v>
      </c>
      <c r="AY325" s="58" t="e">
        <f aca="false">AK325+AH325+AE325</f>
        <v>#N/A</v>
      </c>
      <c r="AZ325" s="73"/>
    </row>
    <row r="326" customFormat="false" ht="12" hidden="false" customHeight="true" outlineLevel="0" collapsed="false">
      <c r="A326" s="62" t="n">
        <f aca="false">EDATE(A325,1)</f>
        <v>46327</v>
      </c>
      <c r="B326" s="63" t="n">
        <f aca="false">B325</f>
        <v>15000</v>
      </c>
      <c r="C326" s="75"/>
      <c r="D326" s="65" t="n">
        <f aca="false">B326+C326</f>
        <v>15000</v>
      </c>
      <c r="E326" s="52" t="n">
        <f aca="false">IF(Z326=0,0,IF(AND(Z326=1,$H$3=1),D326*U326,IF($H$3=2,D326,"N/A")))</f>
        <v>0</v>
      </c>
      <c r="F326" s="52" t="n">
        <f aca="false">E326*Y326</f>
        <v>0</v>
      </c>
      <c r="G326" s="66" t="n">
        <f aca="false">VLOOKUP($A326,Table,MATCH(G$4,Curves,0))</f>
        <v>3</v>
      </c>
      <c r="H326" s="67" t="n">
        <f aca="false">G326</f>
        <v>3</v>
      </c>
      <c r="I326" s="68" t="n">
        <f aca="false">H326</f>
        <v>3</v>
      </c>
      <c r="J326" s="66" t="e">
        <f aca="false">VLOOKUP($A326,Table,MATCH(J$4,Curves,0))</f>
        <v>#N/A</v>
      </c>
      <c r="K326" s="67" t="e">
        <f aca="false">J326</f>
        <v>#N/A</v>
      </c>
      <c r="L326" s="68" t="e">
        <f aca="false">K326</f>
        <v>#N/A</v>
      </c>
      <c r="M326" s="66" t="e">
        <f aca="false">VLOOKUP($A326,Table,MATCH(M$4,Curves,0))</f>
        <v>#N/A</v>
      </c>
      <c r="N326" s="67" t="e">
        <f aca="false">M326</f>
        <v>#N/A</v>
      </c>
      <c r="O326" s="68" t="e">
        <f aca="false">N326</f>
        <v>#N/A</v>
      </c>
      <c r="P326" s="69"/>
      <c r="Q326" s="68" t="e">
        <f aca="false">M326+J326+G326</f>
        <v>#N/A</v>
      </c>
      <c r="R326" s="68" t="e">
        <f aca="false">N326+K326+H326</f>
        <v>#N/A</v>
      </c>
      <c r="S326" s="68" t="e">
        <f aca="false">O326+L326+I326</f>
        <v>#N/A</v>
      </c>
      <c r="T326" s="69"/>
      <c r="U326" s="2" t="n">
        <f aca="false">A327-A326</f>
        <v>30</v>
      </c>
      <c r="V326" s="70" t="n">
        <f aca="false">CHOOSE(F$3,A327+24,A326)</f>
        <v>46327</v>
      </c>
      <c r="W326" s="2" t="n">
        <f aca="false">V326-C$3</f>
        <v>402</v>
      </c>
      <c r="X326" s="66" t="n">
        <f aca="false">VLOOKUP($A326,Table,MATCH(X$4,Curves,0))</f>
        <v>2</v>
      </c>
      <c r="Y326" s="71" t="n">
        <f aca="false">1/(1+CHOOSE(F$3,(X327+($K$3/10000))/2,(X326+($K$3/10000))/2))^(2*W326/365.25)</f>
        <v>0.217451861946941</v>
      </c>
      <c r="Z326" s="2" t="n">
        <f aca="false">IF(AND(mthbeg&lt;=A326,mthend&gt;=A326),1,0)</f>
        <v>0</v>
      </c>
      <c r="AA326" s="2" t="n">
        <f aca="false">U326*Z326</f>
        <v>0</v>
      </c>
      <c r="AC326" s="57" t="n">
        <f aca="false">F326*G326</f>
        <v>0</v>
      </c>
      <c r="AD326" s="57" t="n">
        <f aca="false">$F326*H326</f>
        <v>0</v>
      </c>
      <c r="AE326" s="57" t="n">
        <f aca="false">$F326*I326</f>
        <v>0</v>
      </c>
      <c r="AF326" s="57" t="e">
        <f aca="false">$F326*J326</f>
        <v>#N/A</v>
      </c>
      <c r="AG326" s="57" t="e">
        <f aca="false">$F326*K326</f>
        <v>#N/A</v>
      </c>
      <c r="AH326" s="57" t="e">
        <f aca="false">$F326*L326</f>
        <v>#N/A</v>
      </c>
      <c r="AI326" s="57" t="e">
        <f aca="false">$F326*M326</f>
        <v>#N/A</v>
      </c>
      <c r="AJ326" s="57" t="e">
        <f aca="false">$F326*N326</f>
        <v>#N/A</v>
      </c>
      <c r="AK326" s="57" t="e">
        <f aca="false">F326*O326</f>
        <v>#N/A</v>
      </c>
      <c r="AL326" s="61"/>
      <c r="AM326" s="57" t="n">
        <f aca="false">CHOOSE($G$3,AD326-AE326,AE326-AD326)</f>
        <v>0</v>
      </c>
      <c r="AN326" s="57" t="e">
        <f aca="false">CHOOSE($G$3,AG326-AH326,AH326-AG326)</f>
        <v>#N/A</v>
      </c>
      <c r="AO326" s="57" t="e">
        <f aca="false">CHOOSE($G$3,AJ326-AK326,AK326-AJ326)</f>
        <v>#N/A</v>
      </c>
      <c r="AP326" s="72" t="e">
        <f aca="false">SUM(AM326:AO326)</f>
        <v>#N/A</v>
      </c>
      <c r="AR326" s="57" t="n">
        <f aca="false">CHOOSE($G$3,AC326-AD326,AD326-AC326)</f>
        <v>0</v>
      </c>
      <c r="AS326" s="57" t="e">
        <f aca="false">CHOOSE($G$3,AF326-AG326,AG326-AF326)</f>
        <v>#N/A</v>
      </c>
      <c r="AT326" s="57" t="e">
        <f aca="false">CHOOSE($G$3,AI326-AJ326,AJ326-AI326)</f>
        <v>#N/A</v>
      </c>
      <c r="AU326" s="72" t="e">
        <f aca="false">AR326+AS326+AT326</f>
        <v>#N/A</v>
      </c>
      <c r="AV326" s="72"/>
      <c r="AW326" s="58" t="e">
        <f aca="false">AU326+AP326</f>
        <v>#N/A</v>
      </c>
      <c r="AY326" s="58" t="e">
        <f aca="false">AK326+AH326+AE326</f>
        <v>#N/A</v>
      </c>
      <c r="AZ326" s="73"/>
    </row>
    <row r="327" customFormat="false" ht="12" hidden="false" customHeight="true" outlineLevel="0" collapsed="false">
      <c r="A327" s="62" t="n">
        <f aca="false">EDATE(A326,1)</f>
        <v>46357</v>
      </c>
      <c r="B327" s="63" t="n">
        <f aca="false">B326</f>
        <v>15000</v>
      </c>
      <c r="C327" s="75"/>
      <c r="D327" s="65" t="n">
        <f aca="false">B327+C327</f>
        <v>15000</v>
      </c>
      <c r="E327" s="52" t="n">
        <f aca="false">IF(Z327=0,0,IF(AND(Z327=1,$H$3=1),D327*U327,IF($H$3=2,D327,"N/A")))</f>
        <v>0</v>
      </c>
      <c r="F327" s="52" t="n">
        <f aca="false">E327*Y327</f>
        <v>0</v>
      </c>
      <c r="G327" s="66" t="n">
        <f aca="false">VLOOKUP($A327,Table,MATCH(G$4,Curves,0))</f>
        <v>3</v>
      </c>
      <c r="H327" s="67" t="n">
        <f aca="false">G327</f>
        <v>3</v>
      </c>
      <c r="I327" s="68" t="n">
        <f aca="false">H327</f>
        <v>3</v>
      </c>
      <c r="J327" s="66" t="e">
        <f aca="false">VLOOKUP($A327,Table,MATCH(J$4,Curves,0))</f>
        <v>#N/A</v>
      </c>
      <c r="K327" s="67" t="e">
        <f aca="false">J327</f>
        <v>#N/A</v>
      </c>
      <c r="L327" s="68" t="e">
        <f aca="false">K327</f>
        <v>#N/A</v>
      </c>
      <c r="M327" s="66" t="e">
        <f aca="false">VLOOKUP($A327,Table,MATCH(M$4,Curves,0))</f>
        <v>#N/A</v>
      </c>
      <c r="N327" s="67" t="e">
        <f aca="false">M327</f>
        <v>#N/A</v>
      </c>
      <c r="O327" s="68" t="e">
        <f aca="false">N327</f>
        <v>#N/A</v>
      </c>
      <c r="P327" s="69"/>
      <c r="Q327" s="68" t="e">
        <f aca="false">M327+J327+G327</f>
        <v>#N/A</v>
      </c>
      <c r="R327" s="68" t="e">
        <f aca="false">N327+K327+H327</f>
        <v>#N/A</v>
      </c>
      <c r="S327" s="68" t="e">
        <f aca="false">O327+L327+I327</f>
        <v>#N/A</v>
      </c>
      <c r="T327" s="69"/>
      <c r="U327" s="2" t="n">
        <f aca="false">A328-A327</f>
        <v>31</v>
      </c>
      <c r="V327" s="70" t="n">
        <f aca="false">CHOOSE(F$3,A328+24,A327)</f>
        <v>46357</v>
      </c>
      <c r="W327" s="2" t="n">
        <f aca="false">V327-C$3</f>
        <v>432</v>
      </c>
      <c r="X327" s="66" t="n">
        <f aca="false">VLOOKUP($A327,Table,MATCH(X$4,Curves,0))</f>
        <v>2</v>
      </c>
      <c r="Y327" s="71" t="n">
        <f aca="false">1/(1+CHOOSE(F$3,(X328+($K$3/10000))/2,(X327+($K$3/10000))/2))^(2*W327/365.25)</f>
        <v>0.194049540218945</v>
      </c>
      <c r="Z327" s="2" t="n">
        <f aca="false">IF(AND(mthbeg&lt;=A327,mthend&gt;=A327),1,0)</f>
        <v>0</v>
      </c>
      <c r="AA327" s="2" t="n">
        <f aca="false">U327*Z327</f>
        <v>0</v>
      </c>
      <c r="AC327" s="57" t="n">
        <f aca="false">F327*G327</f>
        <v>0</v>
      </c>
      <c r="AD327" s="57" t="n">
        <f aca="false">$F327*H327</f>
        <v>0</v>
      </c>
      <c r="AE327" s="57" t="n">
        <f aca="false">$F327*I327</f>
        <v>0</v>
      </c>
      <c r="AF327" s="57" t="e">
        <f aca="false">$F327*J327</f>
        <v>#N/A</v>
      </c>
      <c r="AG327" s="57" t="e">
        <f aca="false">$F327*K327</f>
        <v>#N/A</v>
      </c>
      <c r="AH327" s="57" t="e">
        <f aca="false">$F327*L327</f>
        <v>#N/A</v>
      </c>
      <c r="AI327" s="57" t="e">
        <f aca="false">$F327*M327</f>
        <v>#N/A</v>
      </c>
      <c r="AJ327" s="57" t="e">
        <f aca="false">$F327*N327</f>
        <v>#N/A</v>
      </c>
      <c r="AK327" s="57" t="e">
        <f aca="false">F327*O327</f>
        <v>#N/A</v>
      </c>
      <c r="AL327" s="61"/>
      <c r="AM327" s="57" t="n">
        <f aca="false">CHOOSE($G$3,AD327-AE327,AE327-AD327)</f>
        <v>0</v>
      </c>
      <c r="AN327" s="57" t="e">
        <f aca="false">CHOOSE($G$3,AG327-AH327,AH327-AG327)</f>
        <v>#N/A</v>
      </c>
      <c r="AO327" s="57" t="e">
        <f aca="false">CHOOSE($G$3,AJ327-AK327,AK327-AJ327)</f>
        <v>#N/A</v>
      </c>
      <c r="AP327" s="72" t="e">
        <f aca="false">SUM(AM327:AO327)</f>
        <v>#N/A</v>
      </c>
      <c r="AR327" s="57" t="n">
        <f aca="false">CHOOSE($G$3,AC327-AD327,AD327-AC327)</f>
        <v>0</v>
      </c>
      <c r="AS327" s="57" t="e">
        <f aca="false">CHOOSE($G$3,AF327-AG327,AG327-AF327)</f>
        <v>#N/A</v>
      </c>
      <c r="AT327" s="57" t="e">
        <f aca="false">CHOOSE($G$3,AI327-AJ327,AJ327-AI327)</f>
        <v>#N/A</v>
      </c>
      <c r="AU327" s="72" t="e">
        <f aca="false">AR327+AS327+AT327</f>
        <v>#N/A</v>
      </c>
      <c r="AV327" s="72"/>
      <c r="AW327" s="58" t="e">
        <f aca="false">AU327+AP327</f>
        <v>#N/A</v>
      </c>
      <c r="AY327" s="58" t="e">
        <f aca="false">AK327+AH327+AE327</f>
        <v>#N/A</v>
      </c>
      <c r="AZ327" s="73"/>
    </row>
    <row r="328" customFormat="false" ht="12" hidden="false" customHeight="true" outlineLevel="0" collapsed="false">
      <c r="A328" s="62" t="n">
        <f aca="false">EDATE(A327,1)</f>
        <v>46388</v>
      </c>
      <c r="B328" s="63" t="n">
        <f aca="false">B327</f>
        <v>15000</v>
      </c>
      <c r="C328" s="75"/>
      <c r="D328" s="65" t="n">
        <f aca="false">B328+C328</f>
        <v>15000</v>
      </c>
      <c r="E328" s="52" t="n">
        <f aca="false">IF(Z328=0,0,IF(AND(Z328=1,$H$3=1),D328*U328,IF($H$3=2,D328,"N/A")))</f>
        <v>0</v>
      </c>
      <c r="F328" s="52" t="n">
        <f aca="false">E328*Y328</f>
        <v>0</v>
      </c>
      <c r="G328" s="66" t="n">
        <f aca="false">VLOOKUP($A328,Table,MATCH(G$4,Curves,0))</f>
        <v>3</v>
      </c>
      <c r="H328" s="67" t="n">
        <f aca="false">G328</f>
        <v>3</v>
      </c>
      <c r="I328" s="68" t="n">
        <f aca="false">H328</f>
        <v>3</v>
      </c>
      <c r="J328" s="66" t="e">
        <f aca="false">VLOOKUP($A328,Table,MATCH(J$4,Curves,0))</f>
        <v>#N/A</v>
      </c>
      <c r="K328" s="67" t="e">
        <f aca="false">J328</f>
        <v>#N/A</v>
      </c>
      <c r="L328" s="68" t="e">
        <f aca="false">K328</f>
        <v>#N/A</v>
      </c>
      <c r="M328" s="66" t="e">
        <f aca="false">VLOOKUP($A328,Table,MATCH(M$4,Curves,0))</f>
        <v>#N/A</v>
      </c>
      <c r="N328" s="67" t="e">
        <f aca="false">M328</f>
        <v>#N/A</v>
      </c>
      <c r="O328" s="68" t="e">
        <f aca="false">N328</f>
        <v>#N/A</v>
      </c>
      <c r="P328" s="69"/>
      <c r="Q328" s="68" t="e">
        <f aca="false">M328+J328+G328</f>
        <v>#N/A</v>
      </c>
      <c r="R328" s="68" t="e">
        <f aca="false">N328+K328+H328</f>
        <v>#N/A</v>
      </c>
      <c r="S328" s="68" t="e">
        <f aca="false">O328+L328+I328</f>
        <v>#N/A</v>
      </c>
      <c r="T328" s="69"/>
      <c r="U328" s="2" t="n">
        <f aca="false">A329-A328</f>
        <v>31</v>
      </c>
      <c r="V328" s="70" t="n">
        <f aca="false">CHOOSE(F$3,A329+24,A328)</f>
        <v>46388</v>
      </c>
      <c r="W328" s="2" t="n">
        <f aca="false">V328-C$3</f>
        <v>463</v>
      </c>
      <c r="X328" s="66" t="n">
        <f aca="false">VLOOKUP($A328,Table,MATCH(X$4,Curves,0))</f>
        <v>2</v>
      </c>
      <c r="Y328" s="71" t="n">
        <f aca="false">1/(1+CHOOSE(F$3,(X329+($K$3/10000))/2,(X328+($K$3/10000))/2))^(2*W328/365.25)</f>
        <v>0.172509793379761</v>
      </c>
      <c r="Z328" s="2" t="n">
        <f aca="false">IF(AND(mthbeg&lt;=A328,mthend&gt;=A328),1,0)</f>
        <v>0</v>
      </c>
      <c r="AA328" s="2" t="n">
        <f aca="false">U328*Z328</f>
        <v>0</v>
      </c>
      <c r="AC328" s="57" t="n">
        <f aca="false">F328*G328</f>
        <v>0</v>
      </c>
      <c r="AD328" s="57" t="n">
        <f aca="false">$F328*H328</f>
        <v>0</v>
      </c>
      <c r="AE328" s="57" t="n">
        <f aca="false">$F328*I328</f>
        <v>0</v>
      </c>
      <c r="AF328" s="57" t="e">
        <f aca="false">$F328*J328</f>
        <v>#N/A</v>
      </c>
      <c r="AG328" s="57" t="e">
        <f aca="false">$F328*K328</f>
        <v>#N/A</v>
      </c>
      <c r="AH328" s="57" t="e">
        <f aca="false">$F328*L328</f>
        <v>#N/A</v>
      </c>
      <c r="AI328" s="57" t="e">
        <f aca="false">$F328*M328</f>
        <v>#N/A</v>
      </c>
      <c r="AJ328" s="57" t="e">
        <f aca="false">$F328*N328</f>
        <v>#N/A</v>
      </c>
      <c r="AK328" s="57" t="e">
        <f aca="false">F328*O328</f>
        <v>#N/A</v>
      </c>
      <c r="AL328" s="61"/>
      <c r="AM328" s="57" t="n">
        <f aca="false">CHOOSE($G$3,AD328-AE328,AE328-AD328)</f>
        <v>0</v>
      </c>
      <c r="AN328" s="57" t="e">
        <f aca="false">CHOOSE($G$3,AG328-AH328,AH328-AG328)</f>
        <v>#N/A</v>
      </c>
      <c r="AO328" s="57" t="e">
        <f aca="false">CHOOSE($G$3,AJ328-AK328,AK328-AJ328)</f>
        <v>#N/A</v>
      </c>
      <c r="AP328" s="72" t="e">
        <f aca="false">SUM(AM328:AO328)</f>
        <v>#N/A</v>
      </c>
      <c r="AR328" s="57" t="n">
        <f aca="false">CHOOSE($G$3,AC328-AD328,AD328-AC328)</f>
        <v>0</v>
      </c>
      <c r="AS328" s="57" t="e">
        <f aca="false">CHOOSE($G$3,AF328-AG328,AG328-AF328)</f>
        <v>#N/A</v>
      </c>
      <c r="AT328" s="57" t="e">
        <f aca="false">CHOOSE($G$3,AI328-AJ328,AJ328-AI328)</f>
        <v>#N/A</v>
      </c>
      <c r="AU328" s="72" t="e">
        <f aca="false">AR328+AS328+AT328</f>
        <v>#N/A</v>
      </c>
      <c r="AV328" s="72"/>
      <c r="AW328" s="58" t="e">
        <f aca="false">AU328+AP328</f>
        <v>#N/A</v>
      </c>
      <c r="AY328" s="58" t="e">
        <f aca="false">AK328+AH328+AE328</f>
        <v>#N/A</v>
      </c>
      <c r="AZ328" s="73"/>
    </row>
    <row r="329" customFormat="false" ht="12" hidden="false" customHeight="true" outlineLevel="0" collapsed="false">
      <c r="A329" s="62" t="n">
        <f aca="false">EDATE(A328,1)</f>
        <v>46419</v>
      </c>
      <c r="B329" s="63" t="n">
        <f aca="false">B328</f>
        <v>15000</v>
      </c>
      <c r="C329" s="75"/>
      <c r="D329" s="65" t="n">
        <f aca="false">B329+C329</f>
        <v>15000</v>
      </c>
      <c r="E329" s="52" t="n">
        <f aca="false">IF(Z329=0,0,IF(AND(Z329=1,$H$3=1),D329*U329,IF($H$3=2,D329,"N/A")))</f>
        <v>0</v>
      </c>
      <c r="F329" s="52" t="n">
        <f aca="false">E329*Y329</f>
        <v>0</v>
      </c>
      <c r="G329" s="66" t="n">
        <f aca="false">VLOOKUP($A329,Table,MATCH(G$4,Curves,0))</f>
        <v>3</v>
      </c>
      <c r="H329" s="67" t="n">
        <f aca="false">G329</f>
        <v>3</v>
      </c>
      <c r="I329" s="68" t="n">
        <f aca="false">H329</f>
        <v>3</v>
      </c>
      <c r="J329" s="66" t="e">
        <f aca="false">VLOOKUP($A329,Table,MATCH(J$4,Curves,0))</f>
        <v>#N/A</v>
      </c>
      <c r="K329" s="67" t="e">
        <f aca="false">J329</f>
        <v>#N/A</v>
      </c>
      <c r="L329" s="68" t="e">
        <f aca="false">K329</f>
        <v>#N/A</v>
      </c>
      <c r="M329" s="66" t="e">
        <f aca="false">VLOOKUP($A329,Table,MATCH(M$4,Curves,0))</f>
        <v>#N/A</v>
      </c>
      <c r="N329" s="67" t="e">
        <f aca="false">M329</f>
        <v>#N/A</v>
      </c>
      <c r="O329" s="68" t="e">
        <f aca="false">N329</f>
        <v>#N/A</v>
      </c>
      <c r="P329" s="69"/>
      <c r="Q329" s="68" t="e">
        <f aca="false">M329+J329+G329</f>
        <v>#N/A</v>
      </c>
      <c r="R329" s="68" t="e">
        <f aca="false">N329+K329+H329</f>
        <v>#N/A</v>
      </c>
      <c r="S329" s="68" t="e">
        <f aca="false">O329+L329+I329</f>
        <v>#N/A</v>
      </c>
      <c r="T329" s="69"/>
      <c r="U329" s="2" t="n">
        <f aca="false">A330-A329</f>
        <v>28</v>
      </c>
      <c r="V329" s="70" t="n">
        <f aca="false">CHOOSE(F$3,A330+24,A329)</f>
        <v>46419</v>
      </c>
      <c r="W329" s="2" t="n">
        <f aca="false">V329-C$3</f>
        <v>494</v>
      </c>
      <c r="X329" s="66" t="n">
        <f aca="false">VLOOKUP($A329,Table,MATCH(X$4,Curves,0))</f>
        <v>2</v>
      </c>
      <c r="Y329" s="71" t="n">
        <f aca="false">1/(1+CHOOSE(F$3,(X330+($K$3/10000))/2,(X329+($K$3/10000))/2))^(2*W329/365.25)</f>
        <v>0.153360985954155</v>
      </c>
      <c r="Z329" s="2" t="n">
        <f aca="false">IF(AND(mthbeg&lt;=A329,mthend&gt;=A329),1,0)</f>
        <v>0</v>
      </c>
      <c r="AA329" s="2" t="n">
        <f aca="false">U329*Z329</f>
        <v>0</v>
      </c>
      <c r="AC329" s="57" t="n">
        <f aca="false">F329*G329</f>
        <v>0</v>
      </c>
      <c r="AD329" s="57" t="n">
        <f aca="false">$F329*H329</f>
        <v>0</v>
      </c>
      <c r="AE329" s="57" t="n">
        <f aca="false">$F329*I329</f>
        <v>0</v>
      </c>
      <c r="AF329" s="57" t="e">
        <f aca="false">$F329*J329</f>
        <v>#N/A</v>
      </c>
      <c r="AG329" s="57" t="e">
        <f aca="false">$F329*K329</f>
        <v>#N/A</v>
      </c>
      <c r="AH329" s="57" t="e">
        <f aca="false">$F329*L329</f>
        <v>#N/A</v>
      </c>
      <c r="AI329" s="57" t="e">
        <f aca="false">$F329*M329</f>
        <v>#N/A</v>
      </c>
      <c r="AJ329" s="57" t="e">
        <f aca="false">$F329*N329</f>
        <v>#N/A</v>
      </c>
      <c r="AK329" s="57" t="e">
        <f aca="false">F329*O329</f>
        <v>#N/A</v>
      </c>
      <c r="AL329" s="61"/>
      <c r="AM329" s="57" t="n">
        <f aca="false">CHOOSE($G$3,AD329-AE329,AE329-AD329)</f>
        <v>0</v>
      </c>
      <c r="AN329" s="57" t="e">
        <f aca="false">CHOOSE($G$3,AG329-AH329,AH329-AG329)</f>
        <v>#N/A</v>
      </c>
      <c r="AO329" s="57" t="e">
        <f aca="false">CHOOSE($G$3,AJ329-AK329,AK329-AJ329)</f>
        <v>#N/A</v>
      </c>
      <c r="AP329" s="72" t="e">
        <f aca="false">SUM(AM329:AO329)</f>
        <v>#N/A</v>
      </c>
      <c r="AR329" s="57" t="n">
        <f aca="false">CHOOSE($G$3,AC329-AD329,AD329-AC329)</f>
        <v>0</v>
      </c>
      <c r="AS329" s="57" t="e">
        <f aca="false">CHOOSE($G$3,AF329-AG329,AG329-AF329)</f>
        <v>#N/A</v>
      </c>
      <c r="AT329" s="57" t="e">
        <f aca="false">CHOOSE($G$3,AI329-AJ329,AJ329-AI329)</f>
        <v>#N/A</v>
      </c>
      <c r="AU329" s="72" t="e">
        <f aca="false">AR329+AS329+AT329</f>
        <v>#N/A</v>
      </c>
      <c r="AV329" s="72"/>
      <c r="AW329" s="58" t="e">
        <f aca="false">AU329+AP329</f>
        <v>#N/A</v>
      </c>
      <c r="AY329" s="58" t="e">
        <f aca="false">AK329+AH329+AE329</f>
        <v>#N/A</v>
      </c>
      <c r="AZ329" s="73"/>
    </row>
    <row r="330" customFormat="false" ht="12" hidden="false" customHeight="true" outlineLevel="0" collapsed="false">
      <c r="A330" s="62" t="n">
        <f aca="false">EDATE(A329,1)</f>
        <v>46447</v>
      </c>
      <c r="B330" s="63" t="n">
        <f aca="false">B329</f>
        <v>15000</v>
      </c>
      <c r="C330" s="75"/>
      <c r="D330" s="65" t="n">
        <f aca="false">B330+C330</f>
        <v>15000</v>
      </c>
      <c r="E330" s="52" t="n">
        <f aca="false">IF(Z330=0,0,IF(AND(Z330=1,$H$3=1),D330*U330,IF($H$3=2,D330,"N/A")))</f>
        <v>0</v>
      </c>
      <c r="F330" s="52" t="n">
        <f aca="false">E330*Y330</f>
        <v>0</v>
      </c>
      <c r="G330" s="66" t="n">
        <f aca="false">VLOOKUP($A330,Table,MATCH(G$4,Curves,0))</f>
        <v>3</v>
      </c>
      <c r="H330" s="67" t="n">
        <f aca="false">G330</f>
        <v>3</v>
      </c>
      <c r="I330" s="68" t="n">
        <f aca="false">H330</f>
        <v>3</v>
      </c>
      <c r="J330" s="66" t="e">
        <f aca="false">VLOOKUP($A330,Table,MATCH(J$4,Curves,0))</f>
        <v>#N/A</v>
      </c>
      <c r="K330" s="67" t="e">
        <f aca="false">J330</f>
        <v>#N/A</v>
      </c>
      <c r="L330" s="68" t="e">
        <f aca="false">K330</f>
        <v>#N/A</v>
      </c>
      <c r="M330" s="66" t="e">
        <f aca="false">VLOOKUP($A330,Table,MATCH(M$4,Curves,0))</f>
        <v>#N/A</v>
      </c>
      <c r="N330" s="67" t="e">
        <f aca="false">M330</f>
        <v>#N/A</v>
      </c>
      <c r="O330" s="68" t="e">
        <f aca="false">N330</f>
        <v>#N/A</v>
      </c>
      <c r="P330" s="69"/>
      <c r="Q330" s="68" t="e">
        <f aca="false">M330+J330+G330</f>
        <v>#N/A</v>
      </c>
      <c r="R330" s="68" t="e">
        <f aca="false">N330+K330+H330</f>
        <v>#N/A</v>
      </c>
      <c r="S330" s="68" t="e">
        <f aca="false">O330+L330+I330</f>
        <v>#N/A</v>
      </c>
      <c r="T330" s="69"/>
      <c r="U330" s="2" t="n">
        <f aca="false">A331-A330</f>
        <v>31</v>
      </c>
      <c r="V330" s="70" t="n">
        <f aca="false">CHOOSE(F$3,A331+24,A330)</f>
        <v>46447</v>
      </c>
      <c r="W330" s="2" t="n">
        <f aca="false">V330-C$3</f>
        <v>522</v>
      </c>
      <c r="X330" s="66" t="n">
        <f aca="false">VLOOKUP($A330,Table,MATCH(X$4,Curves,0))</f>
        <v>2</v>
      </c>
      <c r="Y330" s="71" t="n">
        <f aca="false">1/(1+CHOOSE(F$3,(X331+($K$3/10000))/2,(X330+($K$3/10000))/2))^(2*W330/365.25)</f>
        <v>0.137898988357876</v>
      </c>
      <c r="Z330" s="2" t="n">
        <f aca="false">IF(AND(mthbeg&lt;=A330,mthend&gt;=A330),1,0)</f>
        <v>0</v>
      </c>
      <c r="AA330" s="2" t="n">
        <f aca="false">U330*Z330</f>
        <v>0</v>
      </c>
      <c r="AC330" s="57" t="n">
        <f aca="false">F330*G330</f>
        <v>0</v>
      </c>
      <c r="AD330" s="57" t="n">
        <f aca="false">$F330*H330</f>
        <v>0</v>
      </c>
      <c r="AE330" s="57" t="n">
        <f aca="false">$F330*I330</f>
        <v>0</v>
      </c>
      <c r="AF330" s="57" t="e">
        <f aca="false">$F330*J330</f>
        <v>#N/A</v>
      </c>
      <c r="AG330" s="57" t="e">
        <f aca="false">$F330*K330</f>
        <v>#N/A</v>
      </c>
      <c r="AH330" s="57" t="e">
        <f aca="false">$F330*L330</f>
        <v>#N/A</v>
      </c>
      <c r="AI330" s="57" t="e">
        <f aca="false">$F330*M330</f>
        <v>#N/A</v>
      </c>
      <c r="AJ330" s="57" t="e">
        <f aca="false">$F330*N330</f>
        <v>#N/A</v>
      </c>
      <c r="AK330" s="57" t="e">
        <f aca="false">F330*O330</f>
        <v>#N/A</v>
      </c>
      <c r="AL330" s="61"/>
      <c r="AM330" s="57" t="n">
        <f aca="false">CHOOSE($G$3,AD330-AE330,AE330-AD330)</f>
        <v>0</v>
      </c>
      <c r="AN330" s="57" t="e">
        <f aca="false">CHOOSE($G$3,AG330-AH330,AH330-AG330)</f>
        <v>#N/A</v>
      </c>
      <c r="AO330" s="57" t="e">
        <f aca="false">CHOOSE($G$3,AJ330-AK330,AK330-AJ330)</f>
        <v>#N/A</v>
      </c>
      <c r="AP330" s="72" t="e">
        <f aca="false">SUM(AM330:AO330)</f>
        <v>#N/A</v>
      </c>
      <c r="AR330" s="57" t="n">
        <f aca="false">CHOOSE($G$3,AC330-AD330,AD330-AC330)</f>
        <v>0</v>
      </c>
      <c r="AS330" s="57" t="e">
        <f aca="false">CHOOSE($G$3,AF330-AG330,AG330-AF330)</f>
        <v>#N/A</v>
      </c>
      <c r="AT330" s="57" t="e">
        <f aca="false">CHOOSE($G$3,AI330-AJ330,AJ330-AI330)</f>
        <v>#N/A</v>
      </c>
      <c r="AU330" s="72" t="e">
        <f aca="false">AR330+AS330+AT330</f>
        <v>#N/A</v>
      </c>
      <c r="AV330" s="72"/>
      <c r="AW330" s="58" t="e">
        <f aca="false">AU330+AP330</f>
        <v>#N/A</v>
      </c>
      <c r="AY330" s="58" t="e">
        <f aca="false">AK330+AH330+AE330</f>
        <v>#N/A</v>
      </c>
      <c r="AZ330" s="73"/>
    </row>
    <row r="331" customFormat="false" ht="12" hidden="false" customHeight="true" outlineLevel="0" collapsed="false">
      <c r="A331" s="62" t="n">
        <f aca="false">EDATE(A330,1)</f>
        <v>46478</v>
      </c>
      <c r="B331" s="63" t="n">
        <f aca="false">B330</f>
        <v>15000</v>
      </c>
      <c r="C331" s="75"/>
      <c r="D331" s="65" t="n">
        <f aca="false">B331+C331</f>
        <v>15000</v>
      </c>
      <c r="E331" s="52" t="n">
        <f aca="false">IF(Z331=0,0,IF(AND(Z331=1,$H$3=1),D331*U331,IF($H$3=2,D331,"N/A")))</f>
        <v>0</v>
      </c>
      <c r="F331" s="52" t="n">
        <f aca="false">E331*Y331</f>
        <v>0</v>
      </c>
      <c r="G331" s="66" t="n">
        <f aca="false">VLOOKUP($A331,Table,MATCH(G$4,Curves,0))</f>
        <v>3</v>
      </c>
      <c r="H331" s="67" t="n">
        <f aca="false">G331</f>
        <v>3</v>
      </c>
      <c r="I331" s="68" t="n">
        <f aca="false">H331</f>
        <v>3</v>
      </c>
      <c r="J331" s="66" t="e">
        <f aca="false">VLOOKUP($A331,Table,MATCH(J$4,Curves,0))</f>
        <v>#N/A</v>
      </c>
      <c r="K331" s="67" t="e">
        <f aca="false">J331</f>
        <v>#N/A</v>
      </c>
      <c r="L331" s="68" t="e">
        <f aca="false">K331</f>
        <v>#N/A</v>
      </c>
      <c r="M331" s="66" t="e">
        <f aca="false">VLOOKUP($A331,Table,MATCH(M$4,Curves,0))</f>
        <v>#N/A</v>
      </c>
      <c r="N331" s="67" t="e">
        <f aca="false">M331</f>
        <v>#N/A</v>
      </c>
      <c r="O331" s="68" t="e">
        <f aca="false">N331</f>
        <v>#N/A</v>
      </c>
      <c r="P331" s="69"/>
      <c r="Q331" s="68" t="e">
        <f aca="false">M331+J331+G331</f>
        <v>#N/A</v>
      </c>
      <c r="R331" s="68" t="e">
        <f aca="false">N331+K331+H331</f>
        <v>#N/A</v>
      </c>
      <c r="S331" s="68" t="e">
        <f aca="false">O331+L331+I331</f>
        <v>#N/A</v>
      </c>
      <c r="T331" s="69"/>
      <c r="U331" s="2" t="n">
        <f aca="false">A332-A331</f>
        <v>30</v>
      </c>
      <c r="V331" s="70" t="n">
        <f aca="false">CHOOSE(F$3,A332+24,A331)</f>
        <v>46478</v>
      </c>
      <c r="W331" s="2" t="n">
        <f aca="false">V331-C$3</f>
        <v>553</v>
      </c>
      <c r="X331" s="66" t="n">
        <f aca="false">VLOOKUP($A331,Table,MATCH(X$4,Curves,0))</f>
        <v>2</v>
      </c>
      <c r="Y331" s="71" t="n">
        <f aca="false">1/(1+CHOOSE(F$3,(X332+($K$3/10000))/2,(X331+($K$3/10000))/2))^(2*W331/365.25)</f>
        <v>0.122592024500828</v>
      </c>
      <c r="Z331" s="2" t="n">
        <f aca="false">IF(AND(mthbeg&lt;=A331,mthend&gt;=A331),1,0)</f>
        <v>0</v>
      </c>
      <c r="AA331" s="2" t="n">
        <f aca="false">U331*Z331</f>
        <v>0</v>
      </c>
      <c r="AC331" s="57" t="n">
        <f aca="false">F331*G331</f>
        <v>0</v>
      </c>
      <c r="AD331" s="57" t="n">
        <f aca="false">$F331*H331</f>
        <v>0</v>
      </c>
      <c r="AE331" s="57" t="n">
        <f aca="false">$F331*I331</f>
        <v>0</v>
      </c>
      <c r="AF331" s="57" t="e">
        <f aca="false">$F331*J331</f>
        <v>#N/A</v>
      </c>
      <c r="AG331" s="57" t="e">
        <f aca="false">$F331*K331</f>
        <v>#N/A</v>
      </c>
      <c r="AH331" s="57" t="e">
        <f aca="false">$F331*L331</f>
        <v>#N/A</v>
      </c>
      <c r="AI331" s="57" t="e">
        <f aca="false">$F331*M331</f>
        <v>#N/A</v>
      </c>
      <c r="AJ331" s="57" t="e">
        <f aca="false">$F331*N331</f>
        <v>#N/A</v>
      </c>
      <c r="AK331" s="57" t="e">
        <f aca="false">F331*O331</f>
        <v>#N/A</v>
      </c>
      <c r="AL331" s="61"/>
      <c r="AM331" s="57" t="n">
        <f aca="false">CHOOSE($G$3,AD331-AE331,AE331-AD331)</f>
        <v>0</v>
      </c>
      <c r="AN331" s="57" t="e">
        <f aca="false">CHOOSE($G$3,AG331-AH331,AH331-AG331)</f>
        <v>#N/A</v>
      </c>
      <c r="AO331" s="57" t="e">
        <f aca="false">CHOOSE($G$3,AJ331-AK331,AK331-AJ331)</f>
        <v>#N/A</v>
      </c>
      <c r="AP331" s="72" t="e">
        <f aca="false">SUM(AM331:AO331)</f>
        <v>#N/A</v>
      </c>
      <c r="AR331" s="57" t="n">
        <f aca="false">CHOOSE($G$3,AC331-AD331,AD331-AC331)</f>
        <v>0</v>
      </c>
      <c r="AS331" s="57" t="e">
        <f aca="false">CHOOSE($G$3,AF331-AG331,AG331-AF331)</f>
        <v>#N/A</v>
      </c>
      <c r="AT331" s="57" t="e">
        <f aca="false">CHOOSE($G$3,AI331-AJ331,AJ331-AI331)</f>
        <v>#N/A</v>
      </c>
      <c r="AU331" s="72" t="e">
        <f aca="false">AR331+AS331+AT331</f>
        <v>#N/A</v>
      </c>
      <c r="AV331" s="72"/>
      <c r="AW331" s="58" t="e">
        <f aca="false">AU331+AP331</f>
        <v>#N/A</v>
      </c>
      <c r="AY331" s="58" t="e">
        <f aca="false">AK331+AH331+AE331</f>
        <v>#N/A</v>
      </c>
      <c r="AZ331" s="73"/>
    </row>
    <row r="332" customFormat="false" ht="12" hidden="false" customHeight="true" outlineLevel="0" collapsed="false">
      <c r="A332" s="62" t="n">
        <f aca="false">EDATE(A331,1)</f>
        <v>46508</v>
      </c>
      <c r="B332" s="63" t="n">
        <f aca="false">B331</f>
        <v>15000</v>
      </c>
      <c r="C332" s="75"/>
      <c r="D332" s="65" t="n">
        <f aca="false">B332+C332</f>
        <v>15000</v>
      </c>
      <c r="E332" s="52" t="n">
        <f aca="false">IF(Z332=0,0,IF(AND(Z332=1,$H$3=1),D332*U332,IF($H$3=2,D332,"N/A")))</f>
        <v>0</v>
      </c>
      <c r="F332" s="52" t="n">
        <f aca="false">E332*Y332</f>
        <v>0</v>
      </c>
      <c r="G332" s="66" t="n">
        <f aca="false">VLOOKUP($A332,Table,MATCH(G$4,Curves,0))</f>
        <v>3</v>
      </c>
      <c r="H332" s="67" t="n">
        <f aca="false">G332</f>
        <v>3</v>
      </c>
      <c r="I332" s="68" t="n">
        <f aca="false">H332</f>
        <v>3</v>
      </c>
      <c r="J332" s="66" t="e">
        <f aca="false">VLOOKUP($A332,Table,MATCH(J$4,Curves,0))</f>
        <v>#N/A</v>
      </c>
      <c r="K332" s="67" t="e">
        <f aca="false">J332</f>
        <v>#N/A</v>
      </c>
      <c r="L332" s="68" t="e">
        <f aca="false">K332</f>
        <v>#N/A</v>
      </c>
      <c r="M332" s="66" t="e">
        <f aca="false">VLOOKUP($A332,Table,MATCH(M$4,Curves,0))</f>
        <v>#N/A</v>
      </c>
      <c r="N332" s="67" t="e">
        <f aca="false">M332</f>
        <v>#N/A</v>
      </c>
      <c r="O332" s="68" t="e">
        <f aca="false">N332</f>
        <v>#N/A</v>
      </c>
      <c r="P332" s="69"/>
      <c r="Q332" s="68" t="e">
        <f aca="false">M332+J332+G332</f>
        <v>#N/A</v>
      </c>
      <c r="R332" s="68" t="e">
        <f aca="false">N332+K332+H332</f>
        <v>#N/A</v>
      </c>
      <c r="S332" s="68" t="e">
        <f aca="false">O332+L332+I332</f>
        <v>#N/A</v>
      </c>
      <c r="T332" s="69"/>
      <c r="U332" s="2" t="n">
        <f aca="false">A333-A332</f>
        <v>31</v>
      </c>
      <c r="V332" s="70" t="n">
        <f aca="false">CHOOSE(F$3,A333+24,A332)</f>
        <v>46508</v>
      </c>
      <c r="W332" s="2" t="n">
        <f aca="false">V332-C$3</f>
        <v>583</v>
      </c>
      <c r="X332" s="66" t="n">
        <f aca="false">VLOOKUP($A332,Table,MATCH(X$4,Curves,0))</f>
        <v>2</v>
      </c>
      <c r="Y332" s="71" t="n">
        <f aca="false">1/(1+CHOOSE(F$3,(X333+($K$3/10000))/2,(X332+($K$3/10000))/2))^(2*W332/365.25)</f>
        <v>0.109398584936927</v>
      </c>
      <c r="Z332" s="2" t="n">
        <f aca="false">IF(AND(mthbeg&lt;=A332,mthend&gt;=A332),1,0)</f>
        <v>0</v>
      </c>
      <c r="AA332" s="2" t="n">
        <f aca="false">U332*Z332</f>
        <v>0</v>
      </c>
      <c r="AC332" s="57" t="n">
        <f aca="false">F332*G332</f>
        <v>0</v>
      </c>
      <c r="AD332" s="57" t="n">
        <f aca="false">$F332*H332</f>
        <v>0</v>
      </c>
      <c r="AE332" s="57" t="n">
        <f aca="false">$F332*I332</f>
        <v>0</v>
      </c>
      <c r="AF332" s="57" t="e">
        <f aca="false">$F332*J332</f>
        <v>#N/A</v>
      </c>
      <c r="AG332" s="57" t="e">
        <f aca="false">$F332*K332</f>
        <v>#N/A</v>
      </c>
      <c r="AH332" s="57" t="e">
        <f aca="false">$F332*L332</f>
        <v>#N/A</v>
      </c>
      <c r="AI332" s="57" t="e">
        <f aca="false">$F332*M332</f>
        <v>#N/A</v>
      </c>
      <c r="AJ332" s="57" t="e">
        <f aca="false">$F332*N332</f>
        <v>#N/A</v>
      </c>
      <c r="AK332" s="57" t="e">
        <f aca="false">F332*O332</f>
        <v>#N/A</v>
      </c>
      <c r="AL332" s="61"/>
      <c r="AM332" s="57" t="n">
        <f aca="false">CHOOSE($G$3,AD332-AE332,AE332-AD332)</f>
        <v>0</v>
      </c>
      <c r="AN332" s="57" t="e">
        <f aca="false">CHOOSE($G$3,AG332-AH332,AH332-AG332)</f>
        <v>#N/A</v>
      </c>
      <c r="AO332" s="57" t="e">
        <f aca="false">CHOOSE($G$3,AJ332-AK332,AK332-AJ332)</f>
        <v>#N/A</v>
      </c>
      <c r="AP332" s="72" t="e">
        <f aca="false">SUM(AM332:AO332)</f>
        <v>#N/A</v>
      </c>
      <c r="AR332" s="57" t="n">
        <f aca="false">CHOOSE($G$3,AC332-AD332,AD332-AC332)</f>
        <v>0</v>
      </c>
      <c r="AS332" s="57" t="e">
        <f aca="false">CHOOSE($G$3,AF332-AG332,AG332-AF332)</f>
        <v>#N/A</v>
      </c>
      <c r="AT332" s="57" t="e">
        <f aca="false">CHOOSE($G$3,AI332-AJ332,AJ332-AI332)</f>
        <v>#N/A</v>
      </c>
      <c r="AU332" s="72" t="e">
        <f aca="false">AR332+AS332+AT332</f>
        <v>#N/A</v>
      </c>
      <c r="AV332" s="72"/>
      <c r="AW332" s="58" t="e">
        <f aca="false">AU332+AP332</f>
        <v>#N/A</v>
      </c>
      <c r="AY332" s="58" t="e">
        <f aca="false">AK332+AH332+AE332</f>
        <v>#N/A</v>
      </c>
      <c r="AZ332" s="73"/>
    </row>
    <row r="333" customFormat="false" ht="12" hidden="false" customHeight="true" outlineLevel="0" collapsed="false">
      <c r="A333" s="62" t="n">
        <f aca="false">EDATE(A332,1)</f>
        <v>46539</v>
      </c>
      <c r="B333" s="63" t="n">
        <f aca="false">B332</f>
        <v>15000</v>
      </c>
      <c r="C333" s="75"/>
      <c r="D333" s="65" t="n">
        <f aca="false">B333+C333</f>
        <v>15000</v>
      </c>
      <c r="E333" s="52" t="n">
        <f aca="false">IF(Z333=0,0,IF(AND(Z333=1,$H$3=1),D333*U333,IF($H$3=2,D333,"N/A")))</f>
        <v>0</v>
      </c>
      <c r="F333" s="52" t="n">
        <f aca="false">E333*Y333</f>
        <v>0</v>
      </c>
      <c r="G333" s="66" t="n">
        <f aca="false">VLOOKUP($A333,Table,MATCH(G$4,Curves,0))</f>
        <v>3</v>
      </c>
      <c r="H333" s="67" t="n">
        <f aca="false">G333</f>
        <v>3</v>
      </c>
      <c r="I333" s="68" t="n">
        <f aca="false">H333</f>
        <v>3</v>
      </c>
      <c r="J333" s="66" t="e">
        <f aca="false">VLOOKUP($A333,Table,MATCH(J$4,Curves,0))</f>
        <v>#N/A</v>
      </c>
      <c r="K333" s="67" t="e">
        <f aca="false">J333</f>
        <v>#N/A</v>
      </c>
      <c r="L333" s="68" t="e">
        <f aca="false">K333</f>
        <v>#N/A</v>
      </c>
      <c r="M333" s="66" t="e">
        <f aca="false">VLOOKUP($A333,Table,MATCH(M$4,Curves,0))</f>
        <v>#N/A</v>
      </c>
      <c r="N333" s="67" t="e">
        <f aca="false">M333</f>
        <v>#N/A</v>
      </c>
      <c r="O333" s="68" t="e">
        <f aca="false">N333</f>
        <v>#N/A</v>
      </c>
      <c r="P333" s="69"/>
      <c r="Q333" s="68" t="e">
        <f aca="false">M333+J333+G333</f>
        <v>#N/A</v>
      </c>
      <c r="R333" s="68" t="e">
        <f aca="false">N333+K333+H333</f>
        <v>#N/A</v>
      </c>
      <c r="S333" s="68" t="e">
        <f aca="false">O333+L333+I333</f>
        <v>#N/A</v>
      </c>
      <c r="T333" s="69"/>
      <c r="U333" s="2" t="n">
        <f aca="false">A334-A333</f>
        <v>30</v>
      </c>
      <c r="V333" s="70" t="n">
        <f aca="false">CHOOSE(F$3,A334+24,A333)</f>
        <v>46539</v>
      </c>
      <c r="W333" s="2" t="n">
        <f aca="false">V333-C$3</f>
        <v>614</v>
      </c>
      <c r="X333" s="66" t="n">
        <f aca="false">VLOOKUP($A333,Table,MATCH(X$4,Curves,0))</f>
        <v>2</v>
      </c>
      <c r="Y333" s="71" t="n">
        <f aca="false">1/(1+CHOOSE(F$3,(X334+($K$3/10000))/2,(X333+($K$3/10000))/2))^(2*W333/365.25)</f>
        <v>0.0972552022654316</v>
      </c>
      <c r="Z333" s="2" t="n">
        <f aca="false">IF(AND(mthbeg&lt;=A333,mthend&gt;=A333),1,0)</f>
        <v>0</v>
      </c>
      <c r="AA333" s="2" t="n">
        <f aca="false">U333*Z333</f>
        <v>0</v>
      </c>
      <c r="AC333" s="57" t="n">
        <f aca="false">F333*G333</f>
        <v>0</v>
      </c>
      <c r="AD333" s="57" t="n">
        <f aca="false">$F333*H333</f>
        <v>0</v>
      </c>
      <c r="AE333" s="57" t="n">
        <f aca="false">$F333*I333</f>
        <v>0</v>
      </c>
      <c r="AF333" s="57" t="e">
        <f aca="false">$F333*J333</f>
        <v>#N/A</v>
      </c>
      <c r="AG333" s="57" t="e">
        <f aca="false">$F333*K333</f>
        <v>#N/A</v>
      </c>
      <c r="AH333" s="57" t="e">
        <f aca="false">$F333*L333</f>
        <v>#N/A</v>
      </c>
      <c r="AI333" s="57" t="e">
        <f aca="false">$F333*M333</f>
        <v>#N/A</v>
      </c>
      <c r="AJ333" s="57" t="e">
        <f aca="false">$F333*N333</f>
        <v>#N/A</v>
      </c>
      <c r="AK333" s="57" t="e">
        <f aca="false">F333*O333</f>
        <v>#N/A</v>
      </c>
      <c r="AL333" s="61"/>
      <c r="AM333" s="57" t="n">
        <f aca="false">CHOOSE($G$3,AD333-AE333,AE333-AD333)</f>
        <v>0</v>
      </c>
      <c r="AN333" s="57" t="e">
        <f aca="false">CHOOSE($G$3,AG333-AH333,AH333-AG333)</f>
        <v>#N/A</v>
      </c>
      <c r="AO333" s="57" t="e">
        <f aca="false">CHOOSE($G$3,AJ333-AK333,AK333-AJ333)</f>
        <v>#N/A</v>
      </c>
      <c r="AP333" s="72" t="e">
        <f aca="false">SUM(AM333:AO333)</f>
        <v>#N/A</v>
      </c>
      <c r="AR333" s="57" t="n">
        <f aca="false">CHOOSE($G$3,AC333-AD333,AD333-AC333)</f>
        <v>0</v>
      </c>
      <c r="AS333" s="57" t="e">
        <f aca="false">CHOOSE($G$3,AF333-AG333,AG333-AF333)</f>
        <v>#N/A</v>
      </c>
      <c r="AT333" s="57" t="e">
        <f aca="false">CHOOSE($G$3,AI333-AJ333,AJ333-AI333)</f>
        <v>#N/A</v>
      </c>
      <c r="AU333" s="72" t="e">
        <f aca="false">AR333+AS333+AT333</f>
        <v>#N/A</v>
      </c>
      <c r="AV333" s="72"/>
      <c r="AW333" s="58" t="e">
        <f aca="false">AU333+AP333</f>
        <v>#N/A</v>
      </c>
      <c r="AY333" s="58" t="e">
        <f aca="false">AK333+AH333+AE333</f>
        <v>#N/A</v>
      </c>
      <c r="AZ333" s="73"/>
    </row>
    <row r="334" customFormat="false" ht="12" hidden="false" customHeight="true" outlineLevel="0" collapsed="false">
      <c r="A334" s="62" t="n">
        <f aca="false">EDATE(A333,1)</f>
        <v>46569</v>
      </c>
      <c r="B334" s="63" t="n">
        <f aca="false">B333</f>
        <v>15000</v>
      </c>
      <c r="C334" s="75"/>
      <c r="D334" s="65" t="n">
        <f aca="false">B334+C334</f>
        <v>15000</v>
      </c>
      <c r="E334" s="52" t="n">
        <f aca="false">IF(Z334=0,0,IF(AND(Z334=1,$H$3=1),D334*U334,IF($H$3=2,D334,"N/A")))</f>
        <v>0</v>
      </c>
      <c r="F334" s="52" t="n">
        <f aca="false">E334*Y334</f>
        <v>0</v>
      </c>
      <c r="G334" s="66" t="n">
        <f aca="false">VLOOKUP($A334,Table,MATCH(G$4,Curves,0))</f>
        <v>3</v>
      </c>
      <c r="H334" s="67" t="n">
        <f aca="false">G334</f>
        <v>3</v>
      </c>
      <c r="I334" s="68" t="n">
        <f aca="false">H334</f>
        <v>3</v>
      </c>
      <c r="J334" s="66" t="e">
        <f aca="false">VLOOKUP($A334,Table,MATCH(J$4,Curves,0))</f>
        <v>#N/A</v>
      </c>
      <c r="K334" s="67" t="e">
        <f aca="false">J334</f>
        <v>#N/A</v>
      </c>
      <c r="L334" s="68" t="e">
        <f aca="false">K334</f>
        <v>#N/A</v>
      </c>
      <c r="M334" s="66" t="e">
        <f aca="false">VLOOKUP($A334,Table,MATCH(M$4,Curves,0))</f>
        <v>#N/A</v>
      </c>
      <c r="N334" s="67" t="e">
        <f aca="false">M334</f>
        <v>#N/A</v>
      </c>
      <c r="O334" s="68" t="e">
        <f aca="false">N334</f>
        <v>#N/A</v>
      </c>
      <c r="P334" s="69"/>
      <c r="Q334" s="68" t="e">
        <f aca="false">M334+J334+G334</f>
        <v>#N/A</v>
      </c>
      <c r="R334" s="68" t="e">
        <f aca="false">N334+K334+H334</f>
        <v>#N/A</v>
      </c>
      <c r="S334" s="68" t="e">
        <f aca="false">O334+L334+I334</f>
        <v>#N/A</v>
      </c>
      <c r="T334" s="69"/>
      <c r="U334" s="2" t="n">
        <f aca="false">A335-A334</f>
        <v>31</v>
      </c>
      <c r="V334" s="70" t="n">
        <f aca="false">CHOOSE(F$3,A335+24,A334)</f>
        <v>46569</v>
      </c>
      <c r="W334" s="2" t="n">
        <f aca="false">V334-C$3</f>
        <v>644</v>
      </c>
      <c r="X334" s="66" t="n">
        <f aca="false">VLOOKUP($A334,Table,MATCH(X$4,Curves,0))</f>
        <v>2</v>
      </c>
      <c r="Y334" s="71" t="n">
        <f aca="false">1/(1+CHOOSE(F$3,(X335+($K$3/10000))/2,(X334+($K$3/10000))/2))^(2*W334/365.25)</f>
        <v>0.0867885292613055</v>
      </c>
      <c r="Z334" s="2" t="n">
        <f aca="false">IF(AND(mthbeg&lt;=A334,mthend&gt;=A334),1,0)</f>
        <v>0</v>
      </c>
      <c r="AA334" s="2" t="n">
        <f aca="false">U334*Z334</f>
        <v>0</v>
      </c>
      <c r="AC334" s="57" t="n">
        <f aca="false">F334*G334</f>
        <v>0</v>
      </c>
      <c r="AD334" s="57" t="n">
        <f aca="false">$F334*H334</f>
        <v>0</v>
      </c>
      <c r="AE334" s="57" t="n">
        <f aca="false">$F334*I334</f>
        <v>0</v>
      </c>
      <c r="AF334" s="57" t="e">
        <f aca="false">$F334*J334</f>
        <v>#N/A</v>
      </c>
      <c r="AG334" s="57" t="e">
        <f aca="false">$F334*K334</f>
        <v>#N/A</v>
      </c>
      <c r="AH334" s="57" t="e">
        <f aca="false">$F334*L334</f>
        <v>#N/A</v>
      </c>
      <c r="AI334" s="57" t="e">
        <f aca="false">$F334*M334</f>
        <v>#N/A</v>
      </c>
      <c r="AJ334" s="57" t="e">
        <f aca="false">$F334*N334</f>
        <v>#N/A</v>
      </c>
      <c r="AK334" s="57" t="e">
        <f aca="false">F334*O334</f>
        <v>#N/A</v>
      </c>
      <c r="AL334" s="61"/>
      <c r="AM334" s="57" t="n">
        <f aca="false">CHOOSE($G$3,AD334-AE334,AE334-AD334)</f>
        <v>0</v>
      </c>
      <c r="AN334" s="57" t="e">
        <f aca="false">CHOOSE($G$3,AG334-AH334,AH334-AG334)</f>
        <v>#N/A</v>
      </c>
      <c r="AO334" s="57" t="e">
        <f aca="false">CHOOSE($G$3,AJ334-AK334,AK334-AJ334)</f>
        <v>#N/A</v>
      </c>
      <c r="AP334" s="72" t="e">
        <f aca="false">SUM(AM334:AO334)</f>
        <v>#N/A</v>
      </c>
      <c r="AR334" s="57" t="n">
        <f aca="false">CHOOSE($G$3,AC334-AD334,AD334-AC334)</f>
        <v>0</v>
      </c>
      <c r="AS334" s="57" t="e">
        <f aca="false">CHOOSE($G$3,AF334-AG334,AG334-AF334)</f>
        <v>#N/A</v>
      </c>
      <c r="AT334" s="57" t="e">
        <f aca="false">CHOOSE($G$3,AI334-AJ334,AJ334-AI334)</f>
        <v>#N/A</v>
      </c>
      <c r="AU334" s="72" t="e">
        <f aca="false">AR334+AS334+AT334</f>
        <v>#N/A</v>
      </c>
      <c r="AV334" s="72"/>
      <c r="AW334" s="58" t="e">
        <f aca="false">AU334+AP334</f>
        <v>#N/A</v>
      </c>
      <c r="AY334" s="58" t="e">
        <f aca="false">AK334+AH334+AE334</f>
        <v>#N/A</v>
      </c>
      <c r="AZ334" s="73"/>
    </row>
    <row r="335" customFormat="false" ht="12" hidden="false" customHeight="true" outlineLevel="0" collapsed="false">
      <c r="A335" s="62" t="n">
        <f aca="false">EDATE(A334,1)</f>
        <v>46600</v>
      </c>
      <c r="B335" s="63" t="n">
        <f aca="false">B334</f>
        <v>15000</v>
      </c>
      <c r="C335" s="75"/>
      <c r="D335" s="65" t="n">
        <f aca="false">B335+C335</f>
        <v>15000</v>
      </c>
      <c r="E335" s="52" t="n">
        <f aca="false">IF(Z335=0,0,IF(AND(Z335=1,$H$3=1),D335*U335,IF($H$3=2,D335,"N/A")))</f>
        <v>0</v>
      </c>
      <c r="F335" s="52" t="n">
        <f aca="false">E335*Y335</f>
        <v>0</v>
      </c>
      <c r="G335" s="66" t="n">
        <f aca="false">VLOOKUP($A335,Table,MATCH(G$4,Curves,0))</f>
        <v>3</v>
      </c>
      <c r="H335" s="67" t="n">
        <f aca="false">G335</f>
        <v>3</v>
      </c>
      <c r="I335" s="68" t="n">
        <f aca="false">H335</f>
        <v>3</v>
      </c>
      <c r="J335" s="66" t="e">
        <f aca="false">VLOOKUP($A335,Table,MATCH(J$4,Curves,0))</f>
        <v>#N/A</v>
      </c>
      <c r="K335" s="67" t="e">
        <f aca="false">J335</f>
        <v>#N/A</v>
      </c>
      <c r="L335" s="68" t="e">
        <f aca="false">K335</f>
        <v>#N/A</v>
      </c>
      <c r="M335" s="66" t="e">
        <f aca="false">VLOOKUP($A335,Table,MATCH(M$4,Curves,0))</f>
        <v>#N/A</v>
      </c>
      <c r="N335" s="67" t="e">
        <f aca="false">M335</f>
        <v>#N/A</v>
      </c>
      <c r="O335" s="68" t="e">
        <f aca="false">N335</f>
        <v>#N/A</v>
      </c>
      <c r="P335" s="69"/>
      <c r="Q335" s="68" t="e">
        <f aca="false">M335+J335+G335</f>
        <v>#N/A</v>
      </c>
      <c r="R335" s="68" t="e">
        <f aca="false">N335+K335+H335</f>
        <v>#N/A</v>
      </c>
      <c r="S335" s="68" t="e">
        <f aca="false">O335+L335+I335</f>
        <v>#N/A</v>
      </c>
      <c r="T335" s="69"/>
      <c r="U335" s="2" t="n">
        <f aca="false">A336-A335</f>
        <v>31</v>
      </c>
      <c r="V335" s="70" t="n">
        <f aca="false">CHOOSE(F$3,A336+24,A335)</f>
        <v>46600</v>
      </c>
      <c r="W335" s="2" t="n">
        <f aca="false">V335-C$3</f>
        <v>675</v>
      </c>
      <c r="X335" s="66" t="n">
        <f aca="false">VLOOKUP($A335,Table,MATCH(X$4,Curves,0))</f>
        <v>2</v>
      </c>
      <c r="Y335" s="71" t="n">
        <f aca="false">1/(1+CHOOSE(F$3,(X336+($K$3/10000))/2,(X335+($K$3/10000))/2))^(2*W335/365.25)</f>
        <v>0.0771548916514231</v>
      </c>
      <c r="Z335" s="2" t="n">
        <f aca="false">IF(AND(mthbeg&lt;=A335,mthend&gt;=A335),1,0)</f>
        <v>0</v>
      </c>
      <c r="AA335" s="2" t="n">
        <f aca="false">U335*Z335</f>
        <v>0</v>
      </c>
      <c r="AC335" s="57" t="n">
        <f aca="false">F335*G335</f>
        <v>0</v>
      </c>
      <c r="AD335" s="57" t="n">
        <f aca="false">$F335*H335</f>
        <v>0</v>
      </c>
      <c r="AE335" s="57" t="n">
        <f aca="false">$F335*I335</f>
        <v>0</v>
      </c>
      <c r="AF335" s="57" t="e">
        <f aca="false">$F335*J335</f>
        <v>#N/A</v>
      </c>
      <c r="AG335" s="57" t="e">
        <f aca="false">$F335*K335</f>
        <v>#N/A</v>
      </c>
      <c r="AH335" s="57" t="e">
        <f aca="false">$F335*L335</f>
        <v>#N/A</v>
      </c>
      <c r="AI335" s="57" t="e">
        <f aca="false">$F335*M335</f>
        <v>#N/A</v>
      </c>
      <c r="AJ335" s="57" t="e">
        <f aca="false">$F335*N335</f>
        <v>#N/A</v>
      </c>
      <c r="AK335" s="57" t="e">
        <f aca="false">F335*O335</f>
        <v>#N/A</v>
      </c>
      <c r="AL335" s="61"/>
      <c r="AM335" s="57" t="n">
        <f aca="false">CHOOSE($G$3,AD335-AE335,AE335-AD335)</f>
        <v>0</v>
      </c>
      <c r="AN335" s="57" t="e">
        <f aca="false">CHOOSE($G$3,AG335-AH335,AH335-AG335)</f>
        <v>#N/A</v>
      </c>
      <c r="AO335" s="57" t="e">
        <f aca="false">CHOOSE($G$3,AJ335-AK335,AK335-AJ335)</f>
        <v>#N/A</v>
      </c>
      <c r="AP335" s="72" t="e">
        <f aca="false">SUM(AM335:AO335)</f>
        <v>#N/A</v>
      </c>
      <c r="AR335" s="57" t="n">
        <f aca="false">CHOOSE($G$3,AC335-AD335,AD335-AC335)</f>
        <v>0</v>
      </c>
      <c r="AS335" s="57" t="e">
        <f aca="false">CHOOSE($G$3,AF335-AG335,AG335-AF335)</f>
        <v>#N/A</v>
      </c>
      <c r="AT335" s="57" t="e">
        <f aca="false">CHOOSE($G$3,AI335-AJ335,AJ335-AI335)</f>
        <v>#N/A</v>
      </c>
      <c r="AU335" s="72" t="e">
        <f aca="false">AR335+AS335+AT335</f>
        <v>#N/A</v>
      </c>
      <c r="AV335" s="72"/>
      <c r="AW335" s="58" t="e">
        <f aca="false">AU335+AP335</f>
        <v>#N/A</v>
      </c>
      <c r="AY335" s="58" t="e">
        <f aca="false">AK335+AH335+AE335</f>
        <v>#N/A</v>
      </c>
      <c r="AZ335" s="73"/>
    </row>
    <row r="336" customFormat="false" ht="12" hidden="false" customHeight="true" outlineLevel="0" collapsed="false">
      <c r="A336" s="62" t="n">
        <f aca="false">EDATE(A335,1)</f>
        <v>46631</v>
      </c>
      <c r="B336" s="63" t="n">
        <f aca="false">B335</f>
        <v>15000</v>
      </c>
      <c r="C336" s="75"/>
      <c r="D336" s="65" t="n">
        <f aca="false">B336+C336</f>
        <v>15000</v>
      </c>
      <c r="E336" s="52" t="n">
        <f aca="false">IF(Z336=0,0,IF(AND(Z336=1,$H$3=1),D336*U336,IF($H$3=2,D336,"N/A")))</f>
        <v>0</v>
      </c>
      <c r="F336" s="52" t="n">
        <f aca="false">E336*Y336</f>
        <v>0</v>
      </c>
      <c r="G336" s="66" t="n">
        <f aca="false">VLOOKUP($A336,Table,MATCH(G$4,Curves,0))</f>
        <v>3</v>
      </c>
      <c r="H336" s="67" t="n">
        <f aca="false">G336</f>
        <v>3</v>
      </c>
      <c r="I336" s="68" t="n">
        <f aca="false">H336</f>
        <v>3</v>
      </c>
      <c r="J336" s="66" t="e">
        <f aca="false">VLOOKUP($A336,Table,MATCH(J$4,Curves,0))</f>
        <v>#N/A</v>
      </c>
      <c r="K336" s="67" t="e">
        <f aca="false">J336</f>
        <v>#N/A</v>
      </c>
      <c r="L336" s="68" t="e">
        <f aca="false">K336</f>
        <v>#N/A</v>
      </c>
      <c r="M336" s="66" t="e">
        <f aca="false">VLOOKUP($A336,Table,MATCH(M$4,Curves,0))</f>
        <v>#N/A</v>
      </c>
      <c r="N336" s="67" t="e">
        <f aca="false">M336</f>
        <v>#N/A</v>
      </c>
      <c r="O336" s="68" t="e">
        <f aca="false">N336</f>
        <v>#N/A</v>
      </c>
      <c r="P336" s="69"/>
      <c r="Q336" s="68" t="e">
        <f aca="false">M336+J336+G336</f>
        <v>#N/A</v>
      </c>
      <c r="R336" s="68" t="e">
        <f aca="false">N336+K336+H336</f>
        <v>#N/A</v>
      </c>
      <c r="S336" s="68" t="e">
        <f aca="false">O336+L336+I336</f>
        <v>#N/A</v>
      </c>
      <c r="T336" s="69"/>
      <c r="U336" s="2" t="n">
        <f aca="false">A337-A336</f>
        <v>30</v>
      </c>
      <c r="V336" s="70" t="n">
        <f aca="false">CHOOSE(F$3,A337+24,A336)</f>
        <v>46631</v>
      </c>
      <c r="W336" s="2" t="n">
        <f aca="false">V336-C$3</f>
        <v>706</v>
      </c>
      <c r="X336" s="66" t="n">
        <f aca="false">VLOOKUP($A336,Table,MATCH(X$4,Curves,0))</f>
        <v>2</v>
      </c>
      <c r="Y336" s="71" t="n">
        <f aca="false">1/(1+CHOOSE(F$3,(X337+($K$3/10000))/2,(X336+($K$3/10000))/2))^(2*W336/365.25)</f>
        <v>0.0685906001220476</v>
      </c>
      <c r="Z336" s="2" t="n">
        <f aca="false">IF(AND(mthbeg&lt;=A336,mthend&gt;=A336),1,0)</f>
        <v>0</v>
      </c>
      <c r="AA336" s="2" t="n">
        <f aca="false">U336*Z336</f>
        <v>0</v>
      </c>
      <c r="AC336" s="57" t="n">
        <f aca="false">F336*G336</f>
        <v>0</v>
      </c>
      <c r="AD336" s="57" t="n">
        <f aca="false">$F336*H336</f>
        <v>0</v>
      </c>
      <c r="AE336" s="57" t="n">
        <f aca="false">$F336*I336</f>
        <v>0</v>
      </c>
      <c r="AF336" s="57" t="e">
        <f aca="false">$F336*J336</f>
        <v>#N/A</v>
      </c>
      <c r="AG336" s="57" t="e">
        <f aca="false">$F336*K336</f>
        <v>#N/A</v>
      </c>
      <c r="AH336" s="57" t="e">
        <f aca="false">$F336*L336</f>
        <v>#N/A</v>
      </c>
      <c r="AI336" s="57" t="e">
        <f aca="false">$F336*M336</f>
        <v>#N/A</v>
      </c>
      <c r="AJ336" s="57" t="e">
        <f aca="false">$F336*N336</f>
        <v>#N/A</v>
      </c>
      <c r="AK336" s="57" t="e">
        <f aca="false">F336*O336</f>
        <v>#N/A</v>
      </c>
      <c r="AL336" s="61"/>
      <c r="AM336" s="57" t="n">
        <f aca="false">CHOOSE($G$3,AD336-AE336,AE336-AD336)</f>
        <v>0</v>
      </c>
      <c r="AN336" s="57" t="e">
        <f aca="false">CHOOSE($G$3,AG336-AH336,AH336-AG336)</f>
        <v>#N/A</v>
      </c>
      <c r="AO336" s="57" t="e">
        <f aca="false">CHOOSE($G$3,AJ336-AK336,AK336-AJ336)</f>
        <v>#N/A</v>
      </c>
      <c r="AP336" s="72" t="e">
        <f aca="false">SUM(AM336:AO336)</f>
        <v>#N/A</v>
      </c>
      <c r="AR336" s="57" t="n">
        <f aca="false">CHOOSE($G$3,AC336-AD336,AD336-AC336)</f>
        <v>0</v>
      </c>
      <c r="AS336" s="57" t="e">
        <f aca="false">CHOOSE($G$3,AF336-AG336,AG336-AF336)</f>
        <v>#N/A</v>
      </c>
      <c r="AT336" s="57" t="e">
        <f aca="false">CHOOSE($G$3,AI336-AJ336,AJ336-AI336)</f>
        <v>#N/A</v>
      </c>
      <c r="AU336" s="72" t="e">
        <f aca="false">AR336+AS336+AT336</f>
        <v>#N/A</v>
      </c>
      <c r="AV336" s="72"/>
      <c r="AW336" s="58" t="e">
        <f aca="false">AU336+AP336</f>
        <v>#N/A</v>
      </c>
      <c r="AY336" s="58" t="e">
        <f aca="false">AK336+AH336+AE336</f>
        <v>#N/A</v>
      </c>
      <c r="AZ336" s="73"/>
    </row>
    <row r="337" customFormat="false" ht="12" hidden="false" customHeight="true" outlineLevel="0" collapsed="false">
      <c r="A337" s="62" t="n">
        <f aca="false">EDATE(A336,1)</f>
        <v>46661</v>
      </c>
      <c r="B337" s="63" t="n">
        <f aca="false">B336</f>
        <v>15000</v>
      </c>
      <c r="C337" s="75"/>
      <c r="D337" s="65" t="n">
        <f aca="false">B337+C337</f>
        <v>15000</v>
      </c>
      <c r="E337" s="52" t="n">
        <f aca="false">IF(Z337=0,0,IF(AND(Z337=1,$H$3=1),D337*U337,IF($H$3=2,D337,"N/A")))</f>
        <v>0</v>
      </c>
      <c r="F337" s="52" t="n">
        <f aca="false">E337*Y337</f>
        <v>0</v>
      </c>
      <c r="G337" s="66" t="n">
        <f aca="false">VLOOKUP($A337,Table,MATCH(G$4,Curves,0))</f>
        <v>3</v>
      </c>
      <c r="H337" s="67" t="n">
        <f aca="false">G337</f>
        <v>3</v>
      </c>
      <c r="I337" s="68" t="n">
        <f aca="false">H337</f>
        <v>3</v>
      </c>
      <c r="J337" s="66" t="e">
        <f aca="false">VLOOKUP($A337,Table,MATCH(J$4,Curves,0))</f>
        <v>#N/A</v>
      </c>
      <c r="K337" s="67" t="e">
        <f aca="false">J337</f>
        <v>#N/A</v>
      </c>
      <c r="L337" s="68" t="e">
        <f aca="false">K337</f>
        <v>#N/A</v>
      </c>
      <c r="M337" s="66" t="e">
        <f aca="false">VLOOKUP($A337,Table,MATCH(M$4,Curves,0))</f>
        <v>#N/A</v>
      </c>
      <c r="N337" s="67" t="e">
        <f aca="false">M337</f>
        <v>#N/A</v>
      </c>
      <c r="O337" s="68" t="e">
        <f aca="false">N337</f>
        <v>#N/A</v>
      </c>
      <c r="P337" s="69"/>
      <c r="Q337" s="68" t="e">
        <f aca="false">M337+J337+G337</f>
        <v>#N/A</v>
      </c>
      <c r="R337" s="68" t="e">
        <f aca="false">N337+K337+H337</f>
        <v>#N/A</v>
      </c>
      <c r="S337" s="68" t="e">
        <f aca="false">O337+L337+I337</f>
        <v>#N/A</v>
      </c>
      <c r="T337" s="69"/>
      <c r="U337" s="2" t="n">
        <f aca="false">A338-A337</f>
        <v>31</v>
      </c>
      <c r="V337" s="70" t="n">
        <f aca="false">CHOOSE(F$3,A338+24,A337)</f>
        <v>46661</v>
      </c>
      <c r="W337" s="2" t="n">
        <f aca="false">V337-C$3</f>
        <v>736</v>
      </c>
      <c r="X337" s="66" t="n">
        <f aca="false">VLOOKUP($A337,Table,MATCH(X$4,Curves,0))</f>
        <v>2</v>
      </c>
      <c r="Y337" s="71" t="n">
        <f aca="false">1/(1+CHOOSE(F$3,(X338+($K$3/10000))/2,(X337+($K$3/10000))/2))^(2*W337/365.25)</f>
        <v>0.061208831682814</v>
      </c>
      <c r="Z337" s="2" t="n">
        <f aca="false">IF(AND(mthbeg&lt;=A337,mthend&gt;=A337),1,0)</f>
        <v>0</v>
      </c>
      <c r="AA337" s="2" t="n">
        <f aca="false">U337*Z337</f>
        <v>0</v>
      </c>
      <c r="AC337" s="57" t="n">
        <f aca="false">F337*G337</f>
        <v>0</v>
      </c>
      <c r="AD337" s="57" t="n">
        <f aca="false">$F337*H337</f>
        <v>0</v>
      </c>
      <c r="AE337" s="57" t="n">
        <f aca="false">$F337*I337</f>
        <v>0</v>
      </c>
      <c r="AF337" s="57" t="e">
        <f aca="false">$F337*J337</f>
        <v>#N/A</v>
      </c>
      <c r="AG337" s="57" t="e">
        <f aca="false">$F337*K337</f>
        <v>#N/A</v>
      </c>
      <c r="AH337" s="57" t="e">
        <f aca="false">$F337*L337</f>
        <v>#N/A</v>
      </c>
      <c r="AI337" s="57" t="e">
        <f aca="false">$F337*M337</f>
        <v>#N/A</v>
      </c>
      <c r="AJ337" s="57" t="e">
        <f aca="false">$F337*N337</f>
        <v>#N/A</v>
      </c>
      <c r="AK337" s="57" t="e">
        <f aca="false">F337*O337</f>
        <v>#N/A</v>
      </c>
      <c r="AL337" s="61"/>
      <c r="AM337" s="57" t="n">
        <f aca="false">CHOOSE($G$3,AD337-AE337,AE337-AD337)</f>
        <v>0</v>
      </c>
      <c r="AN337" s="57" t="e">
        <f aca="false">CHOOSE($G$3,AG337-AH337,AH337-AG337)</f>
        <v>#N/A</v>
      </c>
      <c r="AO337" s="57" t="e">
        <f aca="false">CHOOSE($G$3,AJ337-AK337,AK337-AJ337)</f>
        <v>#N/A</v>
      </c>
      <c r="AP337" s="72" t="e">
        <f aca="false">SUM(AM337:AO337)</f>
        <v>#N/A</v>
      </c>
      <c r="AR337" s="57" t="n">
        <f aca="false">CHOOSE($G$3,AC337-AD337,AD337-AC337)</f>
        <v>0</v>
      </c>
      <c r="AS337" s="57" t="e">
        <f aca="false">CHOOSE($G$3,AF337-AG337,AG337-AF337)</f>
        <v>#N/A</v>
      </c>
      <c r="AT337" s="57" t="e">
        <f aca="false">CHOOSE($G$3,AI337-AJ337,AJ337-AI337)</f>
        <v>#N/A</v>
      </c>
      <c r="AU337" s="72" t="e">
        <f aca="false">AR337+AS337+AT337</f>
        <v>#N/A</v>
      </c>
      <c r="AV337" s="72"/>
      <c r="AW337" s="58" t="e">
        <f aca="false">AU337+AP337</f>
        <v>#N/A</v>
      </c>
      <c r="AY337" s="58" t="e">
        <f aca="false">AK337+AH337+AE337</f>
        <v>#N/A</v>
      </c>
      <c r="AZ337" s="73"/>
    </row>
    <row r="338" customFormat="false" ht="12" hidden="false" customHeight="true" outlineLevel="0" collapsed="false">
      <c r="A338" s="62" t="n">
        <f aca="false">EDATE(A337,1)</f>
        <v>46692</v>
      </c>
      <c r="B338" s="63" t="n">
        <f aca="false">B337</f>
        <v>15000</v>
      </c>
      <c r="C338" s="75"/>
      <c r="D338" s="65" t="n">
        <f aca="false">B338+C338</f>
        <v>15000</v>
      </c>
      <c r="E338" s="52" t="n">
        <f aca="false">IF(Z338=0,0,IF(AND(Z338=1,$H$3=1),D338*U338,IF($H$3=2,D338,"N/A")))</f>
        <v>0</v>
      </c>
      <c r="F338" s="52" t="n">
        <f aca="false">E338*Y338</f>
        <v>0</v>
      </c>
      <c r="G338" s="66" t="n">
        <f aca="false">VLOOKUP($A338,Table,MATCH(G$4,Curves,0))</f>
        <v>3</v>
      </c>
      <c r="H338" s="67" t="n">
        <f aca="false">G338</f>
        <v>3</v>
      </c>
      <c r="I338" s="68" t="n">
        <f aca="false">H338</f>
        <v>3</v>
      </c>
      <c r="J338" s="66" t="e">
        <f aca="false">VLOOKUP($A338,Table,MATCH(J$4,Curves,0))</f>
        <v>#N/A</v>
      </c>
      <c r="K338" s="67" t="e">
        <f aca="false">J338</f>
        <v>#N/A</v>
      </c>
      <c r="L338" s="68" t="e">
        <f aca="false">K338</f>
        <v>#N/A</v>
      </c>
      <c r="M338" s="66" t="e">
        <f aca="false">VLOOKUP($A338,Table,MATCH(M$4,Curves,0))</f>
        <v>#N/A</v>
      </c>
      <c r="N338" s="67" t="e">
        <f aca="false">M338</f>
        <v>#N/A</v>
      </c>
      <c r="O338" s="68" t="e">
        <f aca="false">N338</f>
        <v>#N/A</v>
      </c>
      <c r="P338" s="69"/>
      <c r="Q338" s="68" t="e">
        <f aca="false">M338+J338+G338</f>
        <v>#N/A</v>
      </c>
      <c r="R338" s="68" t="e">
        <f aca="false">N338+K338+H338</f>
        <v>#N/A</v>
      </c>
      <c r="S338" s="68" t="e">
        <f aca="false">O338+L338+I338</f>
        <v>#N/A</v>
      </c>
      <c r="T338" s="69"/>
      <c r="U338" s="2" t="n">
        <f aca="false">A339-A338</f>
        <v>30</v>
      </c>
      <c r="V338" s="70" t="n">
        <f aca="false">CHOOSE(F$3,A339+24,A338)</f>
        <v>46692</v>
      </c>
      <c r="W338" s="2" t="n">
        <f aca="false">V338-C$3</f>
        <v>767</v>
      </c>
      <c r="X338" s="66" t="n">
        <f aca="false">VLOOKUP($A338,Table,MATCH(X$4,Curves,0))</f>
        <v>2</v>
      </c>
      <c r="Y338" s="71" t="n">
        <f aca="false">1/(1+CHOOSE(F$3,(X339+($K$3/10000))/2,(X338+($K$3/10000))/2))^(2*W338/365.25)</f>
        <v>0.0544145731791223</v>
      </c>
      <c r="Z338" s="2" t="n">
        <f aca="false">IF(AND(mthbeg&lt;=A338,mthend&gt;=A338),1,0)</f>
        <v>0</v>
      </c>
      <c r="AA338" s="2" t="n">
        <f aca="false">U338*Z338</f>
        <v>0</v>
      </c>
      <c r="AC338" s="57" t="n">
        <f aca="false">F338*G338</f>
        <v>0</v>
      </c>
      <c r="AD338" s="57" t="n">
        <f aca="false">$F338*H338</f>
        <v>0</v>
      </c>
      <c r="AE338" s="57" t="n">
        <f aca="false">$F338*I338</f>
        <v>0</v>
      </c>
      <c r="AF338" s="57" t="e">
        <f aca="false">$F338*J338</f>
        <v>#N/A</v>
      </c>
      <c r="AG338" s="57" t="e">
        <f aca="false">$F338*K338</f>
        <v>#N/A</v>
      </c>
      <c r="AH338" s="57" t="e">
        <f aca="false">$F338*L338</f>
        <v>#N/A</v>
      </c>
      <c r="AI338" s="57" t="e">
        <f aca="false">$F338*M338</f>
        <v>#N/A</v>
      </c>
      <c r="AJ338" s="57" t="e">
        <f aca="false">$F338*N338</f>
        <v>#N/A</v>
      </c>
      <c r="AK338" s="57" t="e">
        <f aca="false">F338*O338</f>
        <v>#N/A</v>
      </c>
      <c r="AL338" s="61"/>
      <c r="AM338" s="57" t="n">
        <f aca="false">CHOOSE($G$3,AD338-AE338,AE338-AD338)</f>
        <v>0</v>
      </c>
      <c r="AN338" s="57" t="e">
        <f aca="false">CHOOSE($G$3,AG338-AH338,AH338-AG338)</f>
        <v>#N/A</v>
      </c>
      <c r="AO338" s="57" t="e">
        <f aca="false">CHOOSE($G$3,AJ338-AK338,AK338-AJ338)</f>
        <v>#N/A</v>
      </c>
      <c r="AP338" s="72" t="e">
        <f aca="false">SUM(AM338:AO338)</f>
        <v>#N/A</v>
      </c>
      <c r="AR338" s="57" t="n">
        <f aca="false">CHOOSE($G$3,AC338-AD338,AD338-AC338)</f>
        <v>0</v>
      </c>
      <c r="AS338" s="57" t="e">
        <f aca="false">CHOOSE($G$3,AF338-AG338,AG338-AF338)</f>
        <v>#N/A</v>
      </c>
      <c r="AT338" s="57" t="e">
        <f aca="false">CHOOSE($G$3,AI338-AJ338,AJ338-AI338)</f>
        <v>#N/A</v>
      </c>
      <c r="AU338" s="72" t="e">
        <f aca="false">AR338+AS338+AT338</f>
        <v>#N/A</v>
      </c>
      <c r="AV338" s="72"/>
      <c r="AW338" s="58" t="e">
        <f aca="false">AU338+AP338</f>
        <v>#N/A</v>
      </c>
      <c r="AY338" s="58" t="e">
        <f aca="false">AK338+AH338+AE338</f>
        <v>#N/A</v>
      </c>
      <c r="AZ338" s="73"/>
    </row>
    <row r="339" customFormat="false" ht="12" hidden="false" customHeight="true" outlineLevel="0" collapsed="false">
      <c r="A339" s="62" t="n">
        <f aca="false">EDATE(A338,1)</f>
        <v>46722</v>
      </c>
      <c r="B339" s="63" t="n">
        <f aca="false">B338</f>
        <v>15000</v>
      </c>
      <c r="C339" s="75"/>
      <c r="D339" s="65" t="n">
        <f aca="false">B339+C339</f>
        <v>15000</v>
      </c>
      <c r="E339" s="52" t="n">
        <f aca="false">IF(Z339=0,0,IF(AND(Z339=1,$H$3=1),D339*U339,IF($H$3=2,D339,"N/A")))</f>
        <v>0</v>
      </c>
      <c r="F339" s="52" t="n">
        <f aca="false">E339*Y339</f>
        <v>0</v>
      </c>
      <c r="G339" s="66" t="n">
        <f aca="false">VLOOKUP($A339,Table,MATCH(G$4,Curves,0))</f>
        <v>3</v>
      </c>
      <c r="H339" s="67" t="n">
        <f aca="false">G339</f>
        <v>3</v>
      </c>
      <c r="I339" s="68" t="n">
        <f aca="false">H339</f>
        <v>3</v>
      </c>
      <c r="J339" s="66" t="e">
        <f aca="false">VLOOKUP($A339,Table,MATCH(J$4,Curves,0))</f>
        <v>#N/A</v>
      </c>
      <c r="K339" s="67" t="e">
        <f aca="false">J339</f>
        <v>#N/A</v>
      </c>
      <c r="L339" s="68" t="e">
        <f aca="false">K339</f>
        <v>#N/A</v>
      </c>
      <c r="M339" s="66" t="e">
        <f aca="false">VLOOKUP($A339,Table,MATCH(M$4,Curves,0))</f>
        <v>#N/A</v>
      </c>
      <c r="N339" s="67" t="e">
        <f aca="false">M339</f>
        <v>#N/A</v>
      </c>
      <c r="O339" s="68" t="e">
        <f aca="false">N339</f>
        <v>#N/A</v>
      </c>
      <c r="P339" s="69"/>
      <c r="Q339" s="68" t="e">
        <f aca="false">M339+J339+G339</f>
        <v>#N/A</v>
      </c>
      <c r="R339" s="68" t="e">
        <f aca="false">N339+K339+H339</f>
        <v>#N/A</v>
      </c>
      <c r="S339" s="68" t="e">
        <f aca="false">O339+L339+I339</f>
        <v>#N/A</v>
      </c>
      <c r="T339" s="69"/>
      <c r="U339" s="2" t="n">
        <f aca="false">A340-A339</f>
        <v>31</v>
      </c>
      <c r="V339" s="70" t="n">
        <f aca="false">CHOOSE(F$3,A340+24,A339)</f>
        <v>46722</v>
      </c>
      <c r="W339" s="2" t="n">
        <f aca="false">V339-C$3</f>
        <v>797</v>
      </c>
      <c r="X339" s="66" t="n">
        <f aca="false">VLOOKUP($A339,Table,MATCH(X$4,Curves,0))</f>
        <v>2</v>
      </c>
      <c r="Y339" s="71" t="n">
        <f aca="false">1/(1+CHOOSE(F$3,(X340+($K$3/10000))/2,(X339+($K$3/10000))/2))^(2*W339/365.25)</f>
        <v>0.0485584386911125</v>
      </c>
      <c r="Z339" s="2" t="n">
        <f aca="false">IF(AND(mthbeg&lt;=A339,mthend&gt;=A339),1,0)</f>
        <v>0</v>
      </c>
      <c r="AA339" s="2" t="n">
        <f aca="false">U339*Z339</f>
        <v>0</v>
      </c>
      <c r="AC339" s="57" t="n">
        <f aca="false">F339*G339</f>
        <v>0</v>
      </c>
      <c r="AD339" s="57" t="n">
        <f aca="false">$F339*H339</f>
        <v>0</v>
      </c>
      <c r="AE339" s="57" t="n">
        <f aca="false">$F339*I339</f>
        <v>0</v>
      </c>
      <c r="AF339" s="57" t="e">
        <f aca="false">$F339*J339</f>
        <v>#N/A</v>
      </c>
      <c r="AG339" s="57" t="e">
        <f aca="false">$F339*K339</f>
        <v>#N/A</v>
      </c>
      <c r="AH339" s="57" t="e">
        <f aca="false">$F339*L339</f>
        <v>#N/A</v>
      </c>
      <c r="AI339" s="57" t="e">
        <f aca="false">$F339*M339</f>
        <v>#N/A</v>
      </c>
      <c r="AJ339" s="57" t="e">
        <f aca="false">$F339*N339</f>
        <v>#N/A</v>
      </c>
      <c r="AK339" s="57" t="e">
        <f aca="false">F339*O339</f>
        <v>#N/A</v>
      </c>
      <c r="AL339" s="61"/>
      <c r="AM339" s="57" t="n">
        <f aca="false">CHOOSE($G$3,AD339-AE339,AE339-AD339)</f>
        <v>0</v>
      </c>
      <c r="AN339" s="57" t="e">
        <f aca="false">CHOOSE($G$3,AG339-AH339,AH339-AG339)</f>
        <v>#N/A</v>
      </c>
      <c r="AO339" s="57" t="e">
        <f aca="false">CHOOSE($G$3,AJ339-AK339,AK339-AJ339)</f>
        <v>#N/A</v>
      </c>
      <c r="AP339" s="72" t="e">
        <f aca="false">SUM(AM339:AO339)</f>
        <v>#N/A</v>
      </c>
      <c r="AR339" s="57" t="n">
        <f aca="false">CHOOSE($G$3,AC339-AD339,AD339-AC339)</f>
        <v>0</v>
      </c>
      <c r="AS339" s="57" t="e">
        <f aca="false">CHOOSE($G$3,AF339-AG339,AG339-AF339)</f>
        <v>#N/A</v>
      </c>
      <c r="AT339" s="57" t="e">
        <f aca="false">CHOOSE($G$3,AI339-AJ339,AJ339-AI339)</f>
        <v>#N/A</v>
      </c>
      <c r="AU339" s="72" t="e">
        <f aca="false">AR339+AS339+AT339</f>
        <v>#N/A</v>
      </c>
      <c r="AV339" s="72"/>
      <c r="AW339" s="58" t="e">
        <f aca="false">AU339+AP339</f>
        <v>#N/A</v>
      </c>
      <c r="AY339" s="58" t="e">
        <f aca="false">AK339+AH339+AE339</f>
        <v>#N/A</v>
      </c>
      <c r="AZ339" s="73"/>
    </row>
    <row r="340" customFormat="false" ht="12" hidden="false" customHeight="true" outlineLevel="0" collapsed="false">
      <c r="A340" s="62" t="n">
        <f aca="false">EDATE(A339,1)</f>
        <v>46753</v>
      </c>
      <c r="B340" s="63" t="n">
        <f aca="false">B339</f>
        <v>15000</v>
      </c>
      <c r="C340" s="75"/>
      <c r="D340" s="65" t="n">
        <f aca="false">B340+C340</f>
        <v>15000</v>
      </c>
      <c r="E340" s="52" t="n">
        <f aca="false">IF(Z340=0,0,IF(AND(Z340=1,$H$3=1),D340*U340,IF($H$3=2,D340,"N/A")))</f>
        <v>0</v>
      </c>
      <c r="F340" s="52" t="n">
        <f aca="false">E340*Y340</f>
        <v>0</v>
      </c>
      <c r="G340" s="66" t="n">
        <f aca="false">VLOOKUP($A340,Table,MATCH(G$4,Curves,0))</f>
        <v>3</v>
      </c>
      <c r="H340" s="67" t="n">
        <f aca="false">G340</f>
        <v>3</v>
      </c>
      <c r="I340" s="68" t="n">
        <f aca="false">H340</f>
        <v>3</v>
      </c>
      <c r="J340" s="66" t="e">
        <f aca="false">VLOOKUP($A340,Table,MATCH(J$4,Curves,0))</f>
        <v>#N/A</v>
      </c>
      <c r="K340" s="67" t="e">
        <f aca="false">J340</f>
        <v>#N/A</v>
      </c>
      <c r="L340" s="68" t="e">
        <f aca="false">K340</f>
        <v>#N/A</v>
      </c>
      <c r="M340" s="66" t="e">
        <f aca="false">VLOOKUP($A340,Table,MATCH(M$4,Curves,0))</f>
        <v>#N/A</v>
      </c>
      <c r="N340" s="67" t="e">
        <f aca="false">M340</f>
        <v>#N/A</v>
      </c>
      <c r="O340" s="68" t="e">
        <f aca="false">N340</f>
        <v>#N/A</v>
      </c>
      <c r="P340" s="69"/>
      <c r="Q340" s="68" t="e">
        <f aca="false">M340+J340+G340</f>
        <v>#N/A</v>
      </c>
      <c r="R340" s="68" t="e">
        <f aca="false">N340+K340+H340</f>
        <v>#N/A</v>
      </c>
      <c r="S340" s="68" t="e">
        <f aca="false">O340+L340+I340</f>
        <v>#N/A</v>
      </c>
      <c r="T340" s="69"/>
      <c r="U340" s="2" t="n">
        <f aca="false">A341-A340</f>
        <v>31</v>
      </c>
      <c r="V340" s="70" t="n">
        <f aca="false">CHOOSE(F$3,A341+24,A340)</f>
        <v>46753</v>
      </c>
      <c r="W340" s="2" t="n">
        <f aca="false">V340-C$3</f>
        <v>828</v>
      </c>
      <c r="X340" s="66" t="n">
        <f aca="false">VLOOKUP($A340,Table,MATCH(X$4,Curves,0))</f>
        <v>2</v>
      </c>
      <c r="Y340" s="71" t="n">
        <f aca="false">1/(1+CHOOSE(F$3,(X341+($K$3/10000))/2,(X340+($K$3/10000))/2))^(2*W340/365.25)</f>
        <v>0.0431683899688509</v>
      </c>
      <c r="Z340" s="2" t="n">
        <f aca="false">IF(AND(mthbeg&lt;=A340,mthend&gt;=A340),1,0)</f>
        <v>0</v>
      </c>
      <c r="AA340" s="2" t="n">
        <f aca="false">U340*Z340</f>
        <v>0</v>
      </c>
      <c r="AC340" s="57" t="n">
        <f aca="false">F340*G340</f>
        <v>0</v>
      </c>
      <c r="AD340" s="57" t="n">
        <f aca="false">$F340*H340</f>
        <v>0</v>
      </c>
      <c r="AE340" s="57" t="n">
        <f aca="false">$F340*I340</f>
        <v>0</v>
      </c>
      <c r="AF340" s="57" t="e">
        <f aca="false">$F340*J340</f>
        <v>#N/A</v>
      </c>
      <c r="AG340" s="57" t="e">
        <f aca="false">$F340*K340</f>
        <v>#N/A</v>
      </c>
      <c r="AH340" s="57" t="e">
        <f aca="false">$F340*L340</f>
        <v>#N/A</v>
      </c>
      <c r="AI340" s="57" t="e">
        <f aca="false">$F340*M340</f>
        <v>#N/A</v>
      </c>
      <c r="AJ340" s="57" t="e">
        <f aca="false">$F340*N340</f>
        <v>#N/A</v>
      </c>
      <c r="AK340" s="57" t="e">
        <f aca="false">F340*O340</f>
        <v>#N/A</v>
      </c>
      <c r="AL340" s="61"/>
      <c r="AM340" s="57" t="n">
        <f aca="false">CHOOSE($G$3,AD340-AE340,AE340-AD340)</f>
        <v>0</v>
      </c>
      <c r="AN340" s="57" t="e">
        <f aca="false">CHOOSE($G$3,AG340-AH340,AH340-AG340)</f>
        <v>#N/A</v>
      </c>
      <c r="AO340" s="57" t="e">
        <f aca="false">CHOOSE($G$3,AJ340-AK340,AK340-AJ340)</f>
        <v>#N/A</v>
      </c>
      <c r="AP340" s="72" t="e">
        <f aca="false">SUM(AM340:AO340)</f>
        <v>#N/A</v>
      </c>
      <c r="AR340" s="57" t="n">
        <f aca="false">CHOOSE($G$3,AC340-AD340,AD340-AC340)</f>
        <v>0</v>
      </c>
      <c r="AS340" s="57" t="e">
        <f aca="false">CHOOSE($G$3,AF340-AG340,AG340-AF340)</f>
        <v>#N/A</v>
      </c>
      <c r="AT340" s="57" t="e">
        <f aca="false">CHOOSE($G$3,AI340-AJ340,AJ340-AI340)</f>
        <v>#N/A</v>
      </c>
      <c r="AU340" s="72" t="e">
        <f aca="false">AR340+AS340+AT340</f>
        <v>#N/A</v>
      </c>
      <c r="AV340" s="72"/>
      <c r="AW340" s="58" t="e">
        <f aca="false">AU340+AP340</f>
        <v>#N/A</v>
      </c>
      <c r="AY340" s="58" t="e">
        <f aca="false">AK340+AH340+AE340</f>
        <v>#N/A</v>
      </c>
      <c r="AZ340" s="73"/>
    </row>
    <row r="341" customFormat="false" ht="12" hidden="false" customHeight="true" outlineLevel="0" collapsed="false">
      <c r="A341" s="62" t="n">
        <f aca="false">EDATE(A340,1)</f>
        <v>46784</v>
      </c>
      <c r="B341" s="63" t="n">
        <f aca="false">B340</f>
        <v>15000</v>
      </c>
      <c r="C341" s="75"/>
      <c r="D341" s="65" t="n">
        <f aca="false">B341+C341</f>
        <v>15000</v>
      </c>
      <c r="E341" s="52" t="n">
        <f aca="false">IF(Z341=0,0,IF(AND(Z341=1,$H$3=1),D341*U341,IF($H$3=2,D341,"N/A")))</f>
        <v>0</v>
      </c>
      <c r="F341" s="52" t="n">
        <f aca="false">E341*Y341</f>
        <v>0</v>
      </c>
      <c r="G341" s="66" t="n">
        <f aca="false">VLOOKUP($A341,Table,MATCH(G$4,Curves,0))</f>
        <v>3</v>
      </c>
      <c r="H341" s="67" t="n">
        <f aca="false">G341</f>
        <v>3</v>
      </c>
      <c r="I341" s="68" t="n">
        <f aca="false">H341</f>
        <v>3</v>
      </c>
      <c r="J341" s="66" t="e">
        <f aca="false">VLOOKUP($A341,Table,MATCH(J$4,Curves,0))</f>
        <v>#N/A</v>
      </c>
      <c r="K341" s="67" t="e">
        <f aca="false">J341</f>
        <v>#N/A</v>
      </c>
      <c r="L341" s="68" t="e">
        <f aca="false">K341</f>
        <v>#N/A</v>
      </c>
      <c r="M341" s="66" t="e">
        <f aca="false">VLOOKUP($A341,Table,MATCH(M$4,Curves,0))</f>
        <v>#N/A</v>
      </c>
      <c r="N341" s="67" t="e">
        <f aca="false">M341</f>
        <v>#N/A</v>
      </c>
      <c r="O341" s="68" t="e">
        <f aca="false">N341</f>
        <v>#N/A</v>
      </c>
      <c r="P341" s="69"/>
      <c r="Q341" s="68" t="e">
        <f aca="false">M341+J341+G341</f>
        <v>#N/A</v>
      </c>
      <c r="R341" s="68" t="e">
        <f aca="false">N341+K341+H341</f>
        <v>#N/A</v>
      </c>
      <c r="S341" s="68" t="e">
        <f aca="false">O341+L341+I341</f>
        <v>#N/A</v>
      </c>
      <c r="T341" s="69"/>
      <c r="U341" s="2" t="n">
        <f aca="false">A342-A341</f>
        <v>29</v>
      </c>
      <c r="V341" s="70" t="n">
        <f aca="false">CHOOSE(F$3,A342+24,A341)</f>
        <v>46784</v>
      </c>
      <c r="W341" s="2" t="n">
        <f aca="false">V341-C$3</f>
        <v>859</v>
      </c>
      <c r="X341" s="66" t="n">
        <f aca="false">VLOOKUP($A341,Table,MATCH(X$4,Curves,0))</f>
        <v>2</v>
      </c>
      <c r="Y341" s="71" t="n">
        <f aca="false">1/(1+CHOOSE(F$3,(X342+($K$3/10000))/2,(X341+($K$3/10000))/2))^(2*W341/365.25)</f>
        <v>0.0383766435398973</v>
      </c>
      <c r="Z341" s="2" t="n">
        <f aca="false">IF(AND(mthbeg&lt;=A341,mthend&gt;=A341),1,0)</f>
        <v>0</v>
      </c>
      <c r="AA341" s="2" t="n">
        <f aca="false">U341*Z341</f>
        <v>0</v>
      </c>
      <c r="AC341" s="57" t="n">
        <f aca="false">F341*G341</f>
        <v>0</v>
      </c>
      <c r="AD341" s="57" t="n">
        <f aca="false">$F341*H341</f>
        <v>0</v>
      </c>
      <c r="AE341" s="57" t="n">
        <f aca="false">$F341*I341</f>
        <v>0</v>
      </c>
      <c r="AF341" s="57" t="e">
        <f aca="false">$F341*J341</f>
        <v>#N/A</v>
      </c>
      <c r="AG341" s="57" t="e">
        <f aca="false">$F341*K341</f>
        <v>#N/A</v>
      </c>
      <c r="AH341" s="57" t="e">
        <f aca="false">$F341*L341</f>
        <v>#N/A</v>
      </c>
      <c r="AI341" s="57" t="e">
        <f aca="false">$F341*M341</f>
        <v>#N/A</v>
      </c>
      <c r="AJ341" s="57" t="e">
        <f aca="false">$F341*N341</f>
        <v>#N/A</v>
      </c>
      <c r="AK341" s="57" t="e">
        <f aca="false">F341*O341</f>
        <v>#N/A</v>
      </c>
      <c r="AL341" s="61"/>
      <c r="AM341" s="57" t="n">
        <f aca="false">CHOOSE($G$3,AD341-AE341,AE341-AD341)</f>
        <v>0</v>
      </c>
      <c r="AN341" s="57" t="e">
        <f aca="false">CHOOSE($G$3,AG341-AH341,AH341-AG341)</f>
        <v>#N/A</v>
      </c>
      <c r="AO341" s="57" t="e">
        <f aca="false">CHOOSE($G$3,AJ341-AK341,AK341-AJ341)</f>
        <v>#N/A</v>
      </c>
      <c r="AP341" s="72" t="e">
        <f aca="false">SUM(AM341:AO341)</f>
        <v>#N/A</v>
      </c>
      <c r="AR341" s="57" t="n">
        <f aca="false">CHOOSE($G$3,AC341-AD341,AD341-AC341)</f>
        <v>0</v>
      </c>
      <c r="AS341" s="57" t="e">
        <f aca="false">CHOOSE($G$3,AF341-AG341,AG341-AF341)</f>
        <v>#N/A</v>
      </c>
      <c r="AT341" s="57" t="e">
        <f aca="false">CHOOSE($G$3,AI341-AJ341,AJ341-AI341)</f>
        <v>#N/A</v>
      </c>
      <c r="AU341" s="72" t="e">
        <f aca="false">AR341+AS341+AT341</f>
        <v>#N/A</v>
      </c>
      <c r="AV341" s="72"/>
      <c r="AW341" s="58" t="e">
        <f aca="false">AU341+AP341</f>
        <v>#N/A</v>
      </c>
      <c r="AY341" s="58" t="e">
        <f aca="false">AK341+AH341+AE341</f>
        <v>#N/A</v>
      </c>
      <c r="AZ341" s="73"/>
    </row>
    <row r="342" customFormat="false" ht="12" hidden="false" customHeight="true" outlineLevel="0" collapsed="false">
      <c r="A342" s="62" t="n">
        <f aca="false">EDATE(A341,1)</f>
        <v>46813</v>
      </c>
      <c r="B342" s="63" t="n">
        <f aca="false">B341</f>
        <v>15000</v>
      </c>
      <c r="C342" s="75"/>
      <c r="D342" s="65" t="n">
        <f aca="false">B342+C342</f>
        <v>15000</v>
      </c>
      <c r="E342" s="52" t="n">
        <f aca="false">IF(Z342=0,0,IF(AND(Z342=1,$H$3=1),D342*U342,IF($H$3=2,D342,"N/A")))</f>
        <v>0</v>
      </c>
      <c r="F342" s="52" t="n">
        <f aca="false">E342*Y342</f>
        <v>0</v>
      </c>
      <c r="G342" s="66" t="n">
        <f aca="false">VLOOKUP($A342,Table,MATCH(G$4,Curves,0))</f>
        <v>3</v>
      </c>
      <c r="H342" s="67" t="n">
        <f aca="false">G342</f>
        <v>3</v>
      </c>
      <c r="I342" s="68" t="n">
        <f aca="false">H342</f>
        <v>3</v>
      </c>
      <c r="J342" s="66" t="e">
        <f aca="false">VLOOKUP($A342,Table,MATCH(J$4,Curves,0))</f>
        <v>#N/A</v>
      </c>
      <c r="K342" s="67" t="e">
        <f aca="false">J342</f>
        <v>#N/A</v>
      </c>
      <c r="L342" s="68" t="e">
        <f aca="false">K342</f>
        <v>#N/A</v>
      </c>
      <c r="M342" s="66" t="e">
        <f aca="false">VLOOKUP($A342,Table,MATCH(M$4,Curves,0))</f>
        <v>#N/A</v>
      </c>
      <c r="N342" s="67" t="e">
        <f aca="false">M342</f>
        <v>#N/A</v>
      </c>
      <c r="O342" s="68" t="e">
        <f aca="false">N342</f>
        <v>#N/A</v>
      </c>
      <c r="P342" s="69"/>
      <c r="Q342" s="68" t="e">
        <f aca="false">M342+J342+G342</f>
        <v>#N/A</v>
      </c>
      <c r="R342" s="68" t="e">
        <f aca="false">N342+K342+H342</f>
        <v>#N/A</v>
      </c>
      <c r="S342" s="68" t="e">
        <f aca="false">O342+L342+I342</f>
        <v>#N/A</v>
      </c>
      <c r="T342" s="69"/>
      <c r="U342" s="2" t="n">
        <f aca="false">A343-A342</f>
        <v>31</v>
      </c>
      <c r="V342" s="70" t="n">
        <f aca="false">CHOOSE(F$3,A343+24,A342)</f>
        <v>46813</v>
      </c>
      <c r="W342" s="2" t="n">
        <f aca="false">V342-C$3</f>
        <v>888</v>
      </c>
      <c r="X342" s="66" t="n">
        <f aca="false">VLOOKUP($A342,Table,MATCH(X$4,Curves,0))</f>
        <v>2</v>
      </c>
      <c r="Y342" s="71" t="n">
        <f aca="false">1/(1+CHOOSE(F$3,(X343+($K$3/10000))/2,(X342+($K$3/10000))/2))^(2*W342/365.25)</f>
        <v>0.0343767508072962</v>
      </c>
      <c r="Z342" s="2" t="n">
        <f aca="false">IF(AND(mthbeg&lt;=A342,mthend&gt;=A342),1,0)</f>
        <v>0</v>
      </c>
      <c r="AA342" s="2" t="n">
        <f aca="false">U342*Z342</f>
        <v>0</v>
      </c>
      <c r="AC342" s="57" t="n">
        <f aca="false">F342*G342</f>
        <v>0</v>
      </c>
      <c r="AD342" s="57" t="n">
        <f aca="false">$F342*H342</f>
        <v>0</v>
      </c>
      <c r="AE342" s="57" t="n">
        <f aca="false">$F342*I342</f>
        <v>0</v>
      </c>
      <c r="AF342" s="57" t="e">
        <f aca="false">$F342*J342</f>
        <v>#N/A</v>
      </c>
      <c r="AG342" s="57" t="e">
        <f aca="false">$F342*K342</f>
        <v>#N/A</v>
      </c>
      <c r="AH342" s="57" t="e">
        <f aca="false">$F342*L342</f>
        <v>#N/A</v>
      </c>
      <c r="AI342" s="57" t="e">
        <f aca="false">$F342*M342</f>
        <v>#N/A</v>
      </c>
      <c r="AJ342" s="57" t="e">
        <f aca="false">$F342*N342</f>
        <v>#N/A</v>
      </c>
      <c r="AK342" s="57" t="e">
        <f aca="false">F342*O342</f>
        <v>#N/A</v>
      </c>
      <c r="AL342" s="61"/>
      <c r="AM342" s="57" t="n">
        <f aca="false">CHOOSE($G$3,AD342-AE342,AE342-AD342)</f>
        <v>0</v>
      </c>
      <c r="AN342" s="57" t="e">
        <f aca="false">CHOOSE($G$3,AG342-AH342,AH342-AG342)</f>
        <v>#N/A</v>
      </c>
      <c r="AO342" s="57" t="e">
        <f aca="false">CHOOSE($G$3,AJ342-AK342,AK342-AJ342)</f>
        <v>#N/A</v>
      </c>
      <c r="AP342" s="72" t="e">
        <f aca="false">SUM(AM342:AO342)</f>
        <v>#N/A</v>
      </c>
      <c r="AR342" s="57" t="n">
        <f aca="false">CHOOSE($G$3,AC342-AD342,AD342-AC342)</f>
        <v>0</v>
      </c>
      <c r="AS342" s="57" t="e">
        <f aca="false">CHOOSE($G$3,AF342-AG342,AG342-AF342)</f>
        <v>#N/A</v>
      </c>
      <c r="AT342" s="57" t="e">
        <f aca="false">CHOOSE($G$3,AI342-AJ342,AJ342-AI342)</f>
        <v>#N/A</v>
      </c>
      <c r="AU342" s="72" t="e">
        <f aca="false">AR342+AS342+AT342</f>
        <v>#N/A</v>
      </c>
      <c r="AV342" s="72"/>
      <c r="AW342" s="58" t="e">
        <f aca="false">AU342+AP342</f>
        <v>#N/A</v>
      </c>
      <c r="AY342" s="58" t="e">
        <f aca="false">AK342+AH342+AE342</f>
        <v>#N/A</v>
      </c>
      <c r="AZ342" s="73"/>
    </row>
    <row r="343" customFormat="false" ht="12" hidden="false" customHeight="true" outlineLevel="0" collapsed="false">
      <c r="A343" s="62" t="n">
        <f aca="false">EDATE(A342,1)</f>
        <v>46844</v>
      </c>
      <c r="B343" s="63" t="n">
        <f aca="false">B342</f>
        <v>15000</v>
      </c>
      <c r="C343" s="75"/>
      <c r="D343" s="65" t="n">
        <f aca="false">B343+C343</f>
        <v>15000</v>
      </c>
      <c r="E343" s="52" t="n">
        <f aca="false">IF(Z343=0,0,IF(AND(Z343=1,$H$3=1),D343*U343,IF($H$3=2,D343,"N/A")))</f>
        <v>0</v>
      </c>
      <c r="F343" s="52" t="n">
        <f aca="false">E343*Y343</f>
        <v>0</v>
      </c>
      <c r="G343" s="66" t="n">
        <f aca="false">VLOOKUP($A343,Table,MATCH(G$4,Curves,0))</f>
        <v>3</v>
      </c>
      <c r="H343" s="67" t="n">
        <f aca="false">G343</f>
        <v>3</v>
      </c>
      <c r="I343" s="68" t="n">
        <f aca="false">H343</f>
        <v>3</v>
      </c>
      <c r="J343" s="66" t="e">
        <f aca="false">VLOOKUP($A343,Table,MATCH(J$4,Curves,0))</f>
        <v>#N/A</v>
      </c>
      <c r="K343" s="67" t="e">
        <f aca="false">J343</f>
        <v>#N/A</v>
      </c>
      <c r="L343" s="68" t="e">
        <f aca="false">K343</f>
        <v>#N/A</v>
      </c>
      <c r="M343" s="66" t="e">
        <f aca="false">VLOOKUP($A343,Table,MATCH(M$4,Curves,0))</f>
        <v>#N/A</v>
      </c>
      <c r="N343" s="67" t="e">
        <f aca="false">M343</f>
        <v>#N/A</v>
      </c>
      <c r="O343" s="68" t="e">
        <f aca="false">N343</f>
        <v>#N/A</v>
      </c>
      <c r="P343" s="69"/>
      <c r="Q343" s="68" t="e">
        <f aca="false">M343+J343+G343</f>
        <v>#N/A</v>
      </c>
      <c r="R343" s="68" t="e">
        <f aca="false">N343+K343+H343</f>
        <v>#N/A</v>
      </c>
      <c r="S343" s="68" t="e">
        <f aca="false">O343+L343+I343</f>
        <v>#N/A</v>
      </c>
      <c r="T343" s="69"/>
      <c r="U343" s="2" t="n">
        <f aca="false">A344-A343</f>
        <v>30</v>
      </c>
      <c r="V343" s="70" t="n">
        <f aca="false">CHOOSE(F$3,A344+24,A343)</f>
        <v>46844</v>
      </c>
      <c r="W343" s="2" t="n">
        <f aca="false">V343-C$3</f>
        <v>919</v>
      </c>
      <c r="X343" s="66" t="n">
        <f aca="false">VLOOKUP($A343,Table,MATCH(X$4,Curves,0))</f>
        <v>2</v>
      </c>
      <c r="Y343" s="71" t="n">
        <f aca="false">1/(1+CHOOSE(F$3,(X344+($K$3/10000))/2,(X343+($K$3/10000))/2))^(2*W343/365.25)</f>
        <v>0.0305608875555338</v>
      </c>
      <c r="Z343" s="2" t="n">
        <f aca="false">IF(AND(mthbeg&lt;=A343,mthend&gt;=A343),1,0)</f>
        <v>0</v>
      </c>
      <c r="AA343" s="2" t="n">
        <f aca="false">U343*Z343</f>
        <v>0</v>
      </c>
      <c r="AC343" s="57" t="n">
        <f aca="false">F343*G343</f>
        <v>0</v>
      </c>
      <c r="AD343" s="57" t="n">
        <f aca="false">$F343*H343</f>
        <v>0</v>
      </c>
      <c r="AE343" s="57" t="n">
        <f aca="false">$F343*I343</f>
        <v>0</v>
      </c>
      <c r="AF343" s="57" t="e">
        <f aca="false">$F343*J343</f>
        <v>#N/A</v>
      </c>
      <c r="AG343" s="57" t="e">
        <f aca="false">$F343*K343</f>
        <v>#N/A</v>
      </c>
      <c r="AH343" s="57" t="e">
        <f aca="false">$F343*L343</f>
        <v>#N/A</v>
      </c>
      <c r="AI343" s="57" t="e">
        <f aca="false">$F343*M343</f>
        <v>#N/A</v>
      </c>
      <c r="AJ343" s="57" t="e">
        <f aca="false">$F343*N343</f>
        <v>#N/A</v>
      </c>
      <c r="AK343" s="57" t="e">
        <f aca="false">F343*O343</f>
        <v>#N/A</v>
      </c>
      <c r="AL343" s="61"/>
      <c r="AM343" s="57" t="n">
        <f aca="false">CHOOSE($G$3,AD343-AE343,AE343-AD343)</f>
        <v>0</v>
      </c>
      <c r="AN343" s="57" t="e">
        <f aca="false">CHOOSE($G$3,AG343-AH343,AH343-AG343)</f>
        <v>#N/A</v>
      </c>
      <c r="AO343" s="57" t="e">
        <f aca="false">CHOOSE($G$3,AJ343-AK343,AK343-AJ343)</f>
        <v>#N/A</v>
      </c>
      <c r="AP343" s="72" t="e">
        <f aca="false">SUM(AM343:AO343)</f>
        <v>#N/A</v>
      </c>
      <c r="AR343" s="57" t="n">
        <f aca="false">CHOOSE($G$3,AC343-AD343,AD343-AC343)</f>
        <v>0</v>
      </c>
      <c r="AS343" s="57" t="e">
        <f aca="false">CHOOSE($G$3,AF343-AG343,AG343-AF343)</f>
        <v>#N/A</v>
      </c>
      <c r="AT343" s="57" t="e">
        <f aca="false">CHOOSE($G$3,AI343-AJ343,AJ343-AI343)</f>
        <v>#N/A</v>
      </c>
      <c r="AU343" s="72" t="e">
        <f aca="false">AR343+AS343+AT343</f>
        <v>#N/A</v>
      </c>
      <c r="AV343" s="72"/>
      <c r="AW343" s="58" t="e">
        <f aca="false">AU343+AP343</f>
        <v>#N/A</v>
      </c>
      <c r="AY343" s="58" t="e">
        <f aca="false">AK343+AH343+AE343</f>
        <v>#N/A</v>
      </c>
      <c r="AZ343" s="73"/>
    </row>
    <row r="344" customFormat="false" ht="12" hidden="false" customHeight="true" outlineLevel="0" collapsed="false">
      <c r="A344" s="62" t="n">
        <f aca="false">EDATE(A343,1)</f>
        <v>46874</v>
      </c>
      <c r="B344" s="63" t="n">
        <f aca="false">B343</f>
        <v>15000</v>
      </c>
      <c r="C344" s="75"/>
      <c r="D344" s="65" t="n">
        <f aca="false">B344+C344</f>
        <v>15000</v>
      </c>
      <c r="E344" s="52" t="n">
        <f aca="false">IF(Z344=0,0,IF(AND(Z344=1,$H$3=1),D344*U344,IF($H$3=2,D344,"N/A")))</f>
        <v>0</v>
      </c>
      <c r="F344" s="52" t="n">
        <f aca="false">E344*Y344</f>
        <v>0</v>
      </c>
      <c r="G344" s="66" t="n">
        <f aca="false">VLOOKUP($A344,Table,MATCH(G$4,Curves,0))</f>
        <v>3</v>
      </c>
      <c r="H344" s="67" t="n">
        <f aca="false">G344</f>
        <v>3</v>
      </c>
      <c r="I344" s="68" t="n">
        <f aca="false">H344</f>
        <v>3</v>
      </c>
      <c r="J344" s="66" t="e">
        <f aca="false">VLOOKUP($A344,Table,MATCH(J$4,Curves,0))</f>
        <v>#N/A</v>
      </c>
      <c r="K344" s="67" t="e">
        <f aca="false">J344</f>
        <v>#N/A</v>
      </c>
      <c r="L344" s="68" t="e">
        <f aca="false">K344</f>
        <v>#N/A</v>
      </c>
      <c r="M344" s="66" t="e">
        <f aca="false">VLOOKUP($A344,Table,MATCH(M$4,Curves,0))</f>
        <v>#N/A</v>
      </c>
      <c r="N344" s="67" t="e">
        <f aca="false">M344</f>
        <v>#N/A</v>
      </c>
      <c r="O344" s="68" t="e">
        <f aca="false">N344</f>
        <v>#N/A</v>
      </c>
      <c r="P344" s="69"/>
      <c r="Q344" s="68" t="e">
        <f aca="false">M344+J344+G344</f>
        <v>#N/A</v>
      </c>
      <c r="R344" s="68" t="e">
        <f aca="false">N344+K344+H344</f>
        <v>#N/A</v>
      </c>
      <c r="S344" s="68" t="e">
        <f aca="false">O344+L344+I344</f>
        <v>#N/A</v>
      </c>
      <c r="T344" s="69"/>
      <c r="U344" s="2" t="n">
        <f aca="false">A345-A344</f>
        <v>31</v>
      </c>
      <c r="V344" s="70" t="n">
        <f aca="false">CHOOSE(F$3,A345+24,A344)</f>
        <v>46874</v>
      </c>
      <c r="W344" s="2" t="n">
        <f aca="false">V344-C$3</f>
        <v>949</v>
      </c>
      <c r="X344" s="66" t="n">
        <f aca="false">VLOOKUP($A344,Table,MATCH(X$4,Curves,0))</f>
        <v>2</v>
      </c>
      <c r="Y344" s="71" t="n">
        <f aca="false">1/(1+CHOOSE(F$3,(X345+($K$3/10000))/2,(X344+($K$3/10000))/2))^(2*W344/365.25)</f>
        <v>0.0272719034260614</v>
      </c>
      <c r="Z344" s="2" t="n">
        <f aca="false">IF(AND(mthbeg&lt;=A344,mthend&gt;=A344),1,0)</f>
        <v>0</v>
      </c>
      <c r="AA344" s="2" t="n">
        <f aca="false">U344*Z344</f>
        <v>0</v>
      </c>
      <c r="AC344" s="57" t="n">
        <f aca="false">F344*G344</f>
        <v>0</v>
      </c>
      <c r="AD344" s="57" t="n">
        <f aca="false">$F344*H344</f>
        <v>0</v>
      </c>
      <c r="AE344" s="57" t="n">
        <f aca="false">$F344*I344</f>
        <v>0</v>
      </c>
      <c r="AF344" s="57" t="e">
        <f aca="false">$F344*J344</f>
        <v>#N/A</v>
      </c>
      <c r="AG344" s="57" t="e">
        <f aca="false">$F344*K344</f>
        <v>#N/A</v>
      </c>
      <c r="AH344" s="57" t="e">
        <f aca="false">$F344*L344</f>
        <v>#N/A</v>
      </c>
      <c r="AI344" s="57" t="e">
        <f aca="false">$F344*M344</f>
        <v>#N/A</v>
      </c>
      <c r="AJ344" s="57" t="e">
        <f aca="false">$F344*N344</f>
        <v>#N/A</v>
      </c>
      <c r="AK344" s="57" t="e">
        <f aca="false">F344*O344</f>
        <v>#N/A</v>
      </c>
      <c r="AL344" s="61"/>
      <c r="AM344" s="57" t="n">
        <f aca="false">CHOOSE($G$3,AD344-AE344,AE344-AD344)</f>
        <v>0</v>
      </c>
      <c r="AN344" s="57" t="e">
        <f aca="false">CHOOSE($G$3,AG344-AH344,AH344-AG344)</f>
        <v>#N/A</v>
      </c>
      <c r="AO344" s="57" t="e">
        <f aca="false">CHOOSE($G$3,AJ344-AK344,AK344-AJ344)</f>
        <v>#N/A</v>
      </c>
      <c r="AP344" s="72" t="e">
        <f aca="false">SUM(AM344:AO344)</f>
        <v>#N/A</v>
      </c>
      <c r="AR344" s="57" t="n">
        <f aca="false">CHOOSE($G$3,AC344-AD344,AD344-AC344)</f>
        <v>0</v>
      </c>
      <c r="AS344" s="57" t="e">
        <f aca="false">CHOOSE($G$3,AF344-AG344,AG344-AF344)</f>
        <v>#N/A</v>
      </c>
      <c r="AT344" s="57" t="e">
        <f aca="false">CHOOSE($G$3,AI344-AJ344,AJ344-AI344)</f>
        <v>#N/A</v>
      </c>
      <c r="AU344" s="72" t="e">
        <f aca="false">AR344+AS344+AT344</f>
        <v>#N/A</v>
      </c>
      <c r="AV344" s="72"/>
      <c r="AW344" s="58" t="e">
        <f aca="false">AU344+AP344</f>
        <v>#N/A</v>
      </c>
      <c r="AY344" s="58" t="e">
        <f aca="false">AK344+AH344+AE344</f>
        <v>#N/A</v>
      </c>
      <c r="AZ344" s="73"/>
    </row>
    <row r="345" customFormat="false" ht="12" hidden="false" customHeight="true" outlineLevel="0" collapsed="false">
      <c r="A345" s="62" t="n">
        <f aca="false">EDATE(A344,1)</f>
        <v>46905</v>
      </c>
      <c r="B345" s="63" t="n">
        <f aca="false">B344</f>
        <v>15000</v>
      </c>
      <c r="C345" s="75"/>
      <c r="D345" s="65" t="n">
        <f aca="false">B345+C345</f>
        <v>15000</v>
      </c>
      <c r="E345" s="52" t="n">
        <f aca="false">IF(Z345=0,0,IF(AND(Z345=1,$H$3=1),D345*U345,IF($H$3=2,D345,"N/A")))</f>
        <v>0</v>
      </c>
      <c r="F345" s="52" t="n">
        <f aca="false">E345*Y345</f>
        <v>0</v>
      </c>
      <c r="G345" s="66" t="n">
        <f aca="false">VLOOKUP($A345,Table,MATCH(G$4,Curves,0))</f>
        <v>3</v>
      </c>
      <c r="H345" s="67" t="n">
        <f aca="false">G345</f>
        <v>3</v>
      </c>
      <c r="I345" s="68" t="n">
        <f aca="false">H345</f>
        <v>3</v>
      </c>
      <c r="J345" s="66" t="e">
        <f aca="false">VLOOKUP($A345,Table,MATCH(J$4,Curves,0))</f>
        <v>#N/A</v>
      </c>
      <c r="K345" s="67" t="e">
        <f aca="false">J345</f>
        <v>#N/A</v>
      </c>
      <c r="L345" s="68" t="e">
        <f aca="false">K345</f>
        <v>#N/A</v>
      </c>
      <c r="M345" s="66" t="e">
        <f aca="false">VLOOKUP($A345,Table,MATCH(M$4,Curves,0))</f>
        <v>#N/A</v>
      </c>
      <c r="N345" s="67" t="e">
        <f aca="false">M345</f>
        <v>#N/A</v>
      </c>
      <c r="O345" s="68" t="e">
        <f aca="false">N345</f>
        <v>#N/A</v>
      </c>
      <c r="P345" s="69"/>
      <c r="Q345" s="68" t="e">
        <f aca="false">M345+J345+G345</f>
        <v>#N/A</v>
      </c>
      <c r="R345" s="68" t="e">
        <f aca="false">N345+K345+H345</f>
        <v>#N/A</v>
      </c>
      <c r="S345" s="68" t="e">
        <f aca="false">O345+L345+I345</f>
        <v>#N/A</v>
      </c>
      <c r="T345" s="69"/>
      <c r="U345" s="2" t="n">
        <f aca="false">A346-A345</f>
        <v>30</v>
      </c>
      <c r="V345" s="70" t="n">
        <f aca="false">CHOOSE(F$3,A346+24,A345)</f>
        <v>46905</v>
      </c>
      <c r="W345" s="2" t="n">
        <f aca="false">V345-C$3</f>
        <v>980</v>
      </c>
      <c r="X345" s="66" t="n">
        <f aca="false">VLOOKUP($A345,Table,MATCH(X$4,Curves,0))</f>
        <v>2</v>
      </c>
      <c r="Y345" s="71" t="n">
        <f aca="false">1/(1+CHOOSE(F$3,(X346+($K$3/10000))/2,(X345+($K$3/10000))/2))^(2*W345/365.25)</f>
        <v>0.0242446873092015</v>
      </c>
      <c r="Z345" s="2" t="n">
        <f aca="false">IF(AND(mthbeg&lt;=A345,mthend&gt;=A345),1,0)</f>
        <v>0</v>
      </c>
      <c r="AA345" s="2" t="n">
        <f aca="false">U345*Z345</f>
        <v>0</v>
      </c>
      <c r="AC345" s="57" t="n">
        <f aca="false">F345*G345</f>
        <v>0</v>
      </c>
      <c r="AD345" s="57" t="n">
        <f aca="false">$F345*H345</f>
        <v>0</v>
      </c>
      <c r="AE345" s="57" t="n">
        <f aca="false">$F345*I345</f>
        <v>0</v>
      </c>
      <c r="AF345" s="57" t="e">
        <f aca="false">$F345*J345</f>
        <v>#N/A</v>
      </c>
      <c r="AG345" s="57" t="e">
        <f aca="false">$F345*K345</f>
        <v>#N/A</v>
      </c>
      <c r="AH345" s="57" t="e">
        <f aca="false">$F345*L345</f>
        <v>#N/A</v>
      </c>
      <c r="AI345" s="57" t="e">
        <f aca="false">$F345*M345</f>
        <v>#N/A</v>
      </c>
      <c r="AJ345" s="57" t="e">
        <f aca="false">$F345*N345</f>
        <v>#N/A</v>
      </c>
      <c r="AK345" s="57" t="e">
        <f aca="false">F345*O345</f>
        <v>#N/A</v>
      </c>
      <c r="AL345" s="61"/>
      <c r="AM345" s="57" t="n">
        <f aca="false">CHOOSE($G$3,AD345-AE345,AE345-AD345)</f>
        <v>0</v>
      </c>
      <c r="AN345" s="57" t="e">
        <f aca="false">CHOOSE($G$3,AG345-AH345,AH345-AG345)</f>
        <v>#N/A</v>
      </c>
      <c r="AO345" s="57" t="e">
        <f aca="false">CHOOSE($G$3,AJ345-AK345,AK345-AJ345)</f>
        <v>#N/A</v>
      </c>
      <c r="AP345" s="72" t="e">
        <f aca="false">SUM(AM345:AO345)</f>
        <v>#N/A</v>
      </c>
      <c r="AR345" s="57" t="n">
        <f aca="false">CHOOSE($G$3,AC345-AD345,AD345-AC345)</f>
        <v>0</v>
      </c>
      <c r="AS345" s="57" t="e">
        <f aca="false">CHOOSE($G$3,AF345-AG345,AG345-AF345)</f>
        <v>#N/A</v>
      </c>
      <c r="AT345" s="57" t="e">
        <f aca="false">CHOOSE($G$3,AI345-AJ345,AJ345-AI345)</f>
        <v>#N/A</v>
      </c>
      <c r="AU345" s="72" t="e">
        <f aca="false">AR345+AS345+AT345</f>
        <v>#N/A</v>
      </c>
      <c r="AV345" s="72"/>
      <c r="AW345" s="58" t="e">
        <f aca="false">AU345+AP345</f>
        <v>#N/A</v>
      </c>
      <c r="AY345" s="58" t="e">
        <f aca="false">AK345+AH345+AE345</f>
        <v>#N/A</v>
      </c>
      <c r="AZ345" s="73"/>
    </row>
    <row r="346" customFormat="false" ht="12" hidden="false" customHeight="true" outlineLevel="0" collapsed="false">
      <c r="A346" s="62" t="n">
        <f aca="false">EDATE(A345,1)</f>
        <v>46935</v>
      </c>
      <c r="B346" s="63" t="n">
        <f aca="false">B345</f>
        <v>15000</v>
      </c>
      <c r="C346" s="75"/>
      <c r="D346" s="65" t="n">
        <f aca="false">B346+C346</f>
        <v>15000</v>
      </c>
      <c r="E346" s="52" t="n">
        <f aca="false">IF(Z346=0,0,IF(AND(Z346=1,$H$3=1),D346*U346,IF($H$3=2,D346,"N/A")))</f>
        <v>0</v>
      </c>
      <c r="F346" s="52" t="n">
        <f aca="false">E346*Y346</f>
        <v>0</v>
      </c>
      <c r="G346" s="66" t="n">
        <f aca="false">VLOOKUP($A346,Table,MATCH(G$4,Curves,0))</f>
        <v>3</v>
      </c>
      <c r="H346" s="67" t="n">
        <f aca="false">G346</f>
        <v>3</v>
      </c>
      <c r="I346" s="68" t="n">
        <f aca="false">H346</f>
        <v>3</v>
      </c>
      <c r="J346" s="66" t="e">
        <f aca="false">VLOOKUP($A346,Table,MATCH(J$4,Curves,0))</f>
        <v>#N/A</v>
      </c>
      <c r="K346" s="67" t="e">
        <f aca="false">J346</f>
        <v>#N/A</v>
      </c>
      <c r="L346" s="68" t="e">
        <f aca="false">K346</f>
        <v>#N/A</v>
      </c>
      <c r="M346" s="66" t="e">
        <f aca="false">VLOOKUP($A346,Table,MATCH(M$4,Curves,0))</f>
        <v>#N/A</v>
      </c>
      <c r="N346" s="67" t="e">
        <f aca="false">M346</f>
        <v>#N/A</v>
      </c>
      <c r="O346" s="68" t="e">
        <f aca="false">N346</f>
        <v>#N/A</v>
      </c>
      <c r="P346" s="69"/>
      <c r="Q346" s="68" t="e">
        <f aca="false">M346+J346+G346</f>
        <v>#N/A</v>
      </c>
      <c r="R346" s="68" t="e">
        <f aca="false">N346+K346+H346</f>
        <v>#N/A</v>
      </c>
      <c r="S346" s="68" t="e">
        <f aca="false">O346+L346+I346</f>
        <v>#N/A</v>
      </c>
      <c r="T346" s="69"/>
      <c r="U346" s="2" t="n">
        <f aca="false">A347-A346</f>
        <v>31</v>
      </c>
      <c r="V346" s="70" t="n">
        <f aca="false">CHOOSE(F$3,A347+24,A346)</f>
        <v>46935</v>
      </c>
      <c r="W346" s="2" t="n">
        <f aca="false">V346-C$3</f>
        <v>1010</v>
      </c>
      <c r="X346" s="66" t="n">
        <f aca="false">VLOOKUP($A346,Table,MATCH(X$4,Curves,0))</f>
        <v>2</v>
      </c>
      <c r="Y346" s="71" t="n">
        <f aca="false">1/(1+CHOOSE(F$3,(X347+($K$3/10000))/2,(X346+($K$3/10000))/2))^(2*W346/365.25)</f>
        <v>0.0216354570753254</v>
      </c>
      <c r="Z346" s="2" t="n">
        <f aca="false">IF(AND(mthbeg&lt;=A346,mthend&gt;=A346),1,0)</f>
        <v>0</v>
      </c>
      <c r="AA346" s="2" t="n">
        <f aca="false">U346*Z346</f>
        <v>0</v>
      </c>
      <c r="AC346" s="57" t="n">
        <f aca="false">F346*G346</f>
        <v>0</v>
      </c>
      <c r="AD346" s="57" t="n">
        <f aca="false">$F346*H346</f>
        <v>0</v>
      </c>
      <c r="AE346" s="57" t="n">
        <f aca="false">$F346*I346</f>
        <v>0</v>
      </c>
      <c r="AF346" s="57" t="e">
        <f aca="false">$F346*J346</f>
        <v>#N/A</v>
      </c>
      <c r="AG346" s="57" t="e">
        <f aca="false">$F346*K346</f>
        <v>#N/A</v>
      </c>
      <c r="AH346" s="57" t="e">
        <f aca="false">$F346*L346</f>
        <v>#N/A</v>
      </c>
      <c r="AI346" s="57" t="e">
        <f aca="false">$F346*M346</f>
        <v>#N/A</v>
      </c>
      <c r="AJ346" s="57" t="e">
        <f aca="false">$F346*N346</f>
        <v>#N/A</v>
      </c>
      <c r="AK346" s="57" t="e">
        <f aca="false">F346*O346</f>
        <v>#N/A</v>
      </c>
      <c r="AL346" s="61"/>
      <c r="AM346" s="57" t="n">
        <f aca="false">CHOOSE($G$3,AD346-AE346,AE346-AD346)</f>
        <v>0</v>
      </c>
      <c r="AN346" s="57" t="e">
        <f aca="false">CHOOSE($G$3,AG346-AH346,AH346-AG346)</f>
        <v>#N/A</v>
      </c>
      <c r="AO346" s="57" t="e">
        <f aca="false">CHOOSE($G$3,AJ346-AK346,AK346-AJ346)</f>
        <v>#N/A</v>
      </c>
      <c r="AP346" s="72" t="e">
        <f aca="false">SUM(AM346:AO346)</f>
        <v>#N/A</v>
      </c>
      <c r="AR346" s="57" t="n">
        <f aca="false">CHOOSE($G$3,AC346-AD346,AD346-AC346)</f>
        <v>0</v>
      </c>
      <c r="AS346" s="57" t="e">
        <f aca="false">CHOOSE($G$3,AF346-AG346,AG346-AF346)</f>
        <v>#N/A</v>
      </c>
      <c r="AT346" s="57" t="e">
        <f aca="false">CHOOSE($G$3,AI346-AJ346,AJ346-AI346)</f>
        <v>#N/A</v>
      </c>
      <c r="AU346" s="72" t="e">
        <f aca="false">AR346+AS346+AT346</f>
        <v>#N/A</v>
      </c>
      <c r="AV346" s="72"/>
      <c r="AW346" s="58" t="e">
        <f aca="false">AU346+AP346</f>
        <v>#N/A</v>
      </c>
      <c r="AY346" s="58" t="e">
        <f aca="false">AK346+AH346+AE346</f>
        <v>#N/A</v>
      </c>
      <c r="AZ346" s="73"/>
    </row>
    <row r="347" customFormat="false" ht="12" hidden="false" customHeight="true" outlineLevel="0" collapsed="false">
      <c r="A347" s="62" t="n">
        <f aca="false">EDATE(A346,1)</f>
        <v>46966</v>
      </c>
      <c r="B347" s="63" t="n">
        <f aca="false">B346</f>
        <v>15000</v>
      </c>
      <c r="C347" s="75"/>
      <c r="D347" s="65" t="n">
        <f aca="false">B347+C347</f>
        <v>15000</v>
      </c>
      <c r="E347" s="52" t="n">
        <f aca="false">IF(Z347=0,0,IF(AND(Z347=1,$H$3=1),D347*U347,IF($H$3=2,D347,"N/A")))</f>
        <v>0</v>
      </c>
      <c r="F347" s="52" t="n">
        <f aca="false">E347*Y347</f>
        <v>0</v>
      </c>
      <c r="G347" s="66" t="n">
        <f aca="false">VLOOKUP($A347,Table,MATCH(G$4,Curves,0))</f>
        <v>3</v>
      </c>
      <c r="H347" s="67" t="n">
        <f aca="false">G347</f>
        <v>3</v>
      </c>
      <c r="I347" s="68" t="n">
        <f aca="false">H347</f>
        <v>3</v>
      </c>
      <c r="J347" s="66" t="e">
        <f aca="false">VLOOKUP($A347,Table,MATCH(J$4,Curves,0))</f>
        <v>#N/A</v>
      </c>
      <c r="K347" s="67" t="e">
        <f aca="false">J347</f>
        <v>#N/A</v>
      </c>
      <c r="L347" s="68" t="e">
        <f aca="false">K347</f>
        <v>#N/A</v>
      </c>
      <c r="M347" s="66" t="e">
        <f aca="false">VLOOKUP($A347,Table,MATCH(M$4,Curves,0))</f>
        <v>#N/A</v>
      </c>
      <c r="N347" s="67" t="e">
        <f aca="false">M347</f>
        <v>#N/A</v>
      </c>
      <c r="O347" s="68" t="e">
        <f aca="false">N347</f>
        <v>#N/A</v>
      </c>
      <c r="P347" s="69"/>
      <c r="Q347" s="68" t="e">
        <f aca="false">M347+J347+G347</f>
        <v>#N/A</v>
      </c>
      <c r="R347" s="68" t="e">
        <f aca="false">N347+K347+H347</f>
        <v>#N/A</v>
      </c>
      <c r="S347" s="68" t="e">
        <f aca="false">O347+L347+I347</f>
        <v>#N/A</v>
      </c>
      <c r="T347" s="69"/>
      <c r="U347" s="2" t="n">
        <f aca="false">A348-A347</f>
        <v>31</v>
      </c>
      <c r="V347" s="70" t="n">
        <f aca="false">CHOOSE(F$3,A348+24,A347)</f>
        <v>46966</v>
      </c>
      <c r="W347" s="2" t="n">
        <f aca="false">V347-C$3</f>
        <v>1041</v>
      </c>
      <c r="X347" s="66" t="n">
        <f aca="false">VLOOKUP($A347,Table,MATCH(X$4,Curves,0))</f>
        <v>2</v>
      </c>
      <c r="Y347" s="71" t="n">
        <f aca="false">1/(1+CHOOSE(F$3,(X348+($K$3/10000))/2,(X347+($K$3/10000))/2))^(2*W347/365.25)</f>
        <v>0.0192338937032776</v>
      </c>
      <c r="Z347" s="2" t="n">
        <f aca="false">IF(AND(mthbeg&lt;=A347,mthend&gt;=A347),1,0)</f>
        <v>0</v>
      </c>
      <c r="AA347" s="2" t="n">
        <f aca="false">U347*Z347</f>
        <v>0</v>
      </c>
      <c r="AC347" s="57" t="n">
        <f aca="false">F347*G347</f>
        <v>0</v>
      </c>
      <c r="AD347" s="57" t="n">
        <f aca="false">$F347*H347</f>
        <v>0</v>
      </c>
      <c r="AE347" s="57" t="n">
        <f aca="false">$F347*I347</f>
        <v>0</v>
      </c>
      <c r="AF347" s="57" t="e">
        <f aca="false">$F347*J347</f>
        <v>#N/A</v>
      </c>
      <c r="AG347" s="57" t="e">
        <f aca="false">$F347*K347</f>
        <v>#N/A</v>
      </c>
      <c r="AH347" s="57" t="e">
        <f aca="false">$F347*L347</f>
        <v>#N/A</v>
      </c>
      <c r="AI347" s="57" t="e">
        <f aca="false">$F347*M347</f>
        <v>#N/A</v>
      </c>
      <c r="AJ347" s="57" t="e">
        <f aca="false">$F347*N347</f>
        <v>#N/A</v>
      </c>
      <c r="AK347" s="57" t="e">
        <f aca="false">F347*O347</f>
        <v>#N/A</v>
      </c>
      <c r="AL347" s="61"/>
      <c r="AM347" s="57" t="n">
        <f aca="false">CHOOSE($G$3,AD347-AE347,AE347-AD347)</f>
        <v>0</v>
      </c>
      <c r="AN347" s="57" t="e">
        <f aca="false">CHOOSE($G$3,AG347-AH347,AH347-AG347)</f>
        <v>#N/A</v>
      </c>
      <c r="AO347" s="57" t="e">
        <f aca="false">CHOOSE($G$3,AJ347-AK347,AK347-AJ347)</f>
        <v>#N/A</v>
      </c>
      <c r="AP347" s="72" t="e">
        <f aca="false">SUM(AM347:AO347)</f>
        <v>#N/A</v>
      </c>
      <c r="AR347" s="57" t="n">
        <f aca="false">CHOOSE($G$3,AC347-AD347,AD347-AC347)</f>
        <v>0</v>
      </c>
      <c r="AS347" s="57" t="e">
        <f aca="false">CHOOSE($G$3,AF347-AG347,AG347-AF347)</f>
        <v>#N/A</v>
      </c>
      <c r="AT347" s="57" t="e">
        <f aca="false">CHOOSE($G$3,AI347-AJ347,AJ347-AI347)</f>
        <v>#N/A</v>
      </c>
      <c r="AU347" s="72" t="e">
        <f aca="false">AR347+AS347+AT347</f>
        <v>#N/A</v>
      </c>
      <c r="AV347" s="72"/>
      <c r="AW347" s="58" t="e">
        <f aca="false">AU347+AP347</f>
        <v>#N/A</v>
      </c>
      <c r="AY347" s="58" t="e">
        <f aca="false">AK347+AH347+AE347</f>
        <v>#N/A</v>
      </c>
      <c r="AZ347" s="73"/>
    </row>
    <row r="348" customFormat="false" ht="12" hidden="false" customHeight="true" outlineLevel="0" collapsed="false">
      <c r="A348" s="62" t="n">
        <f aca="false">EDATE(A347,1)</f>
        <v>46997</v>
      </c>
      <c r="B348" s="63" t="n">
        <f aca="false">B347</f>
        <v>15000</v>
      </c>
      <c r="C348" s="75"/>
      <c r="D348" s="65" t="n">
        <f aca="false">B348+C348</f>
        <v>15000</v>
      </c>
      <c r="E348" s="52" t="n">
        <f aca="false">IF(Z348=0,0,IF(AND(Z348=1,$H$3=1),D348*U348,IF($H$3=2,D348,"N/A")))</f>
        <v>0</v>
      </c>
      <c r="F348" s="52" t="n">
        <f aca="false">E348*Y348</f>
        <v>0</v>
      </c>
      <c r="G348" s="66" t="n">
        <f aca="false">VLOOKUP($A348,Table,MATCH(G$4,Curves,0))</f>
        <v>3</v>
      </c>
      <c r="H348" s="67" t="n">
        <f aca="false">G348</f>
        <v>3</v>
      </c>
      <c r="I348" s="68" t="n">
        <f aca="false">H348</f>
        <v>3</v>
      </c>
      <c r="J348" s="66" t="e">
        <f aca="false">VLOOKUP($A348,Table,MATCH(J$4,Curves,0))</f>
        <v>#N/A</v>
      </c>
      <c r="K348" s="67" t="e">
        <f aca="false">J348</f>
        <v>#N/A</v>
      </c>
      <c r="L348" s="68" t="e">
        <f aca="false">K348</f>
        <v>#N/A</v>
      </c>
      <c r="M348" s="66" t="e">
        <f aca="false">VLOOKUP($A348,Table,MATCH(M$4,Curves,0))</f>
        <v>#N/A</v>
      </c>
      <c r="N348" s="67" t="e">
        <f aca="false">M348</f>
        <v>#N/A</v>
      </c>
      <c r="O348" s="68" t="e">
        <f aca="false">N348</f>
        <v>#N/A</v>
      </c>
      <c r="P348" s="69"/>
      <c r="Q348" s="68" t="e">
        <f aca="false">M348+J348+G348</f>
        <v>#N/A</v>
      </c>
      <c r="R348" s="68" t="e">
        <f aca="false">N348+K348+H348</f>
        <v>#N/A</v>
      </c>
      <c r="S348" s="68" t="e">
        <f aca="false">O348+L348+I348</f>
        <v>#N/A</v>
      </c>
      <c r="T348" s="69"/>
      <c r="U348" s="2" t="n">
        <f aca="false">A349-A348</f>
        <v>30</v>
      </c>
      <c r="V348" s="70" t="n">
        <f aca="false">CHOOSE(F$3,A349+24,A348)</f>
        <v>46997</v>
      </c>
      <c r="W348" s="2" t="n">
        <f aca="false">V348-C$3</f>
        <v>1072</v>
      </c>
      <c r="X348" s="66" t="n">
        <f aca="false">VLOOKUP($A348,Table,MATCH(X$4,Curves,0))</f>
        <v>2</v>
      </c>
      <c r="Y348" s="71" t="n">
        <f aca="false">1/(1+CHOOSE(F$3,(X349+($K$3/10000))/2,(X348+($K$3/10000))/2))^(2*W348/365.25)</f>
        <v>0.0170989069332346</v>
      </c>
      <c r="Z348" s="2" t="n">
        <f aca="false">IF(AND(mthbeg&lt;=A348,mthend&gt;=A348),1,0)</f>
        <v>0</v>
      </c>
      <c r="AA348" s="2" t="n">
        <f aca="false">U348*Z348</f>
        <v>0</v>
      </c>
      <c r="AC348" s="57" t="n">
        <f aca="false">F348*G348</f>
        <v>0</v>
      </c>
      <c r="AD348" s="57" t="n">
        <f aca="false">$F348*H348</f>
        <v>0</v>
      </c>
      <c r="AE348" s="57" t="n">
        <f aca="false">$F348*I348</f>
        <v>0</v>
      </c>
      <c r="AF348" s="57" t="e">
        <f aca="false">$F348*J348</f>
        <v>#N/A</v>
      </c>
      <c r="AG348" s="57" t="e">
        <f aca="false">$F348*K348</f>
        <v>#N/A</v>
      </c>
      <c r="AH348" s="57" t="e">
        <f aca="false">$F348*L348</f>
        <v>#N/A</v>
      </c>
      <c r="AI348" s="57" t="e">
        <f aca="false">$F348*M348</f>
        <v>#N/A</v>
      </c>
      <c r="AJ348" s="57" t="e">
        <f aca="false">$F348*N348</f>
        <v>#N/A</v>
      </c>
      <c r="AK348" s="57" t="e">
        <f aca="false">F348*O348</f>
        <v>#N/A</v>
      </c>
      <c r="AL348" s="61"/>
      <c r="AM348" s="57" t="n">
        <f aca="false">CHOOSE($G$3,AD348-AE348,AE348-AD348)</f>
        <v>0</v>
      </c>
      <c r="AN348" s="57" t="e">
        <f aca="false">CHOOSE($G$3,AG348-AH348,AH348-AG348)</f>
        <v>#N/A</v>
      </c>
      <c r="AO348" s="57" t="e">
        <f aca="false">CHOOSE($G$3,AJ348-AK348,AK348-AJ348)</f>
        <v>#N/A</v>
      </c>
      <c r="AP348" s="72" t="e">
        <f aca="false">SUM(AM348:AO348)</f>
        <v>#N/A</v>
      </c>
      <c r="AR348" s="57" t="n">
        <f aca="false">CHOOSE($G$3,AC348-AD348,AD348-AC348)</f>
        <v>0</v>
      </c>
      <c r="AS348" s="57" t="e">
        <f aca="false">CHOOSE($G$3,AF348-AG348,AG348-AF348)</f>
        <v>#N/A</v>
      </c>
      <c r="AT348" s="57" t="e">
        <f aca="false">CHOOSE($G$3,AI348-AJ348,AJ348-AI348)</f>
        <v>#N/A</v>
      </c>
      <c r="AU348" s="72" t="e">
        <f aca="false">AR348+AS348+AT348</f>
        <v>#N/A</v>
      </c>
      <c r="AV348" s="72"/>
      <c r="AW348" s="58" t="e">
        <f aca="false">AU348+AP348</f>
        <v>#N/A</v>
      </c>
      <c r="AY348" s="58" t="e">
        <f aca="false">AK348+AH348+AE348</f>
        <v>#N/A</v>
      </c>
      <c r="AZ348" s="73"/>
    </row>
    <row r="349" customFormat="false" ht="12" hidden="false" customHeight="true" outlineLevel="0" collapsed="false">
      <c r="A349" s="62" t="n">
        <f aca="false">EDATE(A348,1)</f>
        <v>47027</v>
      </c>
      <c r="B349" s="63" t="n">
        <f aca="false">B348</f>
        <v>15000</v>
      </c>
      <c r="C349" s="75"/>
      <c r="D349" s="65" t="n">
        <f aca="false">B349+C349</f>
        <v>15000</v>
      </c>
      <c r="E349" s="52" t="n">
        <f aca="false">IF(Z349=0,0,IF(AND(Z349=1,$H$3=1),D349*U349,IF($H$3=2,D349,"N/A")))</f>
        <v>0</v>
      </c>
      <c r="F349" s="52" t="n">
        <f aca="false">E349*Y349</f>
        <v>0</v>
      </c>
      <c r="G349" s="66" t="n">
        <f aca="false">VLOOKUP($A349,Table,MATCH(G$4,Curves,0))</f>
        <v>3</v>
      </c>
      <c r="H349" s="67" t="n">
        <f aca="false">G349</f>
        <v>3</v>
      </c>
      <c r="I349" s="68" t="n">
        <f aca="false">H349</f>
        <v>3</v>
      </c>
      <c r="J349" s="66" t="e">
        <f aca="false">VLOOKUP($A349,Table,MATCH(J$4,Curves,0))</f>
        <v>#N/A</v>
      </c>
      <c r="K349" s="67" t="e">
        <f aca="false">J349</f>
        <v>#N/A</v>
      </c>
      <c r="L349" s="68" t="e">
        <f aca="false">K349</f>
        <v>#N/A</v>
      </c>
      <c r="M349" s="66" t="e">
        <f aca="false">VLOOKUP($A349,Table,MATCH(M$4,Curves,0))</f>
        <v>#N/A</v>
      </c>
      <c r="N349" s="67" t="e">
        <f aca="false">M349</f>
        <v>#N/A</v>
      </c>
      <c r="O349" s="68" t="e">
        <f aca="false">N349</f>
        <v>#N/A</v>
      </c>
      <c r="P349" s="69"/>
      <c r="Q349" s="68" t="e">
        <f aca="false">M349+J349+G349</f>
        <v>#N/A</v>
      </c>
      <c r="R349" s="68" t="e">
        <f aca="false">N349+K349+H349</f>
        <v>#N/A</v>
      </c>
      <c r="S349" s="68" t="e">
        <f aca="false">O349+L349+I349</f>
        <v>#N/A</v>
      </c>
      <c r="T349" s="69"/>
      <c r="U349" s="2" t="n">
        <f aca="false">A350-A349</f>
        <v>31</v>
      </c>
      <c r="V349" s="70" t="n">
        <f aca="false">CHOOSE(F$3,A350+24,A349)</f>
        <v>47027</v>
      </c>
      <c r="W349" s="2" t="n">
        <f aca="false">V349-C$3</f>
        <v>1102</v>
      </c>
      <c r="X349" s="66" t="n">
        <f aca="false">VLOOKUP($A349,Table,MATCH(X$4,Curves,0))</f>
        <v>2</v>
      </c>
      <c r="Y349" s="71" t="n">
        <f aca="false">1/(1+CHOOSE(F$3,(X350+($K$3/10000))/2,(X349+($K$3/10000))/2))^(2*W349/365.25)</f>
        <v>0.0152587105897043</v>
      </c>
      <c r="Z349" s="2" t="n">
        <f aca="false">IF(AND(mthbeg&lt;=A349,mthend&gt;=A349),1,0)</f>
        <v>0</v>
      </c>
      <c r="AA349" s="2" t="n">
        <f aca="false">U349*Z349</f>
        <v>0</v>
      </c>
      <c r="AC349" s="57" t="n">
        <f aca="false">F349*G349</f>
        <v>0</v>
      </c>
      <c r="AD349" s="57" t="n">
        <f aca="false">$F349*H349</f>
        <v>0</v>
      </c>
      <c r="AE349" s="57" t="n">
        <f aca="false">$F349*I349</f>
        <v>0</v>
      </c>
      <c r="AF349" s="57" t="e">
        <f aca="false">$F349*J349</f>
        <v>#N/A</v>
      </c>
      <c r="AG349" s="57" t="e">
        <f aca="false">$F349*K349</f>
        <v>#N/A</v>
      </c>
      <c r="AH349" s="57" t="e">
        <f aca="false">$F349*L349</f>
        <v>#N/A</v>
      </c>
      <c r="AI349" s="57" t="e">
        <f aca="false">$F349*M349</f>
        <v>#N/A</v>
      </c>
      <c r="AJ349" s="57" t="e">
        <f aca="false">$F349*N349</f>
        <v>#N/A</v>
      </c>
      <c r="AK349" s="57" t="e">
        <f aca="false">F349*O349</f>
        <v>#N/A</v>
      </c>
      <c r="AL349" s="61"/>
      <c r="AM349" s="57" t="n">
        <f aca="false">CHOOSE($G$3,AD349-AE349,AE349-AD349)</f>
        <v>0</v>
      </c>
      <c r="AN349" s="57" t="e">
        <f aca="false">CHOOSE($G$3,AG349-AH349,AH349-AG349)</f>
        <v>#N/A</v>
      </c>
      <c r="AO349" s="57" t="e">
        <f aca="false">CHOOSE($G$3,AJ349-AK349,AK349-AJ349)</f>
        <v>#N/A</v>
      </c>
      <c r="AP349" s="72" t="e">
        <f aca="false">SUM(AM349:AO349)</f>
        <v>#N/A</v>
      </c>
      <c r="AR349" s="57" t="n">
        <f aca="false">CHOOSE($G$3,AC349-AD349,AD349-AC349)</f>
        <v>0</v>
      </c>
      <c r="AS349" s="57" t="e">
        <f aca="false">CHOOSE($G$3,AF349-AG349,AG349-AF349)</f>
        <v>#N/A</v>
      </c>
      <c r="AT349" s="57" t="e">
        <f aca="false">CHOOSE($G$3,AI349-AJ349,AJ349-AI349)</f>
        <v>#N/A</v>
      </c>
      <c r="AU349" s="72" t="e">
        <f aca="false">AR349+AS349+AT349</f>
        <v>#N/A</v>
      </c>
      <c r="AV349" s="72"/>
      <c r="AW349" s="58" t="e">
        <f aca="false">AU349+AP349</f>
        <v>#N/A</v>
      </c>
      <c r="AY349" s="58" t="e">
        <f aca="false">AK349+AH349+AE349</f>
        <v>#N/A</v>
      </c>
      <c r="AZ349" s="73"/>
    </row>
    <row r="350" customFormat="false" ht="12" hidden="false" customHeight="true" outlineLevel="0" collapsed="false">
      <c r="A350" s="62" t="n">
        <f aca="false">EDATE(A349,1)</f>
        <v>47058</v>
      </c>
      <c r="B350" s="63" t="n">
        <f aca="false">B349</f>
        <v>15000</v>
      </c>
      <c r="C350" s="75"/>
      <c r="D350" s="65" t="n">
        <f aca="false">B350+C350</f>
        <v>15000</v>
      </c>
      <c r="E350" s="52" t="n">
        <f aca="false">IF(Z350=0,0,IF(AND(Z350=1,$H$3=1),D350*U350,IF($H$3=2,D350,"N/A")))</f>
        <v>0</v>
      </c>
      <c r="F350" s="52" t="n">
        <f aca="false">E350*Y350</f>
        <v>0</v>
      </c>
      <c r="G350" s="66" t="n">
        <f aca="false">VLOOKUP($A350,Table,MATCH(G$4,Curves,0))</f>
        <v>3</v>
      </c>
      <c r="H350" s="67" t="n">
        <f aca="false">G350</f>
        <v>3</v>
      </c>
      <c r="I350" s="68" t="n">
        <f aca="false">H350</f>
        <v>3</v>
      </c>
      <c r="J350" s="66" t="e">
        <f aca="false">VLOOKUP($A350,Table,MATCH(J$4,Curves,0))</f>
        <v>#N/A</v>
      </c>
      <c r="K350" s="67" t="e">
        <f aca="false">J350</f>
        <v>#N/A</v>
      </c>
      <c r="L350" s="68" t="e">
        <f aca="false">K350</f>
        <v>#N/A</v>
      </c>
      <c r="M350" s="66" t="e">
        <f aca="false">VLOOKUP($A350,Table,MATCH(M$4,Curves,0))</f>
        <v>#N/A</v>
      </c>
      <c r="N350" s="67" t="e">
        <f aca="false">M350</f>
        <v>#N/A</v>
      </c>
      <c r="O350" s="68" t="e">
        <f aca="false">N350</f>
        <v>#N/A</v>
      </c>
      <c r="P350" s="69"/>
      <c r="Q350" s="68" t="e">
        <f aca="false">M350+J350+G350</f>
        <v>#N/A</v>
      </c>
      <c r="R350" s="68" t="e">
        <f aca="false">N350+K350+H350</f>
        <v>#N/A</v>
      </c>
      <c r="S350" s="68" t="e">
        <f aca="false">O350+L350+I350</f>
        <v>#N/A</v>
      </c>
      <c r="T350" s="69"/>
      <c r="U350" s="2" t="n">
        <f aca="false">A351-A350</f>
        <v>30</v>
      </c>
      <c r="V350" s="70" t="n">
        <f aca="false">CHOOSE(F$3,A351+24,A350)</f>
        <v>47058</v>
      </c>
      <c r="W350" s="2" t="n">
        <f aca="false">V350-C$3</f>
        <v>1133</v>
      </c>
      <c r="X350" s="66" t="n">
        <f aca="false">VLOOKUP($A350,Table,MATCH(X$4,Curves,0))</f>
        <v>2</v>
      </c>
      <c r="Y350" s="71" t="n">
        <f aca="false">1/(1+CHOOSE(F$3,(X351+($K$3/10000))/2,(X350+($K$3/10000))/2))^(2*W350/365.25)</f>
        <v>0.0135649742230849</v>
      </c>
      <c r="Z350" s="2" t="n">
        <f aca="false">IF(AND(mthbeg&lt;=A350,mthend&gt;=A350),1,0)</f>
        <v>0</v>
      </c>
      <c r="AA350" s="2" t="n">
        <f aca="false">U350*Z350</f>
        <v>0</v>
      </c>
      <c r="AC350" s="57" t="n">
        <f aca="false">F350*G350</f>
        <v>0</v>
      </c>
      <c r="AD350" s="57" t="n">
        <f aca="false">$F350*H350</f>
        <v>0</v>
      </c>
      <c r="AE350" s="57" t="n">
        <f aca="false">$F350*I350</f>
        <v>0</v>
      </c>
      <c r="AF350" s="57" t="e">
        <f aca="false">$F350*J350</f>
        <v>#N/A</v>
      </c>
      <c r="AG350" s="57" t="e">
        <f aca="false">$F350*K350</f>
        <v>#N/A</v>
      </c>
      <c r="AH350" s="57" t="e">
        <f aca="false">$F350*L350</f>
        <v>#N/A</v>
      </c>
      <c r="AI350" s="57" t="e">
        <f aca="false">$F350*M350</f>
        <v>#N/A</v>
      </c>
      <c r="AJ350" s="57" t="e">
        <f aca="false">$F350*N350</f>
        <v>#N/A</v>
      </c>
      <c r="AK350" s="57" t="e">
        <f aca="false">F350*O350</f>
        <v>#N/A</v>
      </c>
      <c r="AL350" s="61"/>
      <c r="AM350" s="57" t="n">
        <f aca="false">CHOOSE($G$3,AD350-AE350,AE350-AD350)</f>
        <v>0</v>
      </c>
      <c r="AN350" s="57" t="e">
        <f aca="false">CHOOSE($G$3,AG350-AH350,AH350-AG350)</f>
        <v>#N/A</v>
      </c>
      <c r="AO350" s="57" t="e">
        <f aca="false">CHOOSE($G$3,AJ350-AK350,AK350-AJ350)</f>
        <v>#N/A</v>
      </c>
      <c r="AP350" s="72" t="e">
        <f aca="false">SUM(AM350:AO350)</f>
        <v>#N/A</v>
      </c>
      <c r="AR350" s="57" t="n">
        <f aca="false">CHOOSE($G$3,AC350-AD350,AD350-AC350)</f>
        <v>0</v>
      </c>
      <c r="AS350" s="57" t="e">
        <f aca="false">CHOOSE($G$3,AF350-AG350,AG350-AF350)</f>
        <v>#N/A</v>
      </c>
      <c r="AT350" s="57" t="e">
        <f aca="false">CHOOSE($G$3,AI350-AJ350,AJ350-AI350)</f>
        <v>#N/A</v>
      </c>
      <c r="AU350" s="72" t="e">
        <f aca="false">AR350+AS350+AT350</f>
        <v>#N/A</v>
      </c>
      <c r="AV350" s="72"/>
      <c r="AW350" s="58" t="e">
        <f aca="false">AU350+AP350</f>
        <v>#N/A</v>
      </c>
      <c r="AY350" s="58" t="e">
        <f aca="false">AK350+AH350+AE350</f>
        <v>#N/A</v>
      </c>
      <c r="AZ350" s="73"/>
    </row>
    <row r="351" customFormat="false" ht="12" hidden="false" customHeight="true" outlineLevel="0" collapsed="false">
      <c r="A351" s="62" t="n">
        <f aca="false">EDATE(A350,1)</f>
        <v>47088</v>
      </c>
      <c r="B351" s="63" t="n">
        <f aca="false">B350</f>
        <v>15000</v>
      </c>
      <c r="C351" s="75"/>
      <c r="D351" s="65" t="n">
        <f aca="false">B351+C351</f>
        <v>15000</v>
      </c>
      <c r="E351" s="52" t="n">
        <f aca="false">IF(Z351=0,0,IF(AND(Z351=1,$H$3=1),D351*U351,IF($H$3=2,D351,"N/A")))</f>
        <v>0</v>
      </c>
      <c r="F351" s="52" t="n">
        <f aca="false">E351*Y351</f>
        <v>0</v>
      </c>
      <c r="G351" s="66" t="n">
        <f aca="false">VLOOKUP($A351,Table,MATCH(G$4,Curves,0))</f>
        <v>3</v>
      </c>
      <c r="H351" s="67" t="n">
        <f aca="false">G351</f>
        <v>3</v>
      </c>
      <c r="I351" s="68" t="n">
        <f aca="false">H351</f>
        <v>3</v>
      </c>
      <c r="J351" s="66" t="e">
        <f aca="false">VLOOKUP($A351,Table,MATCH(J$4,Curves,0))</f>
        <v>#N/A</v>
      </c>
      <c r="K351" s="67" t="e">
        <f aca="false">J351</f>
        <v>#N/A</v>
      </c>
      <c r="L351" s="68" t="e">
        <f aca="false">K351</f>
        <v>#N/A</v>
      </c>
      <c r="M351" s="66" t="e">
        <f aca="false">VLOOKUP($A351,Table,MATCH(M$4,Curves,0))</f>
        <v>#N/A</v>
      </c>
      <c r="N351" s="67" t="e">
        <f aca="false">M351</f>
        <v>#N/A</v>
      </c>
      <c r="O351" s="68" t="e">
        <f aca="false">N351</f>
        <v>#N/A</v>
      </c>
      <c r="P351" s="69"/>
      <c r="Q351" s="68" t="e">
        <f aca="false">M351+J351+G351</f>
        <v>#N/A</v>
      </c>
      <c r="R351" s="68" t="e">
        <f aca="false">N351+K351+H351</f>
        <v>#N/A</v>
      </c>
      <c r="S351" s="68" t="e">
        <f aca="false">O351+L351+I351</f>
        <v>#N/A</v>
      </c>
      <c r="T351" s="69"/>
      <c r="U351" s="2" t="n">
        <f aca="false">A352-A351</f>
        <v>31</v>
      </c>
      <c r="V351" s="70" t="n">
        <f aca="false">CHOOSE(F$3,A352+24,A351)</f>
        <v>47088</v>
      </c>
      <c r="W351" s="2" t="n">
        <f aca="false">V351-C$3</f>
        <v>1163</v>
      </c>
      <c r="X351" s="66" t="n">
        <f aca="false">VLOOKUP($A351,Table,MATCH(X$4,Curves,0))</f>
        <v>2</v>
      </c>
      <c r="Y351" s="71" t="n">
        <f aca="false">1/(1+CHOOSE(F$3,(X352+($K$3/10000))/2,(X351+($K$3/10000))/2))^(2*W351/365.25)</f>
        <v>0.0121051021936696</v>
      </c>
      <c r="Z351" s="2" t="n">
        <f aca="false">IF(AND(mthbeg&lt;=A351,mthend&gt;=A351),1,0)</f>
        <v>0</v>
      </c>
      <c r="AA351" s="2" t="n">
        <f aca="false">U351*Z351</f>
        <v>0</v>
      </c>
      <c r="AC351" s="57" t="n">
        <f aca="false">F351*G351</f>
        <v>0</v>
      </c>
      <c r="AD351" s="57" t="n">
        <f aca="false">$F351*H351</f>
        <v>0</v>
      </c>
      <c r="AE351" s="57" t="n">
        <f aca="false">$F351*I351</f>
        <v>0</v>
      </c>
      <c r="AF351" s="57" t="e">
        <f aca="false">$F351*J351</f>
        <v>#N/A</v>
      </c>
      <c r="AG351" s="57" t="e">
        <f aca="false">$F351*K351</f>
        <v>#N/A</v>
      </c>
      <c r="AH351" s="57" t="e">
        <f aca="false">$F351*L351</f>
        <v>#N/A</v>
      </c>
      <c r="AI351" s="57" t="e">
        <f aca="false">$F351*M351</f>
        <v>#N/A</v>
      </c>
      <c r="AJ351" s="57" t="e">
        <f aca="false">$F351*N351</f>
        <v>#N/A</v>
      </c>
      <c r="AK351" s="57" t="e">
        <f aca="false">F351*O351</f>
        <v>#N/A</v>
      </c>
      <c r="AL351" s="61"/>
      <c r="AM351" s="57" t="n">
        <f aca="false">CHOOSE($G$3,AD351-AE351,AE351-AD351)</f>
        <v>0</v>
      </c>
      <c r="AN351" s="57" t="e">
        <f aca="false">CHOOSE($G$3,AG351-AH351,AH351-AG351)</f>
        <v>#N/A</v>
      </c>
      <c r="AO351" s="57" t="e">
        <f aca="false">CHOOSE($G$3,AJ351-AK351,AK351-AJ351)</f>
        <v>#N/A</v>
      </c>
      <c r="AP351" s="72" t="e">
        <f aca="false">SUM(AM351:AO351)</f>
        <v>#N/A</v>
      </c>
      <c r="AR351" s="57" t="n">
        <f aca="false">CHOOSE($G$3,AC351-AD351,AD351-AC351)</f>
        <v>0</v>
      </c>
      <c r="AS351" s="57" t="e">
        <f aca="false">CHOOSE($G$3,AF351-AG351,AG351-AF351)</f>
        <v>#N/A</v>
      </c>
      <c r="AT351" s="57" t="e">
        <f aca="false">CHOOSE($G$3,AI351-AJ351,AJ351-AI351)</f>
        <v>#N/A</v>
      </c>
      <c r="AU351" s="72" t="e">
        <f aca="false">AR351+AS351+AT351</f>
        <v>#N/A</v>
      </c>
      <c r="AV351" s="72"/>
      <c r="AW351" s="58" t="e">
        <f aca="false">AU351+AP351</f>
        <v>#N/A</v>
      </c>
      <c r="AY351" s="58" t="e">
        <f aca="false">AK351+AH351+AE351</f>
        <v>#N/A</v>
      </c>
      <c r="AZ351" s="73"/>
    </row>
    <row r="352" customFormat="false" ht="12" hidden="false" customHeight="true" outlineLevel="0" collapsed="false">
      <c r="A352" s="62" t="n">
        <f aca="false">EDATE(A351,1)</f>
        <v>47119</v>
      </c>
      <c r="B352" s="63" t="n">
        <f aca="false">B351</f>
        <v>15000</v>
      </c>
      <c r="C352" s="75"/>
      <c r="D352" s="65" t="n">
        <f aca="false">B352+C352</f>
        <v>15000</v>
      </c>
      <c r="E352" s="52" t="n">
        <f aca="false">IF(Z352=0,0,IF(AND(Z352=1,$H$3=1),D352*U352,IF($H$3=2,D352,"N/A")))</f>
        <v>0</v>
      </c>
      <c r="F352" s="52" t="n">
        <f aca="false">E352*Y352</f>
        <v>0</v>
      </c>
      <c r="G352" s="66" t="n">
        <f aca="false">VLOOKUP($A352,Table,MATCH(G$4,Curves,0))</f>
        <v>3</v>
      </c>
      <c r="H352" s="67" t="n">
        <f aca="false">G352</f>
        <v>3</v>
      </c>
      <c r="I352" s="68" t="n">
        <f aca="false">H352</f>
        <v>3</v>
      </c>
      <c r="J352" s="66" t="e">
        <f aca="false">VLOOKUP($A352,Table,MATCH(J$4,Curves,0))</f>
        <v>#N/A</v>
      </c>
      <c r="K352" s="67" t="e">
        <f aca="false">J352</f>
        <v>#N/A</v>
      </c>
      <c r="L352" s="68" t="e">
        <f aca="false">K352</f>
        <v>#N/A</v>
      </c>
      <c r="M352" s="66" t="e">
        <f aca="false">VLOOKUP($A352,Table,MATCH(M$4,Curves,0))</f>
        <v>#N/A</v>
      </c>
      <c r="N352" s="67" t="e">
        <f aca="false">M352</f>
        <v>#N/A</v>
      </c>
      <c r="O352" s="68" t="e">
        <f aca="false">N352</f>
        <v>#N/A</v>
      </c>
      <c r="P352" s="69"/>
      <c r="Q352" s="68" t="e">
        <f aca="false">M352+J352+G352</f>
        <v>#N/A</v>
      </c>
      <c r="R352" s="68" t="e">
        <f aca="false">N352+K352+H352</f>
        <v>#N/A</v>
      </c>
      <c r="S352" s="68" t="e">
        <f aca="false">O352+L352+I352</f>
        <v>#N/A</v>
      </c>
      <c r="T352" s="69"/>
      <c r="U352" s="2" t="n">
        <f aca="false">A353-A352</f>
        <v>31</v>
      </c>
      <c r="V352" s="70" t="n">
        <f aca="false">CHOOSE(F$3,A353+24,A352)</f>
        <v>47119</v>
      </c>
      <c r="W352" s="2" t="n">
        <f aca="false">V352-C$3</f>
        <v>1194</v>
      </c>
      <c r="X352" s="66" t="n">
        <f aca="false">VLOOKUP($A352,Table,MATCH(X$4,Curves,0))</f>
        <v>2</v>
      </c>
      <c r="Y352" s="71" t="n">
        <f aca="false">1/(1+CHOOSE(F$3,(X353+($K$3/10000))/2,(X352+($K$3/10000))/2))^(2*W352/365.25)</f>
        <v>0.0107614203873644</v>
      </c>
      <c r="Z352" s="2" t="n">
        <f aca="false">IF(AND(mthbeg&lt;=A352,mthend&gt;=A352),1,0)</f>
        <v>0</v>
      </c>
      <c r="AA352" s="2" t="n">
        <f aca="false">U352*Z352</f>
        <v>0</v>
      </c>
      <c r="AC352" s="57" t="n">
        <f aca="false">F352*G352</f>
        <v>0</v>
      </c>
      <c r="AD352" s="57" t="n">
        <f aca="false">$F352*H352</f>
        <v>0</v>
      </c>
      <c r="AE352" s="57" t="n">
        <f aca="false">$F352*I352</f>
        <v>0</v>
      </c>
      <c r="AF352" s="57" t="e">
        <f aca="false">$F352*J352</f>
        <v>#N/A</v>
      </c>
      <c r="AG352" s="57" t="e">
        <f aca="false">$F352*K352</f>
        <v>#N/A</v>
      </c>
      <c r="AH352" s="57" t="e">
        <f aca="false">$F352*L352</f>
        <v>#N/A</v>
      </c>
      <c r="AI352" s="57" t="e">
        <f aca="false">$F352*M352</f>
        <v>#N/A</v>
      </c>
      <c r="AJ352" s="57" t="e">
        <f aca="false">$F352*N352</f>
        <v>#N/A</v>
      </c>
      <c r="AK352" s="57" t="e">
        <f aca="false">F352*O352</f>
        <v>#N/A</v>
      </c>
      <c r="AL352" s="61"/>
      <c r="AM352" s="57" t="n">
        <f aca="false">CHOOSE($G$3,AD352-AE352,AE352-AD352)</f>
        <v>0</v>
      </c>
      <c r="AN352" s="57" t="e">
        <f aca="false">CHOOSE($G$3,AG352-AH352,AH352-AG352)</f>
        <v>#N/A</v>
      </c>
      <c r="AO352" s="57" t="e">
        <f aca="false">CHOOSE($G$3,AJ352-AK352,AK352-AJ352)</f>
        <v>#N/A</v>
      </c>
      <c r="AP352" s="72" t="e">
        <f aca="false">SUM(AM352:AO352)</f>
        <v>#N/A</v>
      </c>
      <c r="AR352" s="57" t="n">
        <f aca="false">CHOOSE($G$3,AC352-AD352,AD352-AC352)</f>
        <v>0</v>
      </c>
      <c r="AS352" s="57" t="e">
        <f aca="false">CHOOSE($G$3,AF352-AG352,AG352-AF352)</f>
        <v>#N/A</v>
      </c>
      <c r="AT352" s="57" t="e">
        <f aca="false">CHOOSE($G$3,AI352-AJ352,AJ352-AI352)</f>
        <v>#N/A</v>
      </c>
      <c r="AU352" s="72" t="e">
        <f aca="false">AR352+AS352+AT352</f>
        <v>#N/A</v>
      </c>
      <c r="AV352" s="72"/>
      <c r="AW352" s="58" t="e">
        <f aca="false">AU352+AP352</f>
        <v>#N/A</v>
      </c>
      <c r="AY352" s="58" t="e">
        <f aca="false">AK352+AH352+AE352</f>
        <v>#N/A</v>
      </c>
      <c r="AZ352" s="73"/>
    </row>
    <row r="353" customFormat="false" ht="12" hidden="false" customHeight="true" outlineLevel="0" collapsed="false">
      <c r="A353" s="62" t="n">
        <f aca="false">EDATE(A352,1)</f>
        <v>47150</v>
      </c>
      <c r="B353" s="63" t="n">
        <f aca="false">B352</f>
        <v>15000</v>
      </c>
      <c r="C353" s="75"/>
      <c r="D353" s="65" t="n">
        <f aca="false">B353+C353</f>
        <v>15000</v>
      </c>
      <c r="E353" s="52" t="n">
        <f aca="false">IF(Z353=0,0,IF(AND(Z353=1,$H$3=1),D353*U353,IF($H$3=2,D353,"N/A")))</f>
        <v>0</v>
      </c>
      <c r="F353" s="52" t="n">
        <f aca="false">E353*Y353</f>
        <v>0</v>
      </c>
      <c r="G353" s="66" t="n">
        <f aca="false">VLOOKUP($A353,Table,MATCH(G$4,Curves,0))</f>
        <v>3</v>
      </c>
      <c r="H353" s="67" t="n">
        <f aca="false">G353</f>
        <v>3</v>
      </c>
      <c r="I353" s="68" t="n">
        <f aca="false">H353</f>
        <v>3</v>
      </c>
      <c r="J353" s="66" t="e">
        <f aca="false">VLOOKUP($A353,Table,MATCH(J$4,Curves,0))</f>
        <v>#N/A</v>
      </c>
      <c r="K353" s="67" t="e">
        <f aca="false">J353</f>
        <v>#N/A</v>
      </c>
      <c r="L353" s="68" t="e">
        <f aca="false">K353</f>
        <v>#N/A</v>
      </c>
      <c r="M353" s="66" t="e">
        <f aca="false">VLOOKUP($A353,Table,MATCH(M$4,Curves,0))</f>
        <v>#N/A</v>
      </c>
      <c r="N353" s="67" t="e">
        <f aca="false">M353</f>
        <v>#N/A</v>
      </c>
      <c r="O353" s="68" t="e">
        <f aca="false">N353</f>
        <v>#N/A</v>
      </c>
      <c r="P353" s="69"/>
      <c r="Q353" s="68" t="e">
        <f aca="false">M353+J353+G353</f>
        <v>#N/A</v>
      </c>
      <c r="R353" s="68" t="e">
        <f aca="false">N353+K353+H353</f>
        <v>#N/A</v>
      </c>
      <c r="S353" s="68" t="e">
        <f aca="false">O353+L353+I353</f>
        <v>#N/A</v>
      </c>
      <c r="T353" s="69"/>
      <c r="U353" s="2" t="n">
        <f aca="false">A354-A353</f>
        <v>28</v>
      </c>
      <c r="V353" s="70" t="n">
        <f aca="false">CHOOSE(F$3,A354+24,A353)</f>
        <v>47150</v>
      </c>
      <c r="W353" s="2" t="n">
        <f aca="false">V353-C$3</f>
        <v>1225</v>
      </c>
      <c r="X353" s="66" t="n">
        <f aca="false">VLOOKUP($A353,Table,MATCH(X$4,Curves,0))</f>
        <v>2</v>
      </c>
      <c r="Y353" s="71" t="n">
        <f aca="false">1/(1+CHOOSE(F$3,(X354+($K$3/10000))/2,(X353+($K$3/10000))/2))^(2*W353/365.25)</f>
        <v>0.00956688897795044</v>
      </c>
      <c r="Z353" s="2" t="n">
        <f aca="false">IF(AND(mthbeg&lt;=A353,mthend&gt;=A353),1,0)</f>
        <v>0</v>
      </c>
      <c r="AA353" s="2" t="n">
        <f aca="false">U353*Z353</f>
        <v>0</v>
      </c>
      <c r="AC353" s="57" t="n">
        <f aca="false">F353*G353</f>
        <v>0</v>
      </c>
      <c r="AD353" s="57" t="n">
        <f aca="false">$F353*H353</f>
        <v>0</v>
      </c>
      <c r="AE353" s="57" t="n">
        <f aca="false">$F353*I353</f>
        <v>0</v>
      </c>
      <c r="AF353" s="57" t="e">
        <f aca="false">$F353*J353</f>
        <v>#N/A</v>
      </c>
      <c r="AG353" s="57" t="e">
        <f aca="false">$F353*K353</f>
        <v>#N/A</v>
      </c>
      <c r="AH353" s="57" t="e">
        <f aca="false">$F353*L353</f>
        <v>#N/A</v>
      </c>
      <c r="AI353" s="57" t="e">
        <f aca="false">$F353*M353</f>
        <v>#N/A</v>
      </c>
      <c r="AJ353" s="57" t="e">
        <f aca="false">$F353*N353</f>
        <v>#N/A</v>
      </c>
      <c r="AK353" s="57" t="e">
        <f aca="false">F353*O353</f>
        <v>#N/A</v>
      </c>
      <c r="AL353" s="61"/>
      <c r="AM353" s="57" t="n">
        <f aca="false">CHOOSE($G$3,AD353-AE353,AE353-AD353)</f>
        <v>0</v>
      </c>
      <c r="AN353" s="57" t="e">
        <f aca="false">CHOOSE($G$3,AG353-AH353,AH353-AG353)</f>
        <v>#N/A</v>
      </c>
      <c r="AO353" s="57" t="e">
        <f aca="false">CHOOSE($G$3,AJ353-AK353,AK353-AJ353)</f>
        <v>#N/A</v>
      </c>
      <c r="AP353" s="72" t="e">
        <f aca="false">SUM(AM353:AO353)</f>
        <v>#N/A</v>
      </c>
      <c r="AR353" s="57" t="n">
        <f aca="false">CHOOSE($G$3,AC353-AD353,AD353-AC353)</f>
        <v>0</v>
      </c>
      <c r="AS353" s="57" t="e">
        <f aca="false">CHOOSE($G$3,AF353-AG353,AG353-AF353)</f>
        <v>#N/A</v>
      </c>
      <c r="AT353" s="57" t="e">
        <f aca="false">CHOOSE($G$3,AI353-AJ353,AJ353-AI353)</f>
        <v>#N/A</v>
      </c>
      <c r="AU353" s="72" t="e">
        <f aca="false">AR353+AS353+AT353</f>
        <v>#N/A</v>
      </c>
      <c r="AV353" s="72"/>
      <c r="AW353" s="58" t="e">
        <f aca="false">AU353+AP353</f>
        <v>#N/A</v>
      </c>
      <c r="AY353" s="58" t="e">
        <f aca="false">AK353+AH353+AE353</f>
        <v>#N/A</v>
      </c>
      <c r="AZ353" s="73"/>
    </row>
    <row r="354" customFormat="false" ht="12" hidden="false" customHeight="true" outlineLevel="0" collapsed="false">
      <c r="A354" s="62" t="n">
        <f aca="false">EDATE(A353,1)</f>
        <v>47178</v>
      </c>
      <c r="B354" s="63" t="n">
        <f aca="false">B353</f>
        <v>15000</v>
      </c>
      <c r="C354" s="75"/>
      <c r="D354" s="65" t="n">
        <f aca="false">B354+C354</f>
        <v>15000</v>
      </c>
      <c r="E354" s="52" t="n">
        <f aca="false">IF(Z354=0,0,IF(AND(Z354=1,$H$3=1),D354*U354,IF($H$3=2,D354,"N/A")))</f>
        <v>0</v>
      </c>
      <c r="F354" s="52" t="n">
        <f aca="false">E354*Y354</f>
        <v>0</v>
      </c>
      <c r="G354" s="66" t="n">
        <f aca="false">VLOOKUP($A354,Table,MATCH(G$4,Curves,0))</f>
        <v>3</v>
      </c>
      <c r="H354" s="67" t="n">
        <f aca="false">G354</f>
        <v>3</v>
      </c>
      <c r="I354" s="68" t="n">
        <f aca="false">H354</f>
        <v>3</v>
      </c>
      <c r="J354" s="66" t="e">
        <f aca="false">VLOOKUP($A354,Table,MATCH(J$4,Curves,0))</f>
        <v>#N/A</v>
      </c>
      <c r="K354" s="67" t="e">
        <f aca="false">J354</f>
        <v>#N/A</v>
      </c>
      <c r="L354" s="68" t="e">
        <f aca="false">K354</f>
        <v>#N/A</v>
      </c>
      <c r="M354" s="66" t="e">
        <f aca="false">VLOOKUP($A354,Table,MATCH(M$4,Curves,0))</f>
        <v>#N/A</v>
      </c>
      <c r="N354" s="67" t="e">
        <f aca="false">M354</f>
        <v>#N/A</v>
      </c>
      <c r="O354" s="68" t="e">
        <f aca="false">N354</f>
        <v>#N/A</v>
      </c>
      <c r="P354" s="69"/>
      <c r="Q354" s="68" t="e">
        <f aca="false">M354+J354+G354</f>
        <v>#N/A</v>
      </c>
      <c r="R354" s="68" t="e">
        <f aca="false">N354+K354+H354</f>
        <v>#N/A</v>
      </c>
      <c r="S354" s="68" t="e">
        <f aca="false">O354+L354+I354</f>
        <v>#N/A</v>
      </c>
      <c r="T354" s="69"/>
      <c r="U354" s="2" t="n">
        <f aca="false">A355-A354</f>
        <v>31</v>
      </c>
      <c r="V354" s="70" t="n">
        <f aca="false">CHOOSE(F$3,A355+24,A354)</f>
        <v>47178</v>
      </c>
      <c r="W354" s="2" t="n">
        <f aca="false">V354-C$3</f>
        <v>1253</v>
      </c>
      <c r="X354" s="66" t="n">
        <f aca="false">VLOOKUP($A354,Table,MATCH(X$4,Curves,0))</f>
        <v>2</v>
      </c>
      <c r="Y354" s="71" t="n">
        <f aca="false">1/(1+CHOOSE(F$3,(X355+($K$3/10000))/2,(X354+($K$3/10000))/2))^(2*W354/365.25)</f>
        <v>0.00860234631111369</v>
      </c>
      <c r="Z354" s="2" t="n">
        <f aca="false">IF(AND(mthbeg&lt;=A354,mthend&gt;=A354),1,0)</f>
        <v>0</v>
      </c>
      <c r="AA354" s="2" t="n">
        <f aca="false">U354*Z354</f>
        <v>0</v>
      </c>
      <c r="AC354" s="57" t="n">
        <f aca="false">F354*G354</f>
        <v>0</v>
      </c>
      <c r="AD354" s="57" t="n">
        <f aca="false">$F354*H354</f>
        <v>0</v>
      </c>
      <c r="AE354" s="57" t="n">
        <f aca="false">$F354*I354</f>
        <v>0</v>
      </c>
      <c r="AF354" s="57" t="e">
        <f aca="false">$F354*J354</f>
        <v>#N/A</v>
      </c>
      <c r="AG354" s="57" t="e">
        <f aca="false">$F354*K354</f>
        <v>#N/A</v>
      </c>
      <c r="AH354" s="57" t="e">
        <f aca="false">$F354*L354</f>
        <v>#N/A</v>
      </c>
      <c r="AI354" s="57" t="e">
        <f aca="false">$F354*M354</f>
        <v>#N/A</v>
      </c>
      <c r="AJ354" s="57" t="e">
        <f aca="false">$F354*N354</f>
        <v>#N/A</v>
      </c>
      <c r="AK354" s="57" t="e">
        <f aca="false">F354*O354</f>
        <v>#N/A</v>
      </c>
      <c r="AL354" s="61"/>
      <c r="AM354" s="57" t="n">
        <f aca="false">CHOOSE($G$3,AD354-AE354,AE354-AD354)</f>
        <v>0</v>
      </c>
      <c r="AN354" s="57" t="e">
        <f aca="false">CHOOSE($G$3,AG354-AH354,AH354-AG354)</f>
        <v>#N/A</v>
      </c>
      <c r="AO354" s="57" t="e">
        <f aca="false">CHOOSE($G$3,AJ354-AK354,AK354-AJ354)</f>
        <v>#N/A</v>
      </c>
      <c r="AP354" s="72" t="e">
        <f aca="false">SUM(AM354:AO354)</f>
        <v>#N/A</v>
      </c>
      <c r="AR354" s="57" t="n">
        <f aca="false">CHOOSE($G$3,AC354-AD354,AD354-AC354)</f>
        <v>0</v>
      </c>
      <c r="AS354" s="57" t="e">
        <f aca="false">CHOOSE($G$3,AF354-AG354,AG354-AF354)</f>
        <v>#N/A</v>
      </c>
      <c r="AT354" s="57" t="e">
        <f aca="false">CHOOSE($G$3,AI354-AJ354,AJ354-AI354)</f>
        <v>#N/A</v>
      </c>
      <c r="AU354" s="72" t="e">
        <f aca="false">AR354+AS354+AT354</f>
        <v>#N/A</v>
      </c>
      <c r="AV354" s="72"/>
      <c r="AW354" s="58" t="e">
        <f aca="false">AU354+AP354</f>
        <v>#N/A</v>
      </c>
      <c r="AY354" s="58" t="e">
        <f aca="false">AK354+AH354+AE354</f>
        <v>#N/A</v>
      </c>
      <c r="AZ354" s="73"/>
    </row>
    <row r="355" customFormat="false" ht="12" hidden="false" customHeight="true" outlineLevel="0" collapsed="false">
      <c r="A355" s="62" t="n">
        <f aca="false">EDATE(A354,1)</f>
        <v>47209</v>
      </c>
      <c r="B355" s="63" t="n">
        <f aca="false">B354</f>
        <v>15000</v>
      </c>
      <c r="C355" s="75"/>
      <c r="D355" s="65" t="n">
        <f aca="false">B355+C355</f>
        <v>15000</v>
      </c>
      <c r="E355" s="52" t="n">
        <f aca="false">IF(Z355=0,0,IF(AND(Z355=1,$H$3=1),D355*U355,IF($H$3=2,D355,"N/A")))</f>
        <v>0</v>
      </c>
      <c r="F355" s="52" t="n">
        <f aca="false">E355*Y355</f>
        <v>0</v>
      </c>
      <c r="G355" s="66" t="n">
        <f aca="false">VLOOKUP($A355,Table,MATCH(G$4,Curves,0))</f>
        <v>3</v>
      </c>
      <c r="H355" s="67" t="n">
        <f aca="false">G355</f>
        <v>3</v>
      </c>
      <c r="I355" s="68" t="n">
        <f aca="false">H355</f>
        <v>3</v>
      </c>
      <c r="J355" s="66" t="e">
        <f aca="false">VLOOKUP($A355,Table,MATCH(J$4,Curves,0))</f>
        <v>#N/A</v>
      </c>
      <c r="K355" s="67" t="e">
        <f aca="false">J355</f>
        <v>#N/A</v>
      </c>
      <c r="L355" s="68" t="e">
        <f aca="false">K355</f>
        <v>#N/A</v>
      </c>
      <c r="M355" s="66" t="e">
        <f aca="false">VLOOKUP($A355,Table,MATCH(M$4,Curves,0))</f>
        <v>#N/A</v>
      </c>
      <c r="N355" s="67" t="e">
        <f aca="false">M355</f>
        <v>#N/A</v>
      </c>
      <c r="O355" s="68" t="e">
        <f aca="false">N355</f>
        <v>#N/A</v>
      </c>
      <c r="P355" s="69"/>
      <c r="Q355" s="68" t="e">
        <f aca="false">M355+J355+G355</f>
        <v>#N/A</v>
      </c>
      <c r="R355" s="68" t="e">
        <f aca="false">N355+K355+H355</f>
        <v>#N/A</v>
      </c>
      <c r="S355" s="68" t="e">
        <f aca="false">O355+L355+I355</f>
        <v>#N/A</v>
      </c>
      <c r="T355" s="69"/>
      <c r="U355" s="2" t="n">
        <f aca="false">A356-A355</f>
        <v>30</v>
      </c>
      <c r="V355" s="70" t="n">
        <f aca="false">CHOOSE(F$3,A356+24,A355)</f>
        <v>47209</v>
      </c>
      <c r="W355" s="2" t="n">
        <f aca="false">V355-C$3</f>
        <v>1284</v>
      </c>
      <c r="X355" s="66" t="n">
        <f aca="false">VLOOKUP($A355,Table,MATCH(X$4,Curves,0))</f>
        <v>2</v>
      </c>
      <c r="Y355" s="71" t="n">
        <f aca="false">1/(1+CHOOSE(F$3,(X356+($K$3/10000))/2,(X355+($K$3/10000))/2))^(2*W355/365.25)</f>
        <v>0.00764747488212029</v>
      </c>
      <c r="Z355" s="2" t="n">
        <f aca="false">IF(AND(mthbeg&lt;=A355,mthend&gt;=A355),1,0)</f>
        <v>0</v>
      </c>
      <c r="AA355" s="2" t="n">
        <f aca="false">U355*Z355</f>
        <v>0</v>
      </c>
      <c r="AC355" s="57" t="n">
        <f aca="false">F355*G355</f>
        <v>0</v>
      </c>
      <c r="AD355" s="57" t="n">
        <f aca="false">$F355*H355</f>
        <v>0</v>
      </c>
      <c r="AE355" s="57" t="n">
        <f aca="false">$F355*I355</f>
        <v>0</v>
      </c>
      <c r="AF355" s="57" t="e">
        <f aca="false">$F355*J355</f>
        <v>#N/A</v>
      </c>
      <c r="AG355" s="57" t="e">
        <f aca="false">$F355*K355</f>
        <v>#N/A</v>
      </c>
      <c r="AH355" s="57" t="e">
        <f aca="false">$F355*L355</f>
        <v>#N/A</v>
      </c>
      <c r="AI355" s="57" t="e">
        <f aca="false">$F355*M355</f>
        <v>#N/A</v>
      </c>
      <c r="AJ355" s="57" t="e">
        <f aca="false">$F355*N355</f>
        <v>#N/A</v>
      </c>
      <c r="AK355" s="57" t="e">
        <f aca="false">F355*O355</f>
        <v>#N/A</v>
      </c>
      <c r="AL355" s="61"/>
      <c r="AM355" s="57" t="n">
        <f aca="false">CHOOSE($G$3,AD355-AE355,AE355-AD355)</f>
        <v>0</v>
      </c>
      <c r="AN355" s="57" t="e">
        <f aca="false">CHOOSE($G$3,AG355-AH355,AH355-AG355)</f>
        <v>#N/A</v>
      </c>
      <c r="AO355" s="57" t="e">
        <f aca="false">CHOOSE($G$3,AJ355-AK355,AK355-AJ355)</f>
        <v>#N/A</v>
      </c>
      <c r="AP355" s="72" t="e">
        <f aca="false">SUM(AM355:AO355)</f>
        <v>#N/A</v>
      </c>
      <c r="AR355" s="57" t="n">
        <f aca="false">CHOOSE($G$3,AC355-AD355,AD355-AC355)</f>
        <v>0</v>
      </c>
      <c r="AS355" s="57" t="e">
        <f aca="false">CHOOSE($G$3,AF355-AG355,AG355-AF355)</f>
        <v>#N/A</v>
      </c>
      <c r="AT355" s="57" t="e">
        <f aca="false">CHOOSE($G$3,AI355-AJ355,AJ355-AI355)</f>
        <v>#N/A</v>
      </c>
      <c r="AU355" s="72" t="e">
        <f aca="false">AR355+AS355+AT355</f>
        <v>#N/A</v>
      </c>
      <c r="AV355" s="72"/>
      <c r="AW355" s="58" t="e">
        <f aca="false">AU355+AP355</f>
        <v>#N/A</v>
      </c>
      <c r="AY355" s="58" t="e">
        <f aca="false">AK355+AH355+AE355</f>
        <v>#N/A</v>
      </c>
      <c r="AZ355" s="73"/>
    </row>
    <row r="356" customFormat="false" ht="12" hidden="false" customHeight="true" outlineLevel="0" collapsed="false">
      <c r="A356" s="62" t="n">
        <f aca="false">EDATE(A355,1)</f>
        <v>47239</v>
      </c>
      <c r="B356" s="63" t="n">
        <f aca="false">B355</f>
        <v>15000</v>
      </c>
      <c r="C356" s="75"/>
      <c r="D356" s="65" t="n">
        <f aca="false">B356+C356</f>
        <v>15000</v>
      </c>
      <c r="E356" s="52" t="n">
        <f aca="false">IF(Z356=0,0,IF(AND(Z356=1,$H$3=1),D356*U356,IF($H$3=2,D356,"N/A")))</f>
        <v>0</v>
      </c>
      <c r="F356" s="52" t="n">
        <f aca="false">E356*Y356</f>
        <v>0</v>
      </c>
      <c r="G356" s="66" t="n">
        <f aca="false">VLOOKUP($A356,Table,MATCH(G$4,Curves,0))</f>
        <v>3</v>
      </c>
      <c r="H356" s="67" t="n">
        <f aca="false">G356</f>
        <v>3</v>
      </c>
      <c r="I356" s="68" t="n">
        <f aca="false">H356</f>
        <v>3</v>
      </c>
      <c r="J356" s="66" t="e">
        <f aca="false">VLOOKUP($A356,Table,MATCH(J$4,Curves,0))</f>
        <v>#N/A</v>
      </c>
      <c r="K356" s="67" t="e">
        <f aca="false">J356</f>
        <v>#N/A</v>
      </c>
      <c r="L356" s="68" t="e">
        <f aca="false">K356</f>
        <v>#N/A</v>
      </c>
      <c r="M356" s="66" t="e">
        <f aca="false">VLOOKUP($A356,Table,MATCH(M$4,Curves,0))</f>
        <v>#N/A</v>
      </c>
      <c r="N356" s="67" t="e">
        <f aca="false">M356</f>
        <v>#N/A</v>
      </c>
      <c r="O356" s="68" t="e">
        <f aca="false">N356</f>
        <v>#N/A</v>
      </c>
      <c r="P356" s="69"/>
      <c r="Q356" s="68" t="e">
        <f aca="false">M356+J356+G356</f>
        <v>#N/A</v>
      </c>
      <c r="R356" s="68" t="e">
        <f aca="false">N356+K356+H356</f>
        <v>#N/A</v>
      </c>
      <c r="S356" s="68" t="e">
        <f aca="false">O356+L356+I356</f>
        <v>#N/A</v>
      </c>
      <c r="T356" s="69"/>
      <c r="U356" s="2" t="n">
        <f aca="false">A357-A356</f>
        <v>31</v>
      </c>
      <c r="V356" s="70" t="n">
        <f aca="false">CHOOSE(F$3,A357+24,A356)</f>
        <v>47239</v>
      </c>
      <c r="W356" s="2" t="n">
        <f aca="false">V356-C$3</f>
        <v>1314</v>
      </c>
      <c r="X356" s="66" t="n">
        <f aca="false">VLOOKUP($A356,Table,MATCH(X$4,Curves,0))</f>
        <v>2</v>
      </c>
      <c r="Y356" s="71" t="n">
        <f aca="false">1/(1+CHOOSE(F$3,(X357+($K$3/10000))/2,(X356+($K$3/10000))/2))^(2*W356/365.25)</f>
        <v>0.00682444827753863</v>
      </c>
      <c r="Z356" s="2" t="n">
        <f aca="false">IF(AND(mthbeg&lt;=A356,mthend&gt;=A356),1,0)</f>
        <v>0</v>
      </c>
      <c r="AA356" s="2" t="n">
        <f aca="false">U356*Z356</f>
        <v>0</v>
      </c>
      <c r="AC356" s="57" t="n">
        <f aca="false">F356*G356</f>
        <v>0</v>
      </c>
      <c r="AD356" s="57" t="n">
        <f aca="false">$F356*H356</f>
        <v>0</v>
      </c>
      <c r="AE356" s="57" t="n">
        <f aca="false">$F356*I356</f>
        <v>0</v>
      </c>
      <c r="AF356" s="57" t="e">
        <f aca="false">$F356*J356</f>
        <v>#N/A</v>
      </c>
      <c r="AG356" s="57" t="e">
        <f aca="false">$F356*K356</f>
        <v>#N/A</v>
      </c>
      <c r="AH356" s="57" t="e">
        <f aca="false">$F356*L356</f>
        <v>#N/A</v>
      </c>
      <c r="AI356" s="57" t="e">
        <f aca="false">$F356*M356</f>
        <v>#N/A</v>
      </c>
      <c r="AJ356" s="57" t="e">
        <f aca="false">$F356*N356</f>
        <v>#N/A</v>
      </c>
      <c r="AK356" s="57" t="e">
        <f aca="false">F356*O356</f>
        <v>#N/A</v>
      </c>
      <c r="AL356" s="61"/>
      <c r="AM356" s="57" t="n">
        <f aca="false">CHOOSE($G$3,AD356-AE356,AE356-AD356)</f>
        <v>0</v>
      </c>
      <c r="AN356" s="57" t="e">
        <f aca="false">CHOOSE($G$3,AG356-AH356,AH356-AG356)</f>
        <v>#N/A</v>
      </c>
      <c r="AO356" s="57" t="e">
        <f aca="false">CHOOSE($G$3,AJ356-AK356,AK356-AJ356)</f>
        <v>#N/A</v>
      </c>
      <c r="AP356" s="72" t="e">
        <f aca="false">SUM(AM356:AO356)</f>
        <v>#N/A</v>
      </c>
      <c r="AR356" s="57" t="n">
        <f aca="false">CHOOSE($G$3,AC356-AD356,AD356-AC356)</f>
        <v>0</v>
      </c>
      <c r="AS356" s="57" t="e">
        <f aca="false">CHOOSE($G$3,AF356-AG356,AG356-AF356)</f>
        <v>#N/A</v>
      </c>
      <c r="AT356" s="57" t="e">
        <f aca="false">CHOOSE($G$3,AI356-AJ356,AJ356-AI356)</f>
        <v>#N/A</v>
      </c>
      <c r="AU356" s="72" t="e">
        <f aca="false">AR356+AS356+AT356</f>
        <v>#N/A</v>
      </c>
      <c r="AV356" s="72"/>
      <c r="AW356" s="58" t="e">
        <f aca="false">AU356+AP356</f>
        <v>#N/A</v>
      </c>
      <c r="AY356" s="58" t="e">
        <f aca="false">AK356+AH356+AE356</f>
        <v>#N/A</v>
      </c>
      <c r="AZ356" s="73"/>
    </row>
    <row r="357" customFormat="false" ht="12" hidden="false" customHeight="true" outlineLevel="0" collapsed="false">
      <c r="A357" s="62" t="n">
        <f aca="false">EDATE(A356,1)</f>
        <v>47270</v>
      </c>
      <c r="B357" s="63" t="n">
        <f aca="false">B356</f>
        <v>15000</v>
      </c>
      <c r="C357" s="75"/>
      <c r="D357" s="65" t="n">
        <f aca="false">B357+C357</f>
        <v>15000</v>
      </c>
      <c r="E357" s="52" t="n">
        <f aca="false">IF(Z357=0,0,IF(AND(Z357=1,$H$3=1),D357*U357,IF($H$3=2,D357,"N/A")))</f>
        <v>0</v>
      </c>
      <c r="F357" s="52" t="n">
        <f aca="false">E357*Y357</f>
        <v>0</v>
      </c>
      <c r="G357" s="66" t="n">
        <f aca="false">VLOOKUP($A357,Table,MATCH(G$4,Curves,0))</f>
        <v>3</v>
      </c>
      <c r="H357" s="67" t="n">
        <f aca="false">G357</f>
        <v>3</v>
      </c>
      <c r="I357" s="68" t="n">
        <f aca="false">H357</f>
        <v>3</v>
      </c>
      <c r="J357" s="66" t="e">
        <f aca="false">VLOOKUP($A357,Table,MATCH(J$4,Curves,0))</f>
        <v>#N/A</v>
      </c>
      <c r="K357" s="67" t="e">
        <f aca="false">J357</f>
        <v>#N/A</v>
      </c>
      <c r="L357" s="68" t="e">
        <f aca="false">K357</f>
        <v>#N/A</v>
      </c>
      <c r="M357" s="66" t="e">
        <f aca="false">VLOOKUP($A357,Table,MATCH(M$4,Curves,0))</f>
        <v>#N/A</v>
      </c>
      <c r="N357" s="67" t="e">
        <f aca="false">M357</f>
        <v>#N/A</v>
      </c>
      <c r="O357" s="68" t="e">
        <f aca="false">N357</f>
        <v>#N/A</v>
      </c>
      <c r="P357" s="69"/>
      <c r="Q357" s="68" t="e">
        <f aca="false">M357+J357+G357</f>
        <v>#N/A</v>
      </c>
      <c r="R357" s="68" t="e">
        <f aca="false">N357+K357+H357</f>
        <v>#N/A</v>
      </c>
      <c r="S357" s="68" t="e">
        <f aca="false">O357+L357+I357</f>
        <v>#N/A</v>
      </c>
      <c r="T357" s="69"/>
      <c r="U357" s="2" t="n">
        <f aca="false">A358-A357</f>
        <v>30</v>
      </c>
      <c r="V357" s="70" t="n">
        <f aca="false">CHOOSE(F$3,A358+24,A357)</f>
        <v>47270</v>
      </c>
      <c r="W357" s="2" t="n">
        <f aca="false">V357-C$3</f>
        <v>1345</v>
      </c>
      <c r="X357" s="66" t="n">
        <f aca="false">VLOOKUP($A357,Table,MATCH(X$4,Curves,0))</f>
        <v>2</v>
      </c>
      <c r="Y357" s="71" t="n">
        <f aca="false">1/(1+CHOOSE(F$3,(X358+($K$3/10000))/2,(X357+($K$3/10000))/2))^(2*W357/365.25)</f>
        <v>0.00606692580132235</v>
      </c>
      <c r="Z357" s="2" t="n">
        <f aca="false">IF(AND(mthbeg&lt;=A357,mthend&gt;=A357),1,0)</f>
        <v>0</v>
      </c>
      <c r="AA357" s="2" t="n">
        <f aca="false">U357*Z357</f>
        <v>0</v>
      </c>
      <c r="AC357" s="57" t="n">
        <f aca="false">F357*G357</f>
        <v>0</v>
      </c>
      <c r="AD357" s="57" t="n">
        <f aca="false">$F357*H357</f>
        <v>0</v>
      </c>
      <c r="AE357" s="57" t="n">
        <f aca="false">$F357*I357</f>
        <v>0</v>
      </c>
      <c r="AF357" s="57" t="e">
        <f aca="false">$F357*J357</f>
        <v>#N/A</v>
      </c>
      <c r="AG357" s="57" t="e">
        <f aca="false">$F357*K357</f>
        <v>#N/A</v>
      </c>
      <c r="AH357" s="57" t="e">
        <f aca="false">$F357*L357</f>
        <v>#N/A</v>
      </c>
      <c r="AI357" s="57" t="e">
        <f aca="false">$F357*M357</f>
        <v>#N/A</v>
      </c>
      <c r="AJ357" s="57" t="e">
        <f aca="false">$F357*N357</f>
        <v>#N/A</v>
      </c>
      <c r="AK357" s="57" t="e">
        <f aca="false">F357*O357</f>
        <v>#N/A</v>
      </c>
      <c r="AL357" s="61"/>
      <c r="AM357" s="57" t="n">
        <f aca="false">CHOOSE($G$3,AD357-AE357,AE357-AD357)</f>
        <v>0</v>
      </c>
      <c r="AN357" s="57" t="e">
        <f aca="false">CHOOSE($G$3,AG357-AH357,AH357-AG357)</f>
        <v>#N/A</v>
      </c>
      <c r="AO357" s="57" t="e">
        <f aca="false">CHOOSE($G$3,AJ357-AK357,AK357-AJ357)</f>
        <v>#N/A</v>
      </c>
      <c r="AP357" s="72" t="e">
        <f aca="false">SUM(AM357:AO357)</f>
        <v>#N/A</v>
      </c>
      <c r="AR357" s="57" t="n">
        <f aca="false">CHOOSE($G$3,AC357-AD357,AD357-AC357)</f>
        <v>0</v>
      </c>
      <c r="AS357" s="57" t="e">
        <f aca="false">CHOOSE($G$3,AF357-AG357,AG357-AF357)</f>
        <v>#N/A</v>
      </c>
      <c r="AT357" s="57" t="e">
        <f aca="false">CHOOSE($G$3,AI357-AJ357,AJ357-AI357)</f>
        <v>#N/A</v>
      </c>
      <c r="AU357" s="72" t="e">
        <f aca="false">AR357+AS357+AT357</f>
        <v>#N/A</v>
      </c>
      <c r="AV357" s="72"/>
      <c r="AW357" s="58" t="e">
        <f aca="false">AU357+AP357</f>
        <v>#N/A</v>
      </c>
      <c r="AY357" s="58" t="e">
        <f aca="false">AK357+AH357+AE357</f>
        <v>#N/A</v>
      </c>
      <c r="AZ357" s="73"/>
    </row>
    <row r="358" customFormat="false" ht="12" hidden="false" customHeight="true" outlineLevel="0" collapsed="false">
      <c r="A358" s="62" t="n">
        <f aca="false">EDATE(A357,1)</f>
        <v>47300</v>
      </c>
      <c r="B358" s="63" t="n">
        <f aca="false">B357</f>
        <v>15000</v>
      </c>
      <c r="C358" s="75"/>
      <c r="D358" s="65" t="n">
        <f aca="false">B358+C358</f>
        <v>15000</v>
      </c>
      <c r="E358" s="52" t="n">
        <f aca="false">IF(Z358=0,0,IF(AND(Z358=1,$H$3=1),D358*U358,IF($H$3=2,D358,"N/A")))</f>
        <v>0</v>
      </c>
      <c r="F358" s="52" t="n">
        <f aca="false">E358*Y358</f>
        <v>0</v>
      </c>
      <c r="G358" s="66" t="n">
        <f aca="false">VLOOKUP($A358,Table,MATCH(G$4,Curves,0))</f>
        <v>3</v>
      </c>
      <c r="H358" s="67" t="n">
        <f aca="false">G358</f>
        <v>3</v>
      </c>
      <c r="I358" s="68" t="n">
        <f aca="false">H358</f>
        <v>3</v>
      </c>
      <c r="J358" s="66" t="e">
        <f aca="false">VLOOKUP($A358,Table,MATCH(J$4,Curves,0))</f>
        <v>#N/A</v>
      </c>
      <c r="K358" s="67" t="e">
        <f aca="false">J358</f>
        <v>#N/A</v>
      </c>
      <c r="L358" s="68" t="e">
        <f aca="false">K358</f>
        <v>#N/A</v>
      </c>
      <c r="M358" s="66" t="e">
        <f aca="false">VLOOKUP($A358,Table,MATCH(M$4,Curves,0))</f>
        <v>#N/A</v>
      </c>
      <c r="N358" s="67" t="e">
        <f aca="false">M358</f>
        <v>#N/A</v>
      </c>
      <c r="O358" s="68" t="e">
        <f aca="false">N358</f>
        <v>#N/A</v>
      </c>
      <c r="P358" s="69"/>
      <c r="Q358" s="68" t="e">
        <f aca="false">M358+J358+G358</f>
        <v>#N/A</v>
      </c>
      <c r="R358" s="68" t="e">
        <f aca="false">N358+K358+H358</f>
        <v>#N/A</v>
      </c>
      <c r="S358" s="68" t="e">
        <f aca="false">O358+L358+I358</f>
        <v>#N/A</v>
      </c>
      <c r="T358" s="69"/>
      <c r="U358" s="2" t="n">
        <f aca="false">A359-A358</f>
        <v>31</v>
      </c>
      <c r="V358" s="70" t="n">
        <f aca="false">CHOOSE(F$3,A359+24,A358)</f>
        <v>47300</v>
      </c>
      <c r="W358" s="2" t="n">
        <f aca="false">V358-C$3</f>
        <v>1375</v>
      </c>
      <c r="X358" s="66" t="n">
        <f aca="false">VLOOKUP($A358,Table,MATCH(X$4,Curves,0))</f>
        <v>2</v>
      </c>
      <c r="Y358" s="71" t="n">
        <f aca="false">1/(1+CHOOSE(F$3,(X359+($K$3/10000))/2,(X358+($K$3/10000))/2))^(2*W358/365.25)</f>
        <v>0.00541399899613789</v>
      </c>
      <c r="Z358" s="2" t="n">
        <f aca="false">IF(AND(mthbeg&lt;=A358,mthend&gt;=A358),1,0)</f>
        <v>0</v>
      </c>
      <c r="AA358" s="2" t="n">
        <f aca="false">U358*Z358</f>
        <v>0</v>
      </c>
      <c r="AC358" s="57" t="n">
        <f aca="false">F358*G358</f>
        <v>0</v>
      </c>
      <c r="AD358" s="57" t="n">
        <f aca="false">$F358*H358</f>
        <v>0</v>
      </c>
      <c r="AE358" s="57" t="n">
        <f aca="false">$F358*I358</f>
        <v>0</v>
      </c>
      <c r="AF358" s="57" t="e">
        <f aca="false">$F358*J358</f>
        <v>#N/A</v>
      </c>
      <c r="AG358" s="57" t="e">
        <f aca="false">$F358*K358</f>
        <v>#N/A</v>
      </c>
      <c r="AH358" s="57" t="e">
        <f aca="false">$F358*L358</f>
        <v>#N/A</v>
      </c>
      <c r="AI358" s="57" t="e">
        <f aca="false">$F358*M358</f>
        <v>#N/A</v>
      </c>
      <c r="AJ358" s="57" t="e">
        <f aca="false">$F358*N358</f>
        <v>#N/A</v>
      </c>
      <c r="AK358" s="57" t="e">
        <f aca="false">F358*O358</f>
        <v>#N/A</v>
      </c>
      <c r="AL358" s="61"/>
      <c r="AM358" s="57" t="n">
        <f aca="false">CHOOSE($G$3,AD358-AE358,AE358-AD358)</f>
        <v>0</v>
      </c>
      <c r="AN358" s="57" t="e">
        <f aca="false">CHOOSE($G$3,AG358-AH358,AH358-AG358)</f>
        <v>#N/A</v>
      </c>
      <c r="AO358" s="57" t="e">
        <f aca="false">CHOOSE($G$3,AJ358-AK358,AK358-AJ358)</f>
        <v>#N/A</v>
      </c>
      <c r="AP358" s="72" t="e">
        <f aca="false">SUM(AM358:AO358)</f>
        <v>#N/A</v>
      </c>
      <c r="AR358" s="57" t="n">
        <f aca="false">CHOOSE($G$3,AC358-AD358,AD358-AC358)</f>
        <v>0</v>
      </c>
      <c r="AS358" s="57" t="e">
        <f aca="false">CHOOSE($G$3,AF358-AG358,AG358-AF358)</f>
        <v>#N/A</v>
      </c>
      <c r="AT358" s="57" t="e">
        <f aca="false">CHOOSE($G$3,AI358-AJ358,AJ358-AI358)</f>
        <v>#N/A</v>
      </c>
      <c r="AU358" s="72" t="e">
        <f aca="false">AR358+AS358+AT358</f>
        <v>#N/A</v>
      </c>
      <c r="AV358" s="72"/>
      <c r="AW358" s="58" t="e">
        <f aca="false">AU358+AP358</f>
        <v>#N/A</v>
      </c>
      <c r="AY358" s="58" t="e">
        <f aca="false">AK358+AH358+AE358</f>
        <v>#N/A</v>
      </c>
      <c r="AZ358" s="73"/>
    </row>
    <row r="359" customFormat="false" ht="12" hidden="false" customHeight="true" outlineLevel="0" collapsed="false">
      <c r="A359" s="62" t="n">
        <f aca="false">EDATE(A358,1)</f>
        <v>47331</v>
      </c>
      <c r="B359" s="63" t="n">
        <f aca="false">B358</f>
        <v>15000</v>
      </c>
      <c r="C359" s="75"/>
      <c r="D359" s="65" t="n">
        <f aca="false">B359+C359</f>
        <v>15000</v>
      </c>
      <c r="E359" s="52" t="n">
        <f aca="false">IF(Z359=0,0,IF(AND(Z359=1,$H$3=1),D359*U359,IF($H$3=2,D359,"N/A")))</f>
        <v>0</v>
      </c>
      <c r="F359" s="52" t="n">
        <f aca="false">E359*Y359</f>
        <v>0</v>
      </c>
      <c r="G359" s="66" t="n">
        <f aca="false">VLOOKUP($A359,Table,MATCH(G$4,Curves,0))</f>
        <v>3</v>
      </c>
      <c r="H359" s="67" t="n">
        <f aca="false">G359</f>
        <v>3</v>
      </c>
      <c r="I359" s="68" t="n">
        <f aca="false">H359</f>
        <v>3</v>
      </c>
      <c r="J359" s="66" t="e">
        <f aca="false">VLOOKUP($A359,Table,MATCH(J$4,Curves,0))</f>
        <v>#N/A</v>
      </c>
      <c r="K359" s="67" t="e">
        <f aca="false">J359</f>
        <v>#N/A</v>
      </c>
      <c r="L359" s="68" t="e">
        <f aca="false">K359</f>
        <v>#N/A</v>
      </c>
      <c r="M359" s="66" t="e">
        <f aca="false">VLOOKUP($A359,Table,MATCH(M$4,Curves,0))</f>
        <v>#N/A</v>
      </c>
      <c r="N359" s="67" t="e">
        <f aca="false">M359</f>
        <v>#N/A</v>
      </c>
      <c r="O359" s="68" t="e">
        <f aca="false">N359</f>
        <v>#N/A</v>
      </c>
      <c r="P359" s="69"/>
      <c r="Q359" s="68" t="e">
        <f aca="false">M359+J359+G359</f>
        <v>#N/A</v>
      </c>
      <c r="R359" s="68" t="e">
        <f aca="false">N359+K359+H359</f>
        <v>#N/A</v>
      </c>
      <c r="S359" s="68" t="e">
        <f aca="false">O359+L359+I359</f>
        <v>#N/A</v>
      </c>
      <c r="T359" s="69"/>
      <c r="U359" s="2" t="n">
        <f aca="false">A360-A359</f>
        <v>31</v>
      </c>
      <c r="V359" s="70" t="n">
        <f aca="false">CHOOSE(F$3,A360+24,A359)</f>
        <v>47331</v>
      </c>
      <c r="W359" s="2" t="n">
        <f aca="false">V359-C$3</f>
        <v>1406</v>
      </c>
      <c r="X359" s="66" t="n">
        <f aca="false">VLOOKUP($A359,Table,MATCH(X$4,Curves,0))</f>
        <v>2</v>
      </c>
      <c r="Y359" s="71" t="n">
        <f aca="false">1/(1+CHOOSE(F$3,(X360+($K$3/10000))/2,(X359+($K$3/10000))/2))^(2*W359/365.25)</f>
        <v>0.00481303819183591</v>
      </c>
      <c r="Z359" s="2" t="n">
        <f aca="false">IF(AND(mthbeg&lt;=A359,mthend&gt;=A359),1,0)</f>
        <v>0</v>
      </c>
      <c r="AA359" s="2" t="n">
        <f aca="false">U359*Z359</f>
        <v>0</v>
      </c>
      <c r="AC359" s="57" t="n">
        <f aca="false">F359*G359</f>
        <v>0</v>
      </c>
      <c r="AD359" s="57" t="n">
        <f aca="false">$F359*H359</f>
        <v>0</v>
      </c>
      <c r="AE359" s="57" t="n">
        <f aca="false">$F359*I359</f>
        <v>0</v>
      </c>
      <c r="AF359" s="57" t="e">
        <f aca="false">$F359*J359</f>
        <v>#N/A</v>
      </c>
      <c r="AG359" s="57" t="e">
        <f aca="false">$F359*K359</f>
        <v>#N/A</v>
      </c>
      <c r="AH359" s="57" t="e">
        <f aca="false">$F359*L359</f>
        <v>#N/A</v>
      </c>
      <c r="AI359" s="57" t="e">
        <f aca="false">$F359*M359</f>
        <v>#N/A</v>
      </c>
      <c r="AJ359" s="57" t="e">
        <f aca="false">$F359*N359</f>
        <v>#N/A</v>
      </c>
      <c r="AK359" s="57" t="e">
        <f aca="false">F359*O359</f>
        <v>#N/A</v>
      </c>
      <c r="AL359" s="61"/>
      <c r="AM359" s="57" t="n">
        <f aca="false">CHOOSE($G$3,AD359-AE359,AE359-AD359)</f>
        <v>0</v>
      </c>
      <c r="AN359" s="57" t="e">
        <f aca="false">CHOOSE($G$3,AG359-AH359,AH359-AG359)</f>
        <v>#N/A</v>
      </c>
      <c r="AO359" s="57" t="e">
        <f aca="false">CHOOSE($G$3,AJ359-AK359,AK359-AJ359)</f>
        <v>#N/A</v>
      </c>
      <c r="AP359" s="72" t="e">
        <f aca="false">SUM(AM359:AO359)</f>
        <v>#N/A</v>
      </c>
      <c r="AR359" s="57" t="n">
        <f aca="false">CHOOSE($G$3,AC359-AD359,AD359-AC359)</f>
        <v>0</v>
      </c>
      <c r="AS359" s="57" t="e">
        <f aca="false">CHOOSE($G$3,AF359-AG359,AG359-AF359)</f>
        <v>#N/A</v>
      </c>
      <c r="AT359" s="57" t="e">
        <f aca="false">CHOOSE($G$3,AI359-AJ359,AJ359-AI359)</f>
        <v>#N/A</v>
      </c>
      <c r="AU359" s="72" t="e">
        <f aca="false">AR359+AS359+AT359</f>
        <v>#N/A</v>
      </c>
      <c r="AV359" s="72"/>
      <c r="AW359" s="58" t="e">
        <f aca="false">AU359+AP359</f>
        <v>#N/A</v>
      </c>
      <c r="AY359" s="58" t="e">
        <f aca="false">AK359+AH359+AE359</f>
        <v>#N/A</v>
      </c>
      <c r="AZ359" s="73"/>
    </row>
    <row r="360" customFormat="false" ht="12" hidden="false" customHeight="true" outlineLevel="0" collapsed="false">
      <c r="A360" s="62" t="n">
        <f aca="false">EDATE(A359,1)</f>
        <v>47362</v>
      </c>
      <c r="B360" s="63" t="n">
        <f aca="false">B359</f>
        <v>15000</v>
      </c>
      <c r="C360" s="75"/>
      <c r="D360" s="65" t="n">
        <f aca="false">B360+C360</f>
        <v>15000</v>
      </c>
      <c r="E360" s="52" t="n">
        <f aca="false">IF(Z360=0,0,IF(AND(Z360=1,$H$3=1),D360*U360,IF($H$3=2,D360,"N/A")))</f>
        <v>0</v>
      </c>
      <c r="F360" s="52" t="n">
        <f aca="false">E360*Y360</f>
        <v>0</v>
      </c>
      <c r="G360" s="66" t="n">
        <f aca="false">VLOOKUP($A360,Table,MATCH(G$4,Curves,0))</f>
        <v>3</v>
      </c>
      <c r="H360" s="67" t="n">
        <f aca="false">G360</f>
        <v>3</v>
      </c>
      <c r="I360" s="68" t="n">
        <f aca="false">H360</f>
        <v>3</v>
      </c>
      <c r="J360" s="66" t="e">
        <f aca="false">VLOOKUP($A360,Table,MATCH(J$4,Curves,0))</f>
        <v>#N/A</v>
      </c>
      <c r="K360" s="67" t="e">
        <f aca="false">J360</f>
        <v>#N/A</v>
      </c>
      <c r="L360" s="68" t="e">
        <f aca="false">K360</f>
        <v>#N/A</v>
      </c>
      <c r="M360" s="66" t="e">
        <f aca="false">VLOOKUP($A360,Table,MATCH(M$4,Curves,0))</f>
        <v>#N/A</v>
      </c>
      <c r="N360" s="67" t="e">
        <f aca="false">M360</f>
        <v>#N/A</v>
      </c>
      <c r="O360" s="68" t="e">
        <f aca="false">N360</f>
        <v>#N/A</v>
      </c>
      <c r="P360" s="69"/>
      <c r="Q360" s="68" t="e">
        <f aca="false">M360+J360+G360</f>
        <v>#N/A</v>
      </c>
      <c r="R360" s="68" t="e">
        <f aca="false">N360+K360+H360</f>
        <v>#N/A</v>
      </c>
      <c r="S360" s="68" t="e">
        <f aca="false">O360+L360+I360</f>
        <v>#N/A</v>
      </c>
      <c r="T360" s="69"/>
      <c r="U360" s="2" t="n">
        <f aca="false">A361-A360</f>
        <v>30</v>
      </c>
      <c r="V360" s="70" t="n">
        <f aca="false">CHOOSE(F$3,A361+24,A360)</f>
        <v>47362</v>
      </c>
      <c r="W360" s="2" t="n">
        <f aca="false">V360-C$3</f>
        <v>1437</v>
      </c>
      <c r="X360" s="66" t="n">
        <f aca="false">VLOOKUP($A360,Table,MATCH(X$4,Curves,0))</f>
        <v>2</v>
      </c>
      <c r="Y360" s="71" t="n">
        <f aca="false">1/(1+CHOOSE(F$3,(X361+($K$3/10000))/2,(X360+($K$3/10000))/2))^(2*W360/365.25)</f>
        <v>0.0042787848044664</v>
      </c>
      <c r="Z360" s="2" t="n">
        <f aca="false">IF(AND(mthbeg&lt;=A360,mthend&gt;=A360),1,0)</f>
        <v>0</v>
      </c>
      <c r="AA360" s="2" t="n">
        <f aca="false">U360*Z360</f>
        <v>0</v>
      </c>
      <c r="AC360" s="57" t="n">
        <f aca="false">F360*G360</f>
        <v>0</v>
      </c>
      <c r="AD360" s="57" t="n">
        <f aca="false">$F360*H360</f>
        <v>0</v>
      </c>
      <c r="AE360" s="57" t="n">
        <f aca="false">$F360*I360</f>
        <v>0</v>
      </c>
      <c r="AF360" s="57" t="e">
        <f aca="false">$F360*J360</f>
        <v>#N/A</v>
      </c>
      <c r="AG360" s="57" t="e">
        <f aca="false">$F360*K360</f>
        <v>#N/A</v>
      </c>
      <c r="AH360" s="57" t="e">
        <f aca="false">$F360*L360</f>
        <v>#N/A</v>
      </c>
      <c r="AI360" s="57" t="e">
        <f aca="false">$F360*M360</f>
        <v>#N/A</v>
      </c>
      <c r="AJ360" s="57" t="e">
        <f aca="false">$F360*N360</f>
        <v>#N/A</v>
      </c>
      <c r="AK360" s="57" t="e">
        <f aca="false">F360*O360</f>
        <v>#N/A</v>
      </c>
      <c r="AL360" s="61"/>
      <c r="AM360" s="57" t="n">
        <f aca="false">CHOOSE($G$3,AD360-AE360,AE360-AD360)</f>
        <v>0</v>
      </c>
      <c r="AN360" s="57" t="e">
        <f aca="false">CHOOSE($G$3,AG360-AH360,AH360-AG360)</f>
        <v>#N/A</v>
      </c>
      <c r="AO360" s="57" t="e">
        <f aca="false">CHOOSE($G$3,AJ360-AK360,AK360-AJ360)</f>
        <v>#N/A</v>
      </c>
      <c r="AP360" s="72" t="e">
        <f aca="false">SUM(AM360:AO360)</f>
        <v>#N/A</v>
      </c>
      <c r="AR360" s="57" t="n">
        <f aca="false">CHOOSE($G$3,AC360-AD360,AD360-AC360)</f>
        <v>0</v>
      </c>
      <c r="AS360" s="57" t="e">
        <f aca="false">CHOOSE($G$3,AF360-AG360,AG360-AF360)</f>
        <v>#N/A</v>
      </c>
      <c r="AT360" s="57" t="e">
        <f aca="false">CHOOSE($G$3,AI360-AJ360,AJ360-AI360)</f>
        <v>#N/A</v>
      </c>
      <c r="AU360" s="72" t="e">
        <f aca="false">AR360+AS360+AT360</f>
        <v>#N/A</v>
      </c>
      <c r="AV360" s="72"/>
      <c r="AW360" s="58" t="e">
        <f aca="false">AU360+AP360</f>
        <v>#N/A</v>
      </c>
      <c r="AY360" s="58" t="e">
        <f aca="false">AK360+AH360+AE360</f>
        <v>#N/A</v>
      </c>
      <c r="AZ360" s="73"/>
    </row>
    <row r="361" customFormat="false" ht="12" hidden="false" customHeight="true" outlineLevel="0" collapsed="false">
      <c r="A361" s="62" t="n">
        <f aca="false">EDATE(A360,1)</f>
        <v>47392</v>
      </c>
      <c r="B361" s="63" t="n">
        <f aca="false">B360</f>
        <v>15000</v>
      </c>
      <c r="C361" s="75"/>
      <c r="D361" s="65" t="n">
        <f aca="false">B361+C361</f>
        <v>15000</v>
      </c>
      <c r="E361" s="52" t="n">
        <f aca="false">IF(Z361=0,0,IF(AND(Z361=1,$H$3=1),D361*U361,IF($H$3=2,D361,"N/A")))</f>
        <v>0</v>
      </c>
      <c r="F361" s="52" t="n">
        <f aca="false">E361*Y361</f>
        <v>0</v>
      </c>
      <c r="G361" s="66" t="n">
        <f aca="false">VLOOKUP($A361,Table,MATCH(G$4,Curves,0))</f>
        <v>3</v>
      </c>
      <c r="H361" s="67" t="n">
        <f aca="false">G361</f>
        <v>3</v>
      </c>
      <c r="I361" s="68" t="n">
        <f aca="false">H361</f>
        <v>3</v>
      </c>
      <c r="J361" s="66" t="e">
        <f aca="false">VLOOKUP($A361,Table,MATCH(J$4,Curves,0))</f>
        <v>#N/A</v>
      </c>
      <c r="K361" s="67" t="e">
        <f aca="false">J361</f>
        <v>#N/A</v>
      </c>
      <c r="L361" s="68" t="e">
        <f aca="false">K361</f>
        <v>#N/A</v>
      </c>
      <c r="M361" s="66" t="e">
        <f aca="false">VLOOKUP($A361,Table,MATCH(M$4,Curves,0))</f>
        <v>#N/A</v>
      </c>
      <c r="N361" s="67" t="e">
        <f aca="false">M361</f>
        <v>#N/A</v>
      </c>
      <c r="O361" s="68" t="e">
        <f aca="false">N361</f>
        <v>#N/A</v>
      </c>
      <c r="P361" s="69"/>
      <c r="Q361" s="68" t="e">
        <f aca="false">M361+J361+G361</f>
        <v>#N/A</v>
      </c>
      <c r="R361" s="68" t="e">
        <f aca="false">N361+K361+H361</f>
        <v>#N/A</v>
      </c>
      <c r="S361" s="68" t="e">
        <f aca="false">O361+L361+I361</f>
        <v>#N/A</v>
      </c>
      <c r="T361" s="69"/>
      <c r="U361" s="2" t="n">
        <f aca="false">A362-A361</f>
        <v>31</v>
      </c>
      <c r="V361" s="70" t="n">
        <f aca="false">CHOOSE(F$3,A362+24,A361)</f>
        <v>47392</v>
      </c>
      <c r="W361" s="2" t="n">
        <f aca="false">V361-C$3</f>
        <v>1467</v>
      </c>
      <c r="X361" s="66" t="n">
        <f aca="false">VLOOKUP($A361,Table,MATCH(X$4,Curves,0))</f>
        <v>2</v>
      </c>
      <c r="Y361" s="71" t="n">
        <f aca="false">1/(1+CHOOSE(F$3,(X362+($K$3/10000))/2,(X361+($K$3/10000))/2))^(2*W361/365.25)</f>
        <v>0.00381829898612276</v>
      </c>
      <c r="Z361" s="2" t="n">
        <f aca="false">IF(AND(mthbeg&lt;=A361,mthend&gt;=A361),1,0)</f>
        <v>0</v>
      </c>
      <c r="AA361" s="2" t="n">
        <f aca="false">U361*Z361</f>
        <v>0</v>
      </c>
      <c r="AC361" s="57" t="n">
        <f aca="false">F361*G361</f>
        <v>0</v>
      </c>
      <c r="AD361" s="57" t="n">
        <f aca="false">$F361*H361</f>
        <v>0</v>
      </c>
      <c r="AE361" s="57" t="n">
        <f aca="false">$F361*I361</f>
        <v>0</v>
      </c>
      <c r="AF361" s="57" t="e">
        <f aca="false">$F361*J361</f>
        <v>#N/A</v>
      </c>
      <c r="AG361" s="57" t="e">
        <f aca="false">$F361*K361</f>
        <v>#N/A</v>
      </c>
      <c r="AH361" s="57" t="e">
        <f aca="false">$F361*L361</f>
        <v>#N/A</v>
      </c>
      <c r="AI361" s="57" t="e">
        <f aca="false">$F361*M361</f>
        <v>#N/A</v>
      </c>
      <c r="AJ361" s="57" t="e">
        <f aca="false">$F361*N361</f>
        <v>#N/A</v>
      </c>
      <c r="AK361" s="57" t="e">
        <f aca="false">F361*O361</f>
        <v>#N/A</v>
      </c>
      <c r="AL361" s="61"/>
      <c r="AM361" s="57" t="n">
        <f aca="false">CHOOSE($G$3,AD361-AE361,AE361-AD361)</f>
        <v>0</v>
      </c>
      <c r="AN361" s="57" t="e">
        <f aca="false">CHOOSE($G$3,AG361-AH361,AH361-AG361)</f>
        <v>#N/A</v>
      </c>
      <c r="AO361" s="57" t="e">
        <f aca="false">CHOOSE($G$3,AJ361-AK361,AK361-AJ361)</f>
        <v>#N/A</v>
      </c>
      <c r="AP361" s="72" t="e">
        <f aca="false">SUM(AM361:AO361)</f>
        <v>#N/A</v>
      </c>
      <c r="AR361" s="57" t="n">
        <f aca="false">CHOOSE($G$3,AC361-AD361,AD361-AC361)</f>
        <v>0</v>
      </c>
      <c r="AS361" s="57" t="e">
        <f aca="false">CHOOSE($G$3,AF361-AG361,AG361-AF361)</f>
        <v>#N/A</v>
      </c>
      <c r="AT361" s="57" t="e">
        <f aca="false">CHOOSE($G$3,AI361-AJ361,AJ361-AI361)</f>
        <v>#N/A</v>
      </c>
      <c r="AU361" s="72" t="e">
        <f aca="false">AR361+AS361+AT361</f>
        <v>#N/A</v>
      </c>
      <c r="AV361" s="72"/>
      <c r="AW361" s="58" t="e">
        <f aca="false">AU361+AP361</f>
        <v>#N/A</v>
      </c>
      <c r="AY361" s="58" t="e">
        <f aca="false">AK361+AH361+AE361</f>
        <v>#N/A</v>
      </c>
      <c r="AZ361" s="73"/>
    </row>
    <row r="362" customFormat="false" ht="12" hidden="false" customHeight="true" outlineLevel="0" collapsed="false">
      <c r="A362" s="62" t="n">
        <f aca="false">EDATE(A361,1)</f>
        <v>47423</v>
      </c>
      <c r="B362" s="63" t="n">
        <f aca="false">B361</f>
        <v>15000</v>
      </c>
      <c r="C362" s="75"/>
      <c r="D362" s="65" t="n">
        <f aca="false">B362+C362</f>
        <v>15000</v>
      </c>
      <c r="E362" s="52" t="n">
        <f aca="false">IF(Z362=0,0,IF(AND(Z362=1,$H$3=1),D362*U362,IF($H$3=2,D362,"N/A")))</f>
        <v>0</v>
      </c>
      <c r="F362" s="52" t="n">
        <f aca="false">E362*Y362</f>
        <v>0</v>
      </c>
      <c r="G362" s="66" t="n">
        <f aca="false">VLOOKUP($A362,Table,MATCH(G$4,Curves,0))</f>
        <v>3</v>
      </c>
      <c r="H362" s="67" t="n">
        <f aca="false">G362</f>
        <v>3</v>
      </c>
      <c r="I362" s="68" t="n">
        <f aca="false">H362</f>
        <v>3</v>
      </c>
      <c r="J362" s="66" t="e">
        <f aca="false">VLOOKUP($A362,Table,MATCH(J$4,Curves,0))</f>
        <v>#N/A</v>
      </c>
      <c r="K362" s="67" t="e">
        <f aca="false">J362</f>
        <v>#N/A</v>
      </c>
      <c r="L362" s="68" t="e">
        <f aca="false">K362</f>
        <v>#N/A</v>
      </c>
      <c r="M362" s="66" t="e">
        <f aca="false">VLOOKUP($A362,Table,MATCH(M$4,Curves,0))</f>
        <v>#N/A</v>
      </c>
      <c r="N362" s="67" t="e">
        <f aca="false">M362</f>
        <v>#N/A</v>
      </c>
      <c r="O362" s="68" t="e">
        <f aca="false">N362</f>
        <v>#N/A</v>
      </c>
      <c r="P362" s="69"/>
      <c r="Q362" s="68" t="e">
        <f aca="false">M362+J362+G362</f>
        <v>#N/A</v>
      </c>
      <c r="R362" s="68" t="e">
        <f aca="false">N362+K362+H362</f>
        <v>#N/A</v>
      </c>
      <c r="S362" s="68" t="e">
        <f aca="false">O362+L362+I362</f>
        <v>#N/A</v>
      </c>
      <c r="T362" s="69"/>
      <c r="U362" s="2" t="n">
        <f aca="false">A363-A362</f>
        <v>30</v>
      </c>
      <c r="V362" s="70" t="n">
        <f aca="false">CHOOSE(F$3,A363+24,A362)</f>
        <v>47423</v>
      </c>
      <c r="W362" s="2" t="n">
        <f aca="false">V362-C$3</f>
        <v>1498</v>
      </c>
      <c r="X362" s="66" t="n">
        <f aca="false">VLOOKUP($A362,Table,MATCH(X$4,Curves,0))</f>
        <v>2</v>
      </c>
      <c r="Y362" s="71" t="n">
        <f aca="false">1/(1+CHOOSE(F$3,(X363+($K$3/10000))/2,(X362+($K$3/10000))/2))^(2*W362/365.25)</f>
        <v>0.00339446292124675</v>
      </c>
      <c r="Z362" s="2" t="n">
        <f aca="false">IF(AND(mthbeg&lt;=A362,mthend&gt;=A362),1,0)</f>
        <v>0</v>
      </c>
      <c r="AA362" s="2" t="n">
        <f aca="false">U362*Z362</f>
        <v>0</v>
      </c>
      <c r="AC362" s="57" t="n">
        <f aca="false">F362*G362</f>
        <v>0</v>
      </c>
      <c r="AD362" s="57" t="n">
        <f aca="false">$F362*H362</f>
        <v>0</v>
      </c>
      <c r="AE362" s="57" t="n">
        <f aca="false">$F362*I362</f>
        <v>0</v>
      </c>
      <c r="AF362" s="57" t="e">
        <f aca="false">$F362*J362</f>
        <v>#N/A</v>
      </c>
      <c r="AG362" s="57" t="e">
        <f aca="false">$F362*K362</f>
        <v>#N/A</v>
      </c>
      <c r="AH362" s="57" t="e">
        <f aca="false">$F362*L362</f>
        <v>#N/A</v>
      </c>
      <c r="AI362" s="57" t="e">
        <f aca="false">$F362*M362</f>
        <v>#N/A</v>
      </c>
      <c r="AJ362" s="57" t="e">
        <f aca="false">$F362*N362</f>
        <v>#N/A</v>
      </c>
      <c r="AK362" s="57" t="e">
        <f aca="false">F362*O362</f>
        <v>#N/A</v>
      </c>
      <c r="AL362" s="61"/>
      <c r="AM362" s="57" t="n">
        <f aca="false">CHOOSE($G$3,AD362-AE362,AE362-AD362)</f>
        <v>0</v>
      </c>
      <c r="AN362" s="57" t="e">
        <f aca="false">CHOOSE($G$3,AG362-AH362,AH362-AG362)</f>
        <v>#N/A</v>
      </c>
      <c r="AO362" s="57" t="e">
        <f aca="false">CHOOSE($G$3,AJ362-AK362,AK362-AJ362)</f>
        <v>#N/A</v>
      </c>
      <c r="AP362" s="72" t="e">
        <f aca="false">SUM(AM362:AO362)</f>
        <v>#N/A</v>
      </c>
      <c r="AR362" s="57" t="n">
        <f aca="false">CHOOSE($G$3,AC362-AD362,AD362-AC362)</f>
        <v>0</v>
      </c>
      <c r="AS362" s="57" t="e">
        <f aca="false">CHOOSE($G$3,AF362-AG362,AG362-AF362)</f>
        <v>#N/A</v>
      </c>
      <c r="AT362" s="57" t="e">
        <f aca="false">CHOOSE($G$3,AI362-AJ362,AJ362-AI362)</f>
        <v>#N/A</v>
      </c>
      <c r="AU362" s="72" t="e">
        <f aca="false">AR362+AS362+AT362</f>
        <v>#N/A</v>
      </c>
      <c r="AV362" s="72"/>
      <c r="AW362" s="58" t="e">
        <f aca="false">AU362+AP362</f>
        <v>#N/A</v>
      </c>
      <c r="AY362" s="58" t="e">
        <f aca="false">AK362+AH362+AE362</f>
        <v>#N/A</v>
      </c>
      <c r="AZ362" s="73"/>
    </row>
    <row r="363" customFormat="false" ht="12" hidden="false" customHeight="true" outlineLevel="0" collapsed="false">
      <c r="A363" s="62" t="n">
        <f aca="false">EDATE(A362,1)</f>
        <v>47453</v>
      </c>
      <c r="B363" s="63" t="n">
        <f aca="false">B362</f>
        <v>15000</v>
      </c>
      <c r="C363" s="75"/>
      <c r="D363" s="65" t="n">
        <f aca="false">B363+C363</f>
        <v>15000</v>
      </c>
      <c r="E363" s="52" t="n">
        <f aca="false">IF(Z363=0,0,IF(AND(Z363=1,$H$3=1),D363*U363,IF($H$3=2,D363,"N/A")))</f>
        <v>0</v>
      </c>
      <c r="F363" s="52" t="n">
        <f aca="false">E363*Y363</f>
        <v>0</v>
      </c>
      <c r="G363" s="66" t="n">
        <f aca="false">VLOOKUP($A363,Table,MATCH(G$4,Curves,0))</f>
        <v>3</v>
      </c>
      <c r="H363" s="67" t="n">
        <f aca="false">G363</f>
        <v>3</v>
      </c>
      <c r="I363" s="68" t="n">
        <f aca="false">H363</f>
        <v>3</v>
      </c>
      <c r="J363" s="66" t="e">
        <f aca="false">VLOOKUP($A363,Table,MATCH(J$4,Curves,0))</f>
        <v>#N/A</v>
      </c>
      <c r="K363" s="67" t="e">
        <f aca="false">J363</f>
        <v>#N/A</v>
      </c>
      <c r="L363" s="68" t="e">
        <f aca="false">K363</f>
        <v>#N/A</v>
      </c>
      <c r="M363" s="66" t="e">
        <f aca="false">VLOOKUP($A363,Table,MATCH(M$4,Curves,0))</f>
        <v>#N/A</v>
      </c>
      <c r="N363" s="67" t="e">
        <f aca="false">M363</f>
        <v>#N/A</v>
      </c>
      <c r="O363" s="68" t="e">
        <f aca="false">N363</f>
        <v>#N/A</v>
      </c>
      <c r="P363" s="69"/>
      <c r="Q363" s="68" t="e">
        <f aca="false">M363+J363+G363</f>
        <v>#N/A</v>
      </c>
      <c r="R363" s="68" t="e">
        <f aca="false">N363+K363+H363</f>
        <v>#N/A</v>
      </c>
      <c r="S363" s="68" t="e">
        <f aca="false">O363+L363+I363</f>
        <v>#N/A</v>
      </c>
      <c r="T363" s="69"/>
      <c r="U363" s="2" t="n">
        <f aca="false">A364-A363</f>
        <v>31</v>
      </c>
      <c r="V363" s="70" t="n">
        <f aca="false">CHOOSE(F$3,A364+24,A363)</f>
        <v>47453</v>
      </c>
      <c r="W363" s="2" t="n">
        <f aca="false">V363-C$3</f>
        <v>1528</v>
      </c>
      <c r="X363" s="66" t="n">
        <f aca="false">VLOOKUP($A363,Table,MATCH(X$4,Curves,0))</f>
        <v>2</v>
      </c>
      <c r="Y363" s="71" t="n">
        <f aca="false">1/(1+CHOOSE(F$3,(X364+($K$3/10000))/2,(X363+($K$3/10000))/2))^(2*W363/365.25)</f>
        <v>0.00302914844352499</v>
      </c>
      <c r="Z363" s="2" t="n">
        <f aca="false">IF(AND(mthbeg&lt;=A363,mthend&gt;=A363),1,0)</f>
        <v>0</v>
      </c>
      <c r="AA363" s="2" t="n">
        <f aca="false">U363*Z363</f>
        <v>0</v>
      </c>
      <c r="AC363" s="57" t="n">
        <f aca="false">F363*G363</f>
        <v>0</v>
      </c>
      <c r="AD363" s="57" t="n">
        <f aca="false">$F363*H363</f>
        <v>0</v>
      </c>
      <c r="AE363" s="57" t="n">
        <f aca="false">$F363*I363</f>
        <v>0</v>
      </c>
      <c r="AF363" s="57" t="e">
        <f aca="false">$F363*J363</f>
        <v>#N/A</v>
      </c>
      <c r="AG363" s="57" t="e">
        <f aca="false">$F363*K363</f>
        <v>#N/A</v>
      </c>
      <c r="AH363" s="57" t="e">
        <f aca="false">$F363*L363</f>
        <v>#N/A</v>
      </c>
      <c r="AI363" s="57" t="e">
        <f aca="false">$F363*M363</f>
        <v>#N/A</v>
      </c>
      <c r="AJ363" s="57" t="e">
        <f aca="false">$F363*N363</f>
        <v>#N/A</v>
      </c>
      <c r="AK363" s="57" t="e">
        <f aca="false">F363*O363</f>
        <v>#N/A</v>
      </c>
      <c r="AL363" s="61"/>
      <c r="AM363" s="57" t="n">
        <f aca="false">CHOOSE($G$3,AD363-AE363,AE363-AD363)</f>
        <v>0</v>
      </c>
      <c r="AN363" s="57" t="e">
        <f aca="false">CHOOSE($G$3,AG363-AH363,AH363-AG363)</f>
        <v>#N/A</v>
      </c>
      <c r="AO363" s="57" t="e">
        <f aca="false">CHOOSE($G$3,AJ363-AK363,AK363-AJ363)</f>
        <v>#N/A</v>
      </c>
      <c r="AP363" s="72" t="e">
        <f aca="false">SUM(AM363:AO363)</f>
        <v>#N/A</v>
      </c>
      <c r="AR363" s="57" t="n">
        <f aca="false">CHOOSE($G$3,AC363-AD363,AD363-AC363)</f>
        <v>0</v>
      </c>
      <c r="AS363" s="57" t="e">
        <f aca="false">CHOOSE($G$3,AF363-AG363,AG363-AF363)</f>
        <v>#N/A</v>
      </c>
      <c r="AT363" s="57" t="e">
        <f aca="false">CHOOSE($G$3,AI363-AJ363,AJ363-AI363)</f>
        <v>#N/A</v>
      </c>
      <c r="AU363" s="72" t="e">
        <f aca="false">AR363+AS363+AT363</f>
        <v>#N/A</v>
      </c>
      <c r="AV363" s="72"/>
      <c r="AW363" s="58" t="e">
        <f aca="false">AU363+AP363</f>
        <v>#N/A</v>
      </c>
      <c r="AY363" s="58" t="e">
        <f aca="false">AK363+AH363+AE363</f>
        <v>#N/A</v>
      </c>
      <c r="AZ363" s="73"/>
    </row>
    <row r="364" customFormat="false" ht="12" hidden="false" customHeight="true" outlineLevel="0" collapsed="false">
      <c r="A364" s="62" t="n">
        <f aca="false">EDATE(A363,1)</f>
        <v>47484</v>
      </c>
      <c r="B364" s="63" t="n">
        <f aca="false">B363</f>
        <v>15000</v>
      </c>
      <c r="C364" s="75"/>
      <c r="D364" s="65" t="n">
        <f aca="false">B364+C364</f>
        <v>15000</v>
      </c>
      <c r="E364" s="52" t="n">
        <f aca="false">IF(Z364=0,0,IF(AND(Z364=1,$H$3=1),D364*U364,IF($H$3=2,D364,"N/A")))</f>
        <v>0</v>
      </c>
      <c r="F364" s="52" t="n">
        <f aca="false">E364*Y364</f>
        <v>0</v>
      </c>
      <c r="G364" s="66" t="n">
        <f aca="false">VLOOKUP($A364,Table,MATCH(G$4,Curves,0))</f>
        <v>3</v>
      </c>
      <c r="H364" s="67" t="n">
        <f aca="false">G364</f>
        <v>3</v>
      </c>
      <c r="I364" s="68" t="n">
        <f aca="false">H364</f>
        <v>3</v>
      </c>
      <c r="J364" s="66" t="e">
        <f aca="false">VLOOKUP($A364,Table,MATCH(J$4,Curves,0))</f>
        <v>#N/A</v>
      </c>
      <c r="K364" s="67" t="e">
        <f aca="false">J364</f>
        <v>#N/A</v>
      </c>
      <c r="L364" s="68" t="e">
        <f aca="false">K364</f>
        <v>#N/A</v>
      </c>
      <c r="M364" s="66" t="e">
        <f aca="false">VLOOKUP($A364,Table,MATCH(M$4,Curves,0))</f>
        <v>#N/A</v>
      </c>
      <c r="N364" s="67" t="e">
        <f aca="false">M364</f>
        <v>#N/A</v>
      </c>
      <c r="O364" s="68" t="e">
        <f aca="false">N364</f>
        <v>#N/A</v>
      </c>
      <c r="P364" s="69"/>
      <c r="Q364" s="68" t="e">
        <f aca="false">M364+J364+G364</f>
        <v>#N/A</v>
      </c>
      <c r="R364" s="68" t="e">
        <f aca="false">N364+K364+H364</f>
        <v>#N/A</v>
      </c>
      <c r="S364" s="68" t="e">
        <f aca="false">O364+L364+I364</f>
        <v>#N/A</v>
      </c>
      <c r="T364" s="69"/>
      <c r="U364" s="2" t="n">
        <f aca="false">A365-A364</f>
        <v>31</v>
      </c>
      <c r="V364" s="70" t="n">
        <f aca="false">CHOOSE(F$3,A365+24,A364)</f>
        <v>47484</v>
      </c>
      <c r="W364" s="2" t="n">
        <f aca="false">V364-C$3</f>
        <v>1559</v>
      </c>
      <c r="X364" s="66" t="n">
        <f aca="false">VLOOKUP($A364,Table,MATCH(X$4,Curves,0))</f>
        <v>2</v>
      </c>
      <c r="Y364" s="71" t="n">
        <f aca="false">1/(1+CHOOSE(F$3,(X365+($K$3/10000))/2,(X364+($K$3/10000))/2))^(2*W364/365.25)</f>
        <v>0.00269290909692196</v>
      </c>
      <c r="Z364" s="2" t="n">
        <f aca="false">IF(AND(mthbeg&lt;=A364,mthend&gt;=A364),1,0)</f>
        <v>0</v>
      </c>
      <c r="AA364" s="2" t="n">
        <f aca="false">U364*Z364</f>
        <v>0</v>
      </c>
      <c r="AC364" s="57" t="n">
        <f aca="false">F364*G364</f>
        <v>0</v>
      </c>
      <c r="AD364" s="57" t="n">
        <f aca="false">$F364*H364</f>
        <v>0</v>
      </c>
      <c r="AE364" s="57" t="n">
        <f aca="false">$F364*I364</f>
        <v>0</v>
      </c>
      <c r="AF364" s="57" t="e">
        <f aca="false">$F364*J364</f>
        <v>#N/A</v>
      </c>
      <c r="AG364" s="57" t="e">
        <f aca="false">$F364*K364</f>
        <v>#N/A</v>
      </c>
      <c r="AH364" s="57" t="e">
        <f aca="false">$F364*L364</f>
        <v>#N/A</v>
      </c>
      <c r="AI364" s="57" t="e">
        <f aca="false">$F364*M364</f>
        <v>#N/A</v>
      </c>
      <c r="AJ364" s="57" t="e">
        <f aca="false">$F364*N364</f>
        <v>#N/A</v>
      </c>
      <c r="AK364" s="57" t="e">
        <f aca="false">F364*O364</f>
        <v>#N/A</v>
      </c>
      <c r="AL364" s="61"/>
      <c r="AM364" s="57" t="n">
        <f aca="false">CHOOSE($G$3,AD364-AE364,AE364-AD364)</f>
        <v>0</v>
      </c>
      <c r="AN364" s="57" t="e">
        <f aca="false">CHOOSE($G$3,AG364-AH364,AH364-AG364)</f>
        <v>#N/A</v>
      </c>
      <c r="AO364" s="57" t="e">
        <f aca="false">CHOOSE($G$3,AJ364-AK364,AK364-AJ364)</f>
        <v>#N/A</v>
      </c>
      <c r="AP364" s="72" t="e">
        <f aca="false">SUM(AM364:AO364)</f>
        <v>#N/A</v>
      </c>
      <c r="AR364" s="57" t="n">
        <f aca="false">CHOOSE($G$3,AC364-AD364,AD364-AC364)</f>
        <v>0</v>
      </c>
      <c r="AS364" s="57" t="e">
        <f aca="false">CHOOSE($G$3,AF364-AG364,AG364-AF364)</f>
        <v>#N/A</v>
      </c>
      <c r="AT364" s="57" t="e">
        <f aca="false">CHOOSE($G$3,AI364-AJ364,AJ364-AI364)</f>
        <v>#N/A</v>
      </c>
      <c r="AU364" s="72" t="e">
        <f aca="false">AR364+AS364+AT364</f>
        <v>#N/A</v>
      </c>
      <c r="AV364" s="72"/>
      <c r="AW364" s="58" t="e">
        <f aca="false">AU364+AP364</f>
        <v>#N/A</v>
      </c>
      <c r="AY364" s="58" t="e">
        <f aca="false">AK364+AH364+AE364</f>
        <v>#N/A</v>
      </c>
      <c r="AZ364" s="73"/>
    </row>
    <row r="365" customFormat="false" ht="12" hidden="false" customHeight="true" outlineLevel="0" collapsed="false">
      <c r="A365" s="62" t="n">
        <f aca="false">EDATE(A364,1)</f>
        <v>47515</v>
      </c>
      <c r="B365" s="63" t="n">
        <f aca="false">B364</f>
        <v>15000</v>
      </c>
      <c r="C365" s="75"/>
      <c r="D365" s="65" t="n">
        <f aca="false">B365+C365</f>
        <v>15000</v>
      </c>
      <c r="E365" s="52" t="n">
        <f aca="false">IF(Z365=0,0,IF(AND(Z365=1,$H$3=1),D365*U365,IF($H$3=2,D365,"N/A")))</f>
        <v>0</v>
      </c>
      <c r="F365" s="52" t="n">
        <f aca="false">E365*Y365</f>
        <v>0</v>
      </c>
      <c r="G365" s="66" t="n">
        <f aca="false">VLOOKUP($A365,Table,MATCH(G$4,Curves,0))</f>
        <v>3</v>
      </c>
      <c r="H365" s="67" t="n">
        <f aca="false">G365</f>
        <v>3</v>
      </c>
      <c r="I365" s="68" t="n">
        <f aca="false">H365</f>
        <v>3</v>
      </c>
      <c r="J365" s="66" t="e">
        <f aca="false">VLOOKUP($A365,Table,MATCH(J$4,Curves,0))</f>
        <v>#N/A</v>
      </c>
      <c r="K365" s="67" t="e">
        <f aca="false">J365</f>
        <v>#N/A</v>
      </c>
      <c r="L365" s="68" t="e">
        <f aca="false">K365</f>
        <v>#N/A</v>
      </c>
      <c r="M365" s="66" t="e">
        <f aca="false">VLOOKUP($A365,Table,MATCH(M$4,Curves,0))</f>
        <v>#N/A</v>
      </c>
      <c r="N365" s="67" t="e">
        <f aca="false">M365</f>
        <v>#N/A</v>
      </c>
      <c r="O365" s="68" t="e">
        <f aca="false">N365</f>
        <v>#N/A</v>
      </c>
      <c r="P365" s="69"/>
      <c r="Q365" s="68" t="e">
        <f aca="false">M365+J365+G365</f>
        <v>#N/A</v>
      </c>
      <c r="R365" s="68" t="e">
        <f aca="false">N365+K365+H365</f>
        <v>#N/A</v>
      </c>
      <c r="S365" s="68" t="e">
        <f aca="false">O365+L365+I365</f>
        <v>#N/A</v>
      </c>
      <c r="T365" s="69"/>
      <c r="U365" s="2" t="n">
        <f aca="false">A366-A365</f>
        <v>28</v>
      </c>
      <c r="V365" s="70" t="n">
        <f aca="false">CHOOSE(F$3,A366+24,A365)</f>
        <v>47515</v>
      </c>
      <c r="W365" s="2" t="n">
        <f aca="false">V365-C$3</f>
        <v>1590</v>
      </c>
      <c r="X365" s="66" t="n">
        <f aca="false">VLOOKUP($A365,Table,MATCH(X$4,Curves,0))</f>
        <v>2</v>
      </c>
      <c r="Y365" s="71" t="n">
        <f aca="false">1/(1+CHOOSE(F$3,(X366+($K$3/10000))/2,(X365+($K$3/10000))/2))^(2*W365/365.25)</f>
        <v>0.00239399274729708</v>
      </c>
      <c r="Z365" s="2" t="n">
        <f aca="false">IF(AND(mthbeg&lt;=A365,mthend&gt;=A365),1,0)</f>
        <v>0</v>
      </c>
      <c r="AA365" s="2" t="n">
        <f aca="false">U365*Z365</f>
        <v>0</v>
      </c>
      <c r="AC365" s="57" t="n">
        <f aca="false">F365*G365</f>
        <v>0</v>
      </c>
      <c r="AD365" s="57" t="n">
        <f aca="false">$F365*H365</f>
        <v>0</v>
      </c>
      <c r="AE365" s="57" t="n">
        <f aca="false">$F365*I365</f>
        <v>0</v>
      </c>
      <c r="AF365" s="57" t="e">
        <f aca="false">$F365*J365</f>
        <v>#N/A</v>
      </c>
      <c r="AG365" s="57" t="e">
        <f aca="false">$F365*K365</f>
        <v>#N/A</v>
      </c>
      <c r="AH365" s="57" t="e">
        <f aca="false">$F365*L365</f>
        <v>#N/A</v>
      </c>
      <c r="AI365" s="57" t="e">
        <f aca="false">$F365*M365</f>
        <v>#N/A</v>
      </c>
      <c r="AJ365" s="57" t="e">
        <f aca="false">$F365*N365</f>
        <v>#N/A</v>
      </c>
      <c r="AK365" s="57" t="e">
        <f aca="false">F365*O365</f>
        <v>#N/A</v>
      </c>
      <c r="AL365" s="61"/>
      <c r="AM365" s="57" t="n">
        <f aca="false">CHOOSE($G$3,AD365-AE365,AE365-AD365)</f>
        <v>0</v>
      </c>
      <c r="AN365" s="57" t="e">
        <f aca="false">CHOOSE($G$3,AG365-AH365,AH365-AG365)</f>
        <v>#N/A</v>
      </c>
      <c r="AO365" s="57" t="e">
        <f aca="false">CHOOSE($G$3,AJ365-AK365,AK365-AJ365)</f>
        <v>#N/A</v>
      </c>
      <c r="AP365" s="72" t="e">
        <f aca="false">SUM(AM365:AO365)</f>
        <v>#N/A</v>
      </c>
      <c r="AR365" s="57" t="n">
        <f aca="false">CHOOSE($G$3,AC365-AD365,AD365-AC365)</f>
        <v>0</v>
      </c>
      <c r="AS365" s="57" t="e">
        <f aca="false">CHOOSE($G$3,AF365-AG365,AG365-AF365)</f>
        <v>#N/A</v>
      </c>
      <c r="AT365" s="57" t="e">
        <f aca="false">CHOOSE($G$3,AI365-AJ365,AJ365-AI365)</f>
        <v>#N/A</v>
      </c>
      <c r="AU365" s="72" t="e">
        <f aca="false">AR365+AS365+AT365</f>
        <v>#N/A</v>
      </c>
      <c r="AV365" s="72"/>
      <c r="AW365" s="58" t="e">
        <f aca="false">AU365+AP365</f>
        <v>#N/A</v>
      </c>
      <c r="AY365" s="58" t="e">
        <f aca="false">AK365+AH365+AE365</f>
        <v>#N/A</v>
      </c>
      <c r="AZ365" s="73"/>
    </row>
    <row r="366" customFormat="false" ht="12" hidden="false" customHeight="true" outlineLevel="0" collapsed="false">
      <c r="A366" s="62" t="n">
        <f aca="false">EDATE(A365,1)</f>
        <v>47543</v>
      </c>
      <c r="B366" s="63" t="n">
        <f aca="false">B365</f>
        <v>15000</v>
      </c>
      <c r="C366" s="75"/>
      <c r="D366" s="65" t="n">
        <f aca="false">B366+C366</f>
        <v>15000</v>
      </c>
      <c r="E366" s="52" t="n">
        <f aca="false">IF(Z366=0,0,IF(AND(Z366=1,$H$3=1),D366*U366,IF($H$3=2,D366,"N/A")))</f>
        <v>0</v>
      </c>
      <c r="F366" s="52" t="n">
        <f aca="false">E366*Y366</f>
        <v>0</v>
      </c>
      <c r="G366" s="66" t="n">
        <f aca="false">VLOOKUP($A366,Table,MATCH(G$4,Curves,0))</f>
        <v>3</v>
      </c>
      <c r="H366" s="67" t="n">
        <f aca="false">G366</f>
        <v>3</v>
      </c>
      <c r="I366" s="68" t="n">
        <f aca="false">H366</f>
        <v>3</v>
      </c>
      <c r="J366" s="66" t="e">
        <f aca="false">VLOOKUP($A366,Table,MATCH(J$4,Curves,0))</f>
        <v>#N/A</v>
      </c>
      <c r="K366" s="67" t="e">
        <f aca="false">J366</f>
        <v>#N/A</v>
      </c>
      <c r="L366" s="68" t="e">
        <f aca="false">K366</f>
        <v>#N/A</v>
      </c>
      <c r="M366" s="66" t="e">
        <f aca="false">VLOOKUP($A366,Table,MATCH(M$4,Curves,0))</f>
        <v>#N/A</v>
      </c>
      <c r="N366" s="67" t="e">
        <f aca="false">M366</f>
        <v>#N/A</v>
      </c>
      <c r="O366" s="68" t="e">
        <f aca="false">N366</f>
        <v>#N/A</v>
      </c>
      <c r="P366" s="69"/>
      <c r="Q366" s="68" t="e">
        <f aca="false">M366+J366+G366</f>
        <v>#N/A</v>
      </c>
      <c r="R366" s="68" t="e">
        <f aca="false">N366+K366+H366</f>
        <v>#N/A</v>
      </c>
      <c r="S366" s="68" t="e">
        <f aca="false">O366+L366+I366</f>
        <v>#N/A</v>
      </c>
      <c r="T366" s="69"/>
      <c r="U366" s="2" t="n">
        <f aca="false">A367-A366</f>
        <v>31</v>
      </c>
      <c r="V366" s="70" t="n">
        <f aca="false">CHOOSE(F$3,A367+24,A366)</f>
        <v>47543</v>
      </c>
      <c r="W366" s="2" t="n">
        <f aca="false">V366-C$3</f>
        <v>1618</v>
      </c>
      <c r="X366" s="66" t="n">
        <f aca="false">VLOOKUP($A366,Table,MATCH(X$4,Curves,0))</f>
        <v>2</v>
      </c>
      <c r="Y366" s="71" t="n">
        <f aca="false">1/(1+CHOOSE(F$3,(X367+($K$3/10000))/2,(X366+($K$3/10000))/2))^(2*W366/365.25)</f>
        <v>0.00215262816637764</v>
      </c>
      <c r="Z366" s="2" t="n">
        <f aca="false">IF(AND(mthbeg&lt;=A366,mthend&gt;=A366),1,0)</f>
        <v>0</v>
      </c>
      <c r="AA366" s="2" t="n">
        <f aca="false">U366*Z366</f>
        <v>0</v>
      </c>
      <c r="AC366" s="57" t="n">
        <f aca="false">F366*G366</f>
        <v>0</v>
      </c>
      <c r="AD366" s="57" t="n">
        <f aca="false">$F366*H366</f>
        <v>0</v>
      </c>
      <c r="AE366" s="57" t="n">
        <f aca="false">$F366*I366</f>
        <v>0</v>
      </c>
      <c r="AF366" s="57" t="e">
        <f aca="false">$F366*J366</f>
        <v>#N/A</v>
      </c>
      <c r="AG366" s="57" t="e">
        <f aca="false">$F366*K366</f>
        <v>#N/A</v>
      </c>
      <c r="AH366" s="57" t="e">
        <f aca="false">$F366*L366</f>
        <v>#N/A</v>
      </c>
      <c r="AI366" s="57" t="e">
        <f aca="false">$F366*M366</f>
        <v>#N/A</v>
      </c>
      <c r="AJ366" s="57" t="e">
        <f aca="false">$F366*N366</f>
        <v>#N/A</v>
      </c>
      <c r="AK366" s="57" t="e">
        <f aca="false">F366*O366</f>
        <v>#N/A</v>
      </c>
      <c r="AL366" s="61"/>
      <c r="AM366" s="57" t="n">
        <f aca="false">CHOOSE($G$3,AD366-AE366,AE366-AD366)</f>
        <v>0</v>
      </c>
      <c r="AN366" s="57" t="e">
        <f aca="false">CHOOSE($G$3,AG366-AH366,AH366-AG366)</f>
        <v>#N/A</v>
      </c>
      <c r="AO366" s="57" t="e">
        <f aca="false">CHOOSE($G$3,AJ366-AK366,AK366-AJ366)</f>
        <v>#N/A</v>
      </c>
      <c r="AP366" s="72" t="e">
        <f aca="false">SUM(AM366:AO366)</f>
        <v>#N/A</v>
      </c>
      <c r="AR366" s="57" t="n">
        <f aca="false">CHOOSE($G$3,AC366-AD366,AD366-AC366)</f>
        <v>0</v>
      </c>
      <c r="AS366" s="57" t="e">
        <f aca="false">CHOOSE($G$3,AF366-AG366,AG366-AF366)</f>
        <v>#N/A</v>
      </c>
      <c r="AT366" s="57" t="e">
        <f aca="false">CHOOSE($G$3,AI366-AJ366,AJ366-AI366)</f>
        <v>#N/A</v>
      </c>
      <c r="AU366" s="72" t="e">
        <f aca="false">AR366+AS366+AT366</f>
        <v>#N/A</v>
      </c>
      <c r="AV366" s="72"/>
      <c r="AW366" s="58" t="e">
        <f aca="false">AU366+AP366</f>
        <v>#N/A</v>
      </c>
      <c r="AY366" s="58" t="e">
        <f aca="false">AK366+AH366+AE366</f>
        <v>#N/A</v>
      </c>
      <c r="AZ366" s="73"/>
    </row>
    <row r="367" customFormat="false" ht="12" hidden="false" customHeight="true" outlineLevel="0" collapsed="false">
      <c r="A367" s="62" t="n">
        <f aca="false">EDATE(A366,1)</f>
        <v>47574</v>
      </c>
      <c r="B367" s="63" t="n">
        <f aca="false">B366</f>
        <v>15000</v>
      </c>
      <c r="C367" s="75"/>
      <c r="D367" s="65" t="n">
        <f aca="false">B367+C367</f>
        <v>15000</v>
      </c>
      <c r="E367" s="52" t="n">
        <f aca="false">IF(Z367=0,0,IF(AND(Z367=1,$H$3=1),D367*U367,IF($H$3=2,D367,"N/A")))</f>
        <v>0</v>
      </c>
      <c r="F367" s="52" t="n">
        <f aca="false">E367*Y367</f>
        <v>0</v>
      </c>
      <c r="G367" s="66" t="n">
        <f aca="false">VLOOKUP($A367,Table,MATCH(G$4,Curves,0))</f>
        <v>3</v>
      </c>
      <c r="H367" s="67" t="n">
        <f aca="false">G367</f>
        <v>3</v>
      </c>
      <c r="I367" s="68" t="n">
        <f aca="false">H367</f>
        <v>3</v>
      </c>
      <c r="J367" s="66" t="e">
        <f aca="false">VLOOKUP($A367,Table,MATCH(J$4,Curves,0))</f>
        <v>#N/A</v>
      </c>
      <c r="K367" s="67" t="e">
        <f aca="false">J367</f>
        <v>#N/A</v>
      </c>
      <c r="L367" s="68" t="e">
        <f aca="false">K367</f>
        <v>#N/A</v>
      </c>
      <c r="M367" s="66" t="e">
        <f aca="false">VLOOKUP($A367,Table,MATCH(M$4,Curves,0))</f>
        <v>#N/A</v>
      </c>
      <c r="N367" s="67" t="e">
        <f aca="false">M367</f>
        <v>#N/A</v>
      </c>
      <c r="O367" s="68" t="e">
        <f aca="false">N367</f>
        <v>#N/A</v>
      </c>
      <c r="P367" s="69"/>
      <c r="Q367" s="68" t="e">
        <f aca="false">M367+J367+G367</f>
        <v>#N/A</v>
      </c>
      <c r="R367" s="68" t="e">
        <f aca="false">N367+K367+H367</f>
        <v>#N/A</v>
      </c>
      <c r="S367" s="68" t="e">
        <f aca="false">O367+L367+I367</f>
        <v>#N/A</v>
      </c>
      <c r="T367" s="69"/>
      <c r="U367" s="2" t="n">
        <f aca="false">A368-A367</f>
        <v>30</v>
      </c>
      <c r="V367" s="70" t="n">
        <f aca="false">CHOOSE(F$3,A368+24,A367)</f>
        <v>47574</v>
      </c>
      <c r="W367" s="2" t="n">
        <f aca="false">V367-C$3</f>
        <v>1649</v>
      </c>
      <c r="X367" s="66" t="n">
        <f aca="false">VLOOKUP($A367,Table,MATCH(X$4,Curves,0))</f>
        <v>2</v>
      </c>
      <c r="Y367" s="71" t="n">
        <f aca="false">1/(1+CHOOSE(F$3,(X368+($K$3/10000))/2,(X367+($K$3/10000))/2))^(2*W367/365.25)</f>
        <v>0.0019136836901869</v>
      </c>
      <c r="Z367" s="2" t="n">
        <f aca="false">IF(AND(mthbeg&lt;=A367,mthend&gt;=A367),1,0)</f>
        <v>0</v>
      </c>
      <c r="AA367" s="2" t="n">
        <f aca="false">U367*Z367</f>
        <v>0</v>
      </c>
      <c r="AC367" s="57" t="n">
        <f aca="false">F367*G367</f>
        <v>0</v>
      </c>
      <c r="AD367" s="57" t="n">
        <f aca="false">$F367*H367</f>
        <v>0</v>
      </c>
      <c r="AE367" s="57" t="n">
        <f aca="false">$F367*I367</f>
        <v>0</v>
      </c>
      <c r="AF367" s="57" t="e">
        <f aca="false">$F367*J367</f>
        <v>#N/A</v>
      </c>
      <c r="AG367" s="57" t="e">
        <f aca="false">$F367*K367</f>
        <v>#N/A</v>
      </c>
      <c r="AH367" s="57" t="e">
        <f aca="false">$F367*L367</f>
        <v>#N/A</v>
      </c>
      <c r="AI367" s="57" t="e">
        <f aca="false">$F367*M367</f>
        <v>#N/A</v>
      </c>
      <c r="AJ367" s="57" t="e">
        <f aca="false">$F367*N367</f>
        <v>#N/A</v>
      </c>
      <c r="AK367" s="57" t="e">
        <f aca="false">F367*O367</f>
        <v>#N/A</v>
      </c>
      <c r="AL367" s="61"/>
      <c r="AM367" s="57" t="n">
        <f aca="false">CHOOSE($G$3,AD367-AE367,AE367-AD367)</f>
        <v>0</v>
      </c>
      <c r="AN367" s="57" t="e">
        <f aca="false">CHOOSE($G$3,AG367-AH367,AH367-AG367)</f>
        <v>#N/A</v>
      </c>
      <c r="AO367" s="57" t="e">
        <f aca="false">CHOOSE($G$3,AJ367-AK367,AK367-AJ367)</f>
        <v>#N/A</v>
      </c>
      <c r="AP367" s="72" t="e">
        <f aca="false">SUM(AM367:AO367)</f>
        <v>#N/A</v>
      </c>
      <c r="AR367" s="57" t="n">
        <f aca="false">CHOOSE($G$3,AC367-AD367,AD367-AC367)</f>
        <v>0</v>
      </c>
      <c r="AS367" s="57" t="e">
        <f aca="false">CHOOSE($G$3,AF367-AG367,AG367-AF367)</f>
        <v>#N/A</v>
      </c>
      <c r="AT367" s="57" t="e">
        <f aca="false">CHOOSE($G$3,AI367-AJ367,AJ367-AI367)</f>
        <v>#N/A</v>
      </c>
      <c r="AU367" s="72" t="e">
        <f aca="false">AR367+AS367+AT367</f>
        <v>#N/A</v>
      </c>
      <c r="AV367" s="72"/>
      <c r="AW367" s="58" t="e">
        <f aca="false">AU367+AP367</f>
        <v>#N/A</v>
      </c>
      <c r="AY367" s="58" t="e">
        <f aca="false">AK367+AH367+AE367</f>
        <v>#N/A</v>
      </c>
      <c r="AZ367" s="73"/>
    </row>
    <row r="368" customFormat="false" ht="12" hidden="false" customHeight="true" outlineLevel="0" collapsed="false">
      <c r="A368" s="62" t="n">
        <f aca="false">EDATE(A367,1)</f>
        <v>47604</v>
      </c>
      <c r="B368" s="63" t="n">
        <f aca="false">B367</f>
        <v>15000</v>
      </c>
      <c r="C368" s="75"/>
      <c r="D368" s="65" t="n">
        <f aca="false">B368+C368</f>
        <v>15000</v>
      </c>
      <c r="E368" s="52" t="n">
        <f aca="false">IF(Z368=0,0,IF(AND(Z368=1,$H$3=1),D368*U368,IF($H$3=2,D368,"N/A")))</f>
        <v>0</v>
      </c>
      <c r="F368" s="52" t="n">
        <f aca="false">E368*Y368</f>
        <v>0</v>
      </c>
      <c r="G368" s="66" t="n">
        <f aca="false">VLOOKUP($A368,Table,MATCH(G$4,Curves,0))</f>
        <v>3</v>
      </c>
      <c r="H368" s="67" t="n">
        <f aca="false">G368</f>
        <v>3</v>
      </c>
      <c r="I368" s="68" t="n">
        <f aca="false">H368</f>
        <v>3</v>
      </c>
      <c r="J368" s="66" t="e">
        <f aca="false">VLOOKUP($A368,Table,MATCH(J$4,Curves,0))</f>
        <v>#N/A</v>
      </c>
      <c r="K368" s="67" t="e">
        <f aca="false">J368</f>
        <v>#N/A</v>
      </c>
      <c r="L368" s="68" t="e">
        <f aca="false">K368</f>
        <v>#N/A</v>
      </c>
      <c r="M368" s="66" t="e">
        <f aca="false">VLOOKUP($A368,Table,MATCH(M$4,Curves,0))</f>
        <v>#N/A</v>
      </c>
      <c r="N368" s="67" t="e">
        <f aca="false">M368</f>
        <v>#N/A</v>
      </c>
      <c r="O368" s="68" t="e">
        <f aca="false">N368</f>
        <v>#N/A</v>
      </c>
      <c r="P368" s="69"/>
      <c r="Q368" s="68" t="e">
        <f aca="false">M368+J368+G368</f>
        <v>#N/A</v>
      </c>
      <c r="R368" s="68" t="e">
        <f aca="false">N368+K368+H368</f>
        <v>#N/A</v>
      </c>
      <c r="S368" s="68" t="e">
        <f aca="false">O368+L368+I368</f>
        <v>#N/A</v>
      </c>
      <c r="T368" s="69"/>
      <c r="U368" s="2" t="n">
        <f aca="false">A369-A368</f>
        <v>31</v>
      </c>
      <c r="V368" s="70" t="n">
        <f aca="false">CHOOSE(F$3,A369+24,A368)</f>
        <v>47604</v>
      </c>
      <c r="W368" s="2" t="n">
        <f aca="false">V368-C$3</f>
        <v>1679</v>
      </c>
      <c r="X368" s="66" t="n">
        <f aca="false">VLOOKUP($A368,Table,MATCH(X$4,Curves,0))</f>
        <v>2</v>
      </c>
      <c r="Y368" s="71" t="n">
        <f aca="false">1/(1+CHOOSE(F$3,(X369+($K$3/10000))/2,(X368+($K$3/10000))/2))^(2*W368/365.25)</f>
        <v>0.00170773171073546</v>
      </c>
      <c r="Z368" s="2" t="n">
        <f aca="false">IF(AND(mthbeg&lt;=A368,mthend&gt;=A368),1,0)</f>
        <v>0</v>
      </c>
      <c r="AA368" s="2" t="n">
        <f aca="false">U368*Z368</f>
        <v>0</v>
      </c>
      <c r="AC368" s="57" t="n">
        <f aca="false">F368*G368</f>
        <v>0</v>
      </c>
      <c r="AD368" s="57" t="n">
        <f aca="false">$F368*H368</f>
        <v>0</v>
      </c>
      <c r="AE368" s="57" t="n">
        <f aca="false">$F368*I368</f>
        <v>0</v>
      </c>
      <c r="AF368" s="57" t="e">
        <f aca="false">$F368*J368</f>
        <v>#N/A</v>
      </c>
      <c r="AG368" s="57" t="e">
        <f aca="false">$F368*K368</f>
        <v>#N/A</v>
      </c>
      <c r="AH368" s="57" t="e">
        <f aca="false">$F368*L368</f>
        <v>#N/A</v>
      </c>
      <c r="AI368" s="57" t="e">
        <f aca="false">$F368*M368</f>
        <v>#N/A</v>
      </c>
      <c r="AJ368" s="57" t="e">
        <f aca="false">$F368*N368</f>
        <v>#N/A</v>
      </c>
      <c r="AK368" s="57" t="e">
        <f aca="false">F368*O368</f>
        <v>#N/A</v>
      </c>
      <c r="AL368" s="61"/>
      <c r="AM368" s="57" t="n">
        <f aca="false">CHOOSE($G$3,AD368-AE368,AE368-AD368)</f>
        <v>0</v>
      </c>
      <c r="AN368" s="57" t="e">
        <f aca="false">CHOOSE($G$3,AG368-AH368,AH368-AG368)</f>
        <v>#N/A</v>
      </c>
      <c r="AO368" s="57" t="e">
        <f aca="false">CHOOSE($G$3,AJ368-AK368,AK368-AJ368)</f>
        <v>#N/A</v>
      </c>
      <c r="AP368" s="72" t="e">
        <f aca="false">SUM(AM368:AO368)</f>
        <v>#N/A</v>
      </c>
      <c r="AR368" s="57" t="n">
        <f aca="false">CHOOSE($G$3,AC368-AD368,AD368-AC368)</f>
        <v>0</v>
      </c>
      <c r="AS368" s="57" t="e">
        <f aca="false">CHOOSE($G$3,AF368-AG368,AG368-AF368)</f>
        <v>#N/A</v>
      </c>
      <c r="AT368" s="57" t="e">
        <f aca="false">CHOOSE($G$3,AI368-AJ368,AJ368-AI368)</f>
        <v>#N/A</v>
      </c>
      <c r="AU368" s="72" t="e">
        <f aca="false">AR368+AS368+AT368</f>
        <v>#N/A</v>
      </c>
      <c r="AV368" s="72"/>
      <c r="AW368" s="58" t="e">
        <f aca="false">AU368+AP368</f>
        <v>#N/A</v>
      </c>
      <c r="AY368" s="58" t="e">
        <f aca="false">AK368+AH368+AE368</f>
        <v>#N/A</v>
      </c>
      <c r="AZ368" s="73"/>
    </row>
    <row r="369" customFormat="false" ht="12" hidden="false" customHeight="true" outlineLevel="0" collapsed="false">
      <c r="A369" s="62" t="n">
        <f aca="false">EDATE(A368,1)</f>
        <v>47635</v>
      </c>
      <c r="B369" s="63" t="n">
        <f aca="false">B368</f>
        <v>15000</v>
      </c>
      <c r="C369" s="75"/>
      <c r="D369" s="65" t="n">
        <f aca="false">B369+C369</f>
        <v>15000</v>
      </c>
      <c r="E369" s="52" t="n">
        <f aca="false">IF(Z369=0,0,IF(AND(Z369=1,$H$3=1),D369*U369,IF($H$3=2,D369,"N/A")))</f>
        <v>0</v>
      </c>
      <c r="F369" s="52" t="n">
        <f aca="false">E369*Y369</f>
        <v>0</v>
      </c>
      <c r="G369" s="66" t="n">
        <f aca="false">VLOOKUP($A369,Table,MATCH(G$4,Curves,0))</f>
        <v>3</v>
      </c>
      <c r="H369" s="67" t="n">
        <f aca="false">G369</f>
        <v>3</v>
      </c>
      <c r="I369" s="68" t="n">
        <f aca="false">H369</f>
        <v>3</v>
      </c>
      <c r="J369" s="66" t="e">
        <f aca="false">VLOOKUP($A369,Table,MATCH(J$4,Curves,0))</f>
        <v>#N/A</v>
      </c>
      <c r="K369" s="67" t="e">
        <f aca="false">J369</f>
        <v>#N/A</v>
      </c>
      <c r="L369" s="68" t="e">
        <f aca="false">K369</f>
        <v>#N/A</v>
      </c>
      <c r="M369" s="66" t="e">
        <f aca="false">VLOOKUP($A369,Table,MATCH(M$4,Curves,0))</f>
        <v>#N/A</v>
      </c>
      <c r="N369" s="67" t="e">
        <f aca="false">M369</f>
        <v>#N/A</v>
      </c>
      <c r="O369" s="68" t="e">
        <f aca="false">N369</f>
        <v>#N/A</v>
      </c>
      <c r="P369" s="69"/>
      <c r="Q369" s="68" t="e">
        <f aca="false">M369+J369+G369</f>
        <v>#N/A</v>
      </c>
      <c r="R369" s="68" t="e">
        <f aca="false">N369+K369+H369</f>
        <v>#N/A</v>
      </c>
      <c r="S369" s="68" t="e">
        <f aca="false">O369+L369+I369</f>
        <v>#N/A</v>
      </c>
      <c r="T369" s="69"/>
      <c r="U369" s="2" t="n">
        <f aca="false">A370-A369</f>
        <v>30</v>
      </c>
      <c r="V369" s="70" t="n">
        <f aca="false">CHOOSE(F$3,A370+24,A369)</f>
        <v>47635</v>
      </c>
      <c r="W369" s="2" t="n">
        <f aca="false">V369-C$3</f>
        <v>1710</v>
      </c>
      <c r="X369" s="66" t="n">
        <f aca="false">VLOOKUP($A369,Table,MATCH(X$4,Curves,0))</f>
        <v>2</v>
      </c>
      <c r="Y369" s="71" t="n">
        <f aca="false">1/(1+CHOOSE(F$3,(X370+($K$3/10000))/2,(X369+($K$3/10000))/2))^(2*W369/365.25)</f>
        <v>0.00151817130942255</v>
      </c>
      <c r="Z369" s="2" t="n">
        <f aca="false">IF(AND(mthbeg&lt;=A369,mthend&gt;=A369),1,0)</f>
        <v>0</v>
      </c>
      <c r="AA369" s="2" t="n">
        <f aca="false">U369*Z369</f>
        <v>0</v>
      </c>
      <c r="AC369" s="57" t="n">
        <f aca="false">F369*G369</f>
        <v>0</v>
      </c>
      <c r="AD369" s="57" t="n">
        <f aca="false">$F369*H369</f>
        <v>0</v>
      </c>
      <c r="AE369" s="57" t="n">
        <f aca="false">$F369*I369</f>
        <v>0</v>
      </c>
      <c r="AF369" s="57" t="e">
        <f aca="false">$F369*J369</f>
        <v>#N/A</v>
      </c>
      <c r="AG369" s="57" t="e">
        <f aca="false">$F369*K369</f>
        <v>#N/A</v>
      </c>
      <c r="AH369" s="57" t="e">
        <f aca="false">$F369*L369</f>
        <v>#N/A</v>
      </c>
      <c r="AI369" s="57" t="e">
        <f aca="false">$F369*M369</f>
        <v>#N/A</v>
      </c>
      <c r="AJ369" s="57" t="e">
        <f aca="false">$F369*N369</f>
        <v>#N/A</v>
      </c>
      <c r="AK369" s="57" t="e">
        <f aca="false">F369*O369</f>
        <v>#N/A</v>
      </c>
      <c r="AL369" s="61"/>
      <c r="AM369" s="57" t="n">
        <f aca="false">CHOOSE($G$3,AD369-AE369,AE369-AD369)</f>
        <v>0</v>
      </c>
      <c r="AN369" s="57" t="e">
        <f aca="false">CHOOSE($G$3,AG369-AH369,AH369-AG369)</f>
        <v>#N/A</v>
      </c>
      <c r="AO369" s="57" t="e">
        <f aca="false">CHOOSE($G$3,AJ369-AK369,AK369-AJ369)</f>
        <v>#N/A</v>
      </c>
      <c r="AP369" s="72" t="e">
        <f aca="false">SUM(AM369:AO369)</f>
        <v>#N/A</v>
      </c>
      <c r="AR369" s="57" t="n">
        <f aca="false">CHOOSE($G$3,AC369-AD369,AD369-AC369)</f>
        <v>0</v>
      </c>
      <c r="AS369" s="57" t="e">
        <f aca="false">CHOOSE($G$3,AF369-AG369,AG369-AF369)</f>
        <v>#N/A</v>
      </c>
      <c r="AT369" s="57" t="e">
        <f aca="false">CHOOSE($G$3,AI369-AJ369,AJ369-AI369)</f>
        <v>#N/A</v>
      </c>
      <c r="AU369" s="72" t="e">
        <f aca="false">AR369+AS369+AT369</f>
        <v>#N/A</v>
      </c>
      <c r="AV369" s="72"/>
      <c r="AW369" s="76" t="e">
        <f aca="false">AU369+AP369</f>
        <v>#N/A</v>
      </c>
      <c r="AY369" s="76" t="e">
        <f aca="false">AK369+AH369+AE369</f>
        <v>#N/A</v>
      </c>
      <c r="AZ369" s="73"/>
    </row>
    <row r="370" customFormat="false" ht="12.75" hidden="false" customHeight="false" outlineLevel="0" collapsed="false">
      <c r="A370" s="62" t="n">
        <f aca="false">EDATE(A369,1)</f>
        <v>47665</v>
      </c>
      <c r="X370" s="66" t="n">
        <f aca="false">VLOOKUP($A370,Table,MATCH(X$4,Curves,0))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77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3" ySplit="0" topLeftCell="D1" activePane="topRight" state="frozen"/>
      <selection pane="topLeft" activeCell="A1" activeCellId="0" sqref="A1"/>
      <selection pane="topRight" activeCell="G16" activeCellId="0" sqref="G1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77" width="13.85"/>
    <col collapsed="false" customWidth="true" hidden="false" outlineLevel="0" max="2" min="2" style="77" width="14.7"/>
    <col collapsed="false" customWidth="true" hidden="false" outlineLevel="0" max="3" min="3" style="78" width="13.28"/>
    <col collapsed="false" customWidth="true" hidden="false" outlineLevel="0" max="5" min="4" style="78" width="19.14"/>
    <col collapsed="false" customWidth="true" hidden="false" outlineLevel="0" max="7" min="6" style="78" width="18.85"/>
    <col collapsed="false" customWidth="false" hidden="false" outlineLevel="0" max="257" min="8" style="79" width="9.14"/>
  </cols>
  <sheetData>
    <row r="1" customFormat="false" ht="11.25" hidden="false" customHeight="false" outlineLevel="0" collapsed="false">
      <c r="A1" s="79" t="s">
        <v>49</v>
      </c>
      <c r="B1" s="79"/>
      <c r="C1" s="80" t="s">
        <v>50</v>
      </c>
      <c r="D1" s="81" t="s">
        <v>51</v>
      </c>
    </row>
    <row r="2" customFormat="false" ht="11.25" hidden="false" customHeight="false" outlineLevel="0" collapsed="false">
      <c r="A2" s="79" t="s">
        <v>52</v>
      </c>
      <c r="B2" s="79"/>
      <c r="C2" s="80" t="s">
        <v>50</v>
      </c>
      <c r="D2" s="81" t="s">
        <v>53</v>
      </c>
    </row>
    <row r="3" customFormat="false" ht="11.25" hidden="false" customHeight="false" outlineLevel="0" collapsed="false">
      <c r="A3" s="79" t="s">
        <v>54</v>
      </c>
      <c r="B3" s="79"/>
      <c r="C3" s="80" t="s">
        <v>55</v>
      </c>
      <c r="D3" s="81" t="s">
        <v>56</v>
      </c>
      <c r="J3" s="78"/>
    </row>
    <row r="4" customFormat="false" ht="11.25" hidden="false" customHeight="false" outlineLevel="0" collapsed="false">
      <c r="A4" s="79"/>
      <c r="B4" s="79"/>
      <c r="C4" s="80"/>
      <c r="D4" s="81"/>
      <c r="H4" s="78"/>
      <c r="I4" s="78"/>
      <c r="J4" s="78"/>
    </row>
    <row r="5" customFormat="false" ht="11.25" hidden="false" customHeight="false" outlineLevel="0" collapsed="false">
      <c r="A5" s="81"/>
      <c r="B5" s="81"/>
    </row>
    <row r="6" customFormat="false" ht="11.25" hidden="false" customHeight="false" outlineLevel="0" collapsed="false">
      <c r="A6" s="82" t="n">
        <v>36929</v>
      </c>
      <c r="B6" s="82"/>
      <c r="D6" s="81"/>
      <c r="E6" s="81"/>
    </row>
    <row r="7" customFormat="false" ht="11.25" hidden="false" customHeight="false" outlineLevel="0" collapsed="false">
      <c r="A7" s="79"/>
      <c r="B7" s="79"/>
      <c r="C7" s="80"/>
      <c r="D7" s="83"/>
    </row>
    <row r="8" customFormat="false" ht="11.25" hidden="false" customHeight="false" outlineLevel="0" collapsed="false">
      <c r="A8" s="79"/>
      <c r="B8" s="79"/>
      <c r="C8" s="77"/>
      <c r="D8" s="78" t="s">
        <v>24</v>
      </c>
      <c r="E8" s="78" t="s">
        <v>22</v>
      </c>
      <c r="F8" s="78" t="str">
        <f aca="false">CONCATENATE(F13,"-",F15)</f>
        <v>IF-ELPO/SJ-D</v>
      </c>
      <c r="G8" s="78" t="str">
        <f aca="false">CONCATENATE(G13,"-",G15)</f>
        <v>IF-ELPO/SJ-I</v>
      </c>
    </row>
    <row r="9" customFormat="false" ht="11.25" hidden="false" customHeight="false" outlineLevel="0" collapsed="false">
      <c r="A9" s="79"/>
      <c r="B9" s="79"/>
      <c r="C9" s="77"/>
    </row>
    <row r="10" customFormat="false" ht="11.25" hidden="false" customHeight="false" outlineLevel="0" collapsed="false">
      <c r="A10" s="78"/>
      <c r="B10" s="78"/>
      <c r="C10" s="78" t="n">
        <v>1</v>
      </c>
      <c r="D10" s="78" t="n">
        <v>2</v>
      </c>
      <c r="E10" s="78" t="n">
        <v>3</v>
      </c>
      <c r="F10" s="78" t="n">
        <v>4</v>
      </c>
      <c r="G10" s="78" t="n">
        <v>4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customFormat="false" ht="11.25" hidden="false" customHeight="false" outlineLevel="0" collapsed="false">
      <c r="A11" s="78"/>
      <c r="B11" s="78"/>
      <c r="C11" s="80" t="s">
        <v>57</v>
      </c>
      <c r="D11" s="84" t="n">
        <f aca="false">today</f>
        <v>36929</v>
      </c>
      <c r="E11" s="84" t="n">
        <f aca="false">today</f>
        <v>36929</v>
      </c>
      <c r="F11" s="84" t="n">
        <f aca="false">today</f>
        <v>36929</v>
      </c>
      <c r="G11" s="84" t="n">
        <f aca="false">today</f>
        <v>36929</v>
      </c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customFormat="false" ht="11.25" hidden="false" customHeight="false" outlineLevel="0" collapsed="false">
      <c r="A12" s="78"/>
      <c r="B12" s="78"/>
      <c r="C12" s="80" t="s">
        <v>58</v>
      </c>
      <c r="D12" s="80" t="e">
        <f aca="false">BeginningOfNextMonth(D11)</f>
        <v>#VALUE!</v>
      </c>
      <c r="E12" s="80" t="e">
        <f aca="false">BeginningOfNextMonth(E11)</f>
        <v>#VALUE!</v>
      </c>
      <c r="F12" s="80" t="e">
        <f aca="false">BeginningOfNextMonth(F11)</f>
        <v>#VALUE!</v>
      </c>
      <c r="G12" s="80" t="e">
        <f aca="false">BeginningOfNextMonth(G11)</f>
        <v>#VALUE!</v>
      </c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customFormat="false" ht="11.25" hidden="false" customHeight="false" outlineLevel="0" collapsed="false">
      <c r="A13" s="78"/>
      <c r="B13" s="78"/>
      <c r="C13" s="80" t="s">
        <v>59</v>
      </c>
      <c r="D13" s="85" t="s">
        <v>60</v>
      </c>
      <c r="E13" s="78" t="s">
        <v>61</v>
      </c>
      <c r="F13" s="78" t="s">
        <v>62</v>
      </c>
      <c r="G13" s="78" t="s">
        <v>62</v>
      </c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customFormat="false" ht="11.25" hidden="false" customHeight="false" outlineLevel="0" collapsed="false">
      <c r="A14" s="78"/>
      <c r="B14" s="78"/>
      <c r="C14" s="80" t="s">
        <v>63</v>
      </c>
      <c r="D14" s="86" t="s">
        <v>43</v>
      </c>
      <c r="E14" s="78" t="s">
        <v>64</v>
      </c>
      <c r="F14" s="78" t="s">
        <v>64</v>
      </c>
      <c r="G14" s="78" t="s">
        <v>64</v>
      </c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customFormat="false" ht="11.25" hidden="false" customHeight="false" outlineLevel="0" collapsed="false">
      <c r="A15" s="79"/>
      <c r="B15" s="79"/>
      <c r="C15" s="87" t="s">
        <v>65</v>
      </c>
      <c r="D15" s="86" t="s">
        <v>66</v>
      </c>
      <c r="E15" s="78" t="s">
        <v>67</v>
      </c>
      <c r="F15" s="78" t="s">
        <v>68</v>
      </c>
      <c r="G15" s="78" t="s">
        <v>69</v>
      </c>
    </row>
    <row r="16" customFormat="false" ht="11.25" hidden="false" customHeight="false" outlineLevel="0" collapsed="false">
      <c r="A16" s="79"/>
      <c r="B16" s="79"/>
      <c r="C16" s="87" t="s">
        <v>70</v>
      </c>
      <c r="D16" s="86" t="s">
        <v>71</v>
      </c>
      <c r="E16" s="78" t="s">
        <v>72</v>
      </c>
      <c r="F16" s="78" t="s">
        <v>73</v>
      </c>
      <c r="G16" s="78" t="s">
        <v>74</v>
      </c>
      <c r="H16" s="78"/>
    </row>
    <row r="17" customFormat="false" ht="11.25" hidden="false" customHeight="false" outlineLevel="0" collapsed="false">
      <c r="A17" s="79"/>
      <c r="B17" s="79"/>
      <c r="C17" s="88" t="e">
        <f aca="false">BeginningOfNextMonth(today)</f>
        <v>#VALUE!</v>
      </c>
      <c r="D17" s="89" t="n">
        <v>0.057190200146152</v>
      </c>
      <c r="E17" s="89" t="n">
        <v>6.235</v>
      </c>
      <c r="F17" s="89" t="n">
        <v>-0.14</v>
      </c>
      <c r="G17" s="89" t="n">
        <v>0.01</v>
      </c>
    </row>
    <row r="18" customFormat="false" ht="11.25" hidden="false" customHeight="false" outlineLevel="0" collapsed="false">
      <c r="A18" s="79"/>
      <c r="B18" s="79"/>
      <c r="C18" s="88" t="e">
        <f aca="false">NextMonth(C17)</f>
        <v>#VALUE!</v>
      </c>
      <c r="D18" s="78" t="n">
        <v>0.056658422042463</v>
      </c>
      <c r="E18" s="89" t="n">
        <v>5.957</v>
      </c>
      <c r="F18" s="89" t="n">
        <v>-0.27</v>
      </c>
      <c r="G18" s="89" t="n">
        <v>0</v>
      </c>
    </row>
    <row r="19" customFormat="false" ht="11.25" hidden="false" customHeight="false" outlineLevel="0" collapsed="false">
      <c r="A19" s="79"/>
      <c r="B19" s="79"/>
      <c r="C19" s="88" t="e">
        <f aca="false">NextMonth(C18)</f>
        <v>#VALUE!</v>
      </c>
      <c r="D19" s="78" t="n">
        <v>0.055579967378065</v>
      </c>
      <c r="E19" s="89" t="n">
        <v>5.752</v>
      </c>
      <c r="F19" s="89" t="n">
        <v>-0.365</v>
      </c>
      <c r="G19" s="89" t="n">
        <v>0</v>
      </c>
    </row>
    <row r="20" customFormat="false" ht="11.25" hidden="false" customHeight="false" outlineLevel="0" collapsed="false">
      <c r="A20" s="79"/>
      <c r="B20" s="79"/>
      <c r="C20" s="88" t="e">
        <f aca="false">NextMonth(C19)</f>
        <v>#VALUE!</v>
      </c>
      <c r="D20" s="78" t="n">
        <v>0.054715351907126</v>
      </c>
      <c r="E20" s="89" t="n">
        <v>5.732</v>
      </c>
      <c r="F20" s="89" t="n">
        <v>-0.365</v>
      </c>
      <c r="G20" s="89" t="n">
        <v>0</v>
      </c>
    </row>
    <row r="21" customFormat="false" ht="11.25" hidden="false" customHeight="false" outlineLevel="0" collapsed="false">
      <c r="A21" s="79"/>
      <c r="B21" s="79"/>
      <c r="C21" s="88" t="e">
        <f aca="false">NextMonth(C20)</f>
        <v>#VALUE!</v>
      </c>
      <c r="D21" s="78" t="n">
        <v>0.054038894900008</v>
      </c>
      <c r="E21" s="89" t="n">
        <v>5.742</v>
      </c>
      <c r="F21" s="89" t="n">
        <v>-0.37</v>
      </c>
      <c r="G21" s="89" t="n">
        <v>0</v>
      </c>
    </row>
    <row r="22" customFormat="false" ht="11.25" hidden="false" customHeight="false" outlineLevel="0" collapsed="false">
      <c r="A22" s="79"/>
      <c r="B22" s="79"/>
      <c r="C22" s="88" t="e">
        <f aca="false">NextMonth(C21)</f>
        <v>#VALUE!</v>
      </c>
      <c r="D22" s="78" t="n">
        <v>0.053519870677479</v>
      </c>
      <c r="E22" s="89" t="n">
        <v>5.752</v>
      </c>
      <c r="F22" s="89" t="n">
        <v>-0.37</v>
      </c>
      <c r="G22" s="89" t="n">
        <v>0</v>
      </c>
    </row>
    <row r="23" customFormat="false" ht="11.25" hidden="false" customHeight="false" outlineLevel="0" collapsed="false">
      <c r="A23" s="79"/>
      <c r="B23" s="79"/>
      <c r="C23" s="88" t="e">
        <f aca="false">NextMonth(C22)</f>
        <v>#VALUE!</v>
      </c>
      <c r="D23" s="78" t="n">
        <v>0.053000846544738</v>
      </c>
      <c r="E23" s="89" t="n">
        <v>5.702</v>
      </c>
      <c r="F23" s="89" t="n">
        <v>-0.37</v>
      </c>
      <c r="G23" s="89" t="n">
        <v>0</v>
      </c>
    </row>
    <row r="24" customFormat="false" ht="11.25" hidden="false" customHeight="false" outlineLevel="0" collapsed="false">
      <c r="A24" s="79"/>
      <c r="B24" s="79"/>
      <c r="C24" s="88" t="e">
        <f aca="false">NextMonth(C23)</f>
        <v>#VALUE!</v>
      </c>
      <c r="D24" s="78" t="n">
        <v>0.052591554797258</v>
      </c>
      <c r="E24" s="78" t="n">
        <v>5.702</v>
      </c>
      <c r="F24" s="78" t="n">
        <v>-0.355</v>
      </c>
      <c r="G24" s="78" t="n">
        <v>0</v>
      </c>
    </row>
    <row r="25" customFormat="false" ht="11.25" hidden="false" customHeight="false" outlineLevel="0" collapsed="false">
      <c r="A25" s="79"/>
      <c r="B25" s="79"/>
      <c r="C25" s="88" t="e">
        <f aca="false">NextMonth(C24)</f>
        <v>#VALUE!</v>
      </c>
      <c r="D25" s="78" t="n">
        <v>0.052318878940245</v>
      </c>
      <c r="E25" s="78" t="n">
        <v>5.772</v>
      </c>
      <c r="F25" s="78" t="n">
        <v>-0.22</v>
      </c>
      <c r="G25" s="78" t="n">
        <v>0.005</v>
      </c>
    </row>
    <row r="26" customFormat="false" ht="11.25" hidden="false" customHeight="false" outlineLevel="0" collapsed="false">
      <c r="A26" s="79"/>
      <c r="B26" s="79"/>
      <c r="C26" s="88" t="e">
        <f aca="false">NextMonth(C25)</f>
        <v>#VALUE!</v>
      </c>
      <c r="D26" s="78" t="n">
        <v>0.052054999102229</v>
      </c>
      <c r="E26" s="78" t="n">
        <v>5.872</v>
      </c>
      <c r="F26" s="78" t="n">
        <v>-0.22</v>
      </c>
      <c r="G26" s="78" t="n">
        <v>0.005</v>
      </c>
    </row>
    <row r="27" customFormat="false" ht="11.25" hidden="false" customHeight="false" outlineLevel="0" collapsed="false">
      <c r="A27" s="79"/>
      <c r="B27" s="79"/>
      <c r="C27" s="88" t="e">
        <f aca="false">NextMonth(C26)</f>
        <v>#VALUE!</v>
      </c>
      <c r="D27" s="78" t="n">
        <v>0.051901671132512</v>
      </c>
      <c r="E27" s="78" t="n">
        <v>5.877</v>
      </c>
      <c r="F27" s="78" t="n">
        <v>-0.22</v>
      </c>
      <c r="G27" s="78" t="n">
        <v>0.005</v>
      </c>
    </row>
    <row r="28" customFormat="false" ht="11.25" hidden="false" customHeight="false" outlineLevel="0" collapsed="false">
      <c r="A28" s="79"/>
      <c r="B28" s="79"/>
      <c r="C28" s="88" t="e">
        <f aca="false">NextMonth(C27)</f>
        <v>#VALUE!</v>
      </c>
      <c r="D28" s="78" t="n">
        <v>0.051913594023337</v>
      </c>
      <c r="E28" s="78" t="n">
        <v>5.667</v>
      </c>
      <c r="F28" s="78" t="n">
        <v>-0.22</v>
      </c>
      <c r="G28" s="78" t="n">
        <v>0.005</v>
      </c>
    </row>
    <row r="29" customFormat="false" ht="11.25" hidden="false" customHeight="false" outlineLevel="0" collapsed="false">
      <c r="A29" s="79"/>
      <c r="B29" s="79"/>
      <c r="C29" s="88" t="e">
        <f aca="false">NextMonth(C28)</f>
        <v>#VALUE!</v>
      </c>
      <c r="D29" s="78" t="n">
        <v>0.051924363086057</v>
      </c>
      <c r="E29" s="78" t="n">
        <v>5.287</v>
      </c>
      <c r="F29" s="78" t="n">
        <v>-0.22</v>
      </c>
      <c r="G29" s="78" t="n">
        <v>0.005</v>
      </c>
    </row>
    <row r="30" customFormat="false" ht="11.25" hidden="false" customHeight="false" outlineLevel="0" collapsed="false">
      <c r="A30" s="79"/>
      <c r="B30" s="79"/>
      <c r="C30" s="88" t="e">
        <f aca="false">NextMonth(C29)</f>
        <v>#VALUE!</v>
      </c>
      <c r="D30" s="78" t="n">
        <v>0.05195563484365</v>
      </c>
      <c r="E30" s="78" t="n">
        <v>4.712</v>
      </c>
      <c r="F30" s="78" t="n">
        <v>-0.17</v>
      </c>
      <c r="G30" s="78" t="n">
        <v>0</v>
      </c>
    </row>
    <row r="31" customFormat="false" ht="11.25" hidden="false" customHeight="false" outlineLevel="0" collapsed="false">
      <c r="A31" s="79"/>
      <c r="B31" s="79"/>
      <c r="C31" s="88" t="e">
        <f aca="false">NextMonth(C30)</f>
        <v>#VALUE!</v>
      </c>
      <c r="D31" s="78" t="n">
        <v>0.052008927581</v>
      </c>
      <c r="E31" s="78" t="n">
        <v>4.567</v>
      </c>
      <c r="F31" s="78" t="n">
        <v>-0.17</v>
      </c>
      <c r="G31" s="78" t="n">
        <v>0</v>
      </c>
    </row>
    <row r="32" customFormat="false" ht="11.25" hidden="false" customHeight="false" outlineLevel="0" collapsed="false">
      <c r="A32" s="79"/>
      <c r="B32" s="79"/>
      <c r="C32" s="88" t="e">
        <f aca="false">NextMonth(C31)</f>
        <v>#VALUE!</v>
      </c>
      <c r="D32" s="78" t="n">
        <v>0.052063996743913</v>
      </c>
      <c r="E32" s="78" t="n">
        <v>4.562</v>
      </c>
      <c r="F32" s="78" t="n">
        <v>-0.17</v>
      </c>
      <c r="G32" s="78" t="n">
        <v>0</v>
      </c>
    </row>
    <row r="33" customFormat="false" ht="11.25" hidden="false" customHeight="false" outlineLevel="0" collapsed="false">
      <c r="A33" s="79"/>
      <c r="B33" s="79"/>
      <c r="C33" s="88" t="e">
        <f aca="false">NextMonth(C32)</f>
        <v>#VALUE!</v>
      </c>
      <c r="D33" s="78" t="n">
        <v>0.052142470631518</v>
      </c>
      <c r="E33" s="78" t="n">
        <v>4.567</v>
      </c>
      <c r="F33" s="78" t="n">
        <v>-0.17</v>
      </c>
      <c r="G33" s="78" t="n">
        <v>0</v>
      </c>
    </row>
    <row r="34" customFormat="false" ht="11.25" hidden="false" customHeight="false" outlineLevel="0" collapsed="false">
      <c r="A34" s="79"/>
      <c r="B34" s="79"/>
      <c r="C34" s="88" t="e">
        <f aca="false">NextMonth(C33)</f>
        <v>#VALUE!</v>
      </c>
      <c r="D34" s="78" t="n">
        <v>0.052264874896907</v>
      </c>
      <c r="E34" s="78" t="n">
        <v>4.562</v>
      </c>
      <c r="F34" s="78" t="n">
        <v>-0.17</v>
      </c>
      <c r="G34" s="78" t="n">
        <v>0</v>
      </c>
    </row>
    <row r="35" customFormat="false" ht="11.25" hidden="false" customHeight="false" outlineLevel="0" collapsed="false">
      <c r="A35" s="79"/>
      <c r="B35" s="79"/>
      <c r="C35" s="88" t="e">
        <f aca="false">NextMonth(C34)</f>
        <v>#VALUE!</v>
      </c>
      <c r="D35" s="78" t="n">
        <v>0.052387279167293</v>
      </c>
      <c r="E35" s="78" t="n">
        <v>4.562</v>
      </c>
      <c r="F35" s="78" t="n">
        <v>-0.17</v>
      </c>
      <c r="G35" s="78" t="n">
        <v>0</v>
      </c>
    </row>
    <row r="36" customFormat="false" ht="11.25" hidden="false" customHeight="false" outlineLevel="0" collapsed="false">
      <c r="A36" s="79"/>
      <c r="B36" s="79"/>
      <c r="C36" s="88" t="e">
        <f aca="false">NextMonth(C35)</f>
        <v>#VALUE!</v>
      </c>
      <c r="D36" s="78" t="n">
        <v>0.05251388434731</v>
      </c>
      <c r="E36" s="78" t="n">
        <v>4.597</v>
      </c>
      <c r="F36" s="78" t="n">
        <v>-0.17</v>
      </c>
      <c r="G36" s="78" t="n">
        <v>0</v>
      </c>
    </row>
    <row r="37" customFormat="false" ht="11.25" hidden="false" customHeight="false" outlineLevel="0" collapsed="false">
      <c r="A37" s="79"/>
      <c r="B37" s="79"/>
      <c r="C37" s="88" t="e">
        <f aca="false">NextMonth(C36)</f>
        <v>#VALUE!</v>
      </c>
      <c r="D37" s="78" t="n">
        <v>0.052656375958932</v>
      </c>
      <c r="E37" s="78" t="n">
        <v>4.727</v>
      </c>
      <c r="F37" s="78" t="n">
        <v>-0.15</v>
      </c>
      <c r="G37" s="78" t="n">
        <v>0.005</v>
      </c>
    </row>
    <row r="38" customFormat="false" ht="11.25" hidden="false" customHeight="false" outlineLevel="0" collapsed="false">
      <c r="A38" s="79"/>
      <c r="B38" s="79"/>
      <c r="C38" s="88" t="e">
        <f aca="false">NextMonth(C37)</f>
        <v>#VALUE!</v>
      </c>
      <c r="D38" s="78" t="n">
        <v>0.052794271073399</v>
      </c>
      <c r="E38" s="78" t="n">
        <v>4.852</v>
      </c>
      <c r="F38" s="78" t="n">
        <v>-0.15</v>
      </c>
      <c r="G38" s="78" t="n">
        <v>0.005</v>
      </c>
    </row>
    <row r="39" customFormat="false" ht="11.25" hidden="false" customHeight="false" outlineLevel="0" collapsed="false">
      <c r="A39" s="79"/>
      <c r="B39" s="79"/>
      <c r="C39" s="88" t="e">
        <f aca="false">NextMonth(C38)</f>
        <v>#VALUE!</v>
      </c>
      <c r="D39" s="78" t="n">
        <v>0.052951971361605</v>
      </c>
      <c r="E39" s="78" t="n">
        <v>4.897</v>
      </c>
      <c r="F39" s="78" t="n">
        <v>-0.15</v>
      </c>
      <c r="G39" s="78" t="n">
        <v>0.005</v>
      </c>
    </row>
    <row r="40" customFormat="false" ht="11.25" hidden="false" customHeight="false" outlineLevel="0" collapsed="false">
      <c r="A40" s="79"/>
      <c r="B40" s="79"/>
      <c r="C40" s="88" t="e">
        <f aca="false">NextMonth(C39)</f>
        <v>#VALUE!</v>
      </c>
      <c r="D40" s="78" t="n">
        <v>0.053128139321708</v>
      </c>
      <c r="E40" s="78" t="n">
        <v>4.734</v>
      </c>
      <c r="F40" s="78" t="n">
        <v>-0.15</v>
      </c>
      <c r="G40" s="78" t="n">
        <v>0.005</v>
      </c>
    </row>
    <row r="41" customFormat="false" ht="11.25" hidden="false" customHeight="false" outlineLevel="0" collapsed="false">
      <c r="A41" s="79"/>
      <c r="B41" s="79"/>
      <c r="C41" s="88" t="e">
        <f aca="false">NextMonth(C40)</f>
        <v>#VALUE!</v>
      </c>
      <c r="D41" s="78" t="n">
        <v>0.053287258778437</v>
      </c>
      <c r="E41" s="78" t="n">
        <v>4.536</v>
      </c>
      <c r="F41" s="78" t="n">
        <v>-0.15</v>
      </c>
      <c r="G41" s="78" t="n">
        <v>0.005</v>
      </c>
    </row>
    <row r="42" customFormat="false" ht="11.25" hidden="false" customHeight="false" outlineLevel="0" collapsed="false">
      <c r="A42" s="79"/>
      <c r="B42" s="79"/>
      <c r="C42" s="88" t="e">
        <f aca="false">NextMonth(C41)</f>
        <v>#VALUE!</v>
      </c>
      <c r="D42" s="78" t="n">
        <v>0.053449580630873</v>
      </c>
      <c r="E42" s="78" t="n">
        <v>4.332</v>
      </c>
      <c r="F42" s="78" t="n">
        <v>-0.14</v>
      </c>
      <c r="G42" s="78" t="n">
        <v>0</v>
      </c>
    </row>
    <row r="43" customFormat="false" ht="11.25" hidden="false" customHeight="false" outlineLevel="0" collapsed="false">
      <c r="A43" s="79"/>
      <c r="B43" s="79"/>
      <c r="C43" s="77" t="e">
        <f aca="false">NextMonth(C42)</f>
        <v>#VALUE!</v>
      </c>
      <c r="D43" s="78" t="n">
        <v>0.053588080312274</v>
      </c>
      <c r="E43" s="78" t="n">
        <v>4.302</v>
      </c>
      <c r="F43" s="78" t="n">
        <v>-0.14</v>
      </c>
      <c r="G43" s="78" t="n">
        <v>0</v>
      </c>
    </row>
    <row r="44" customFormat="false" ht="11.25" hidden="false" customHeight="false" outlineLevel="0" collapsed="false">
      <c r="A44" s="79"/>
      <c r="B44" s="79"/>
      <c r="C44" s="77" t="e">
        <f aca="false">NextMonth(C43)</f>
        <v>#VALUE!</v>
      </c>
      <c r="D44" s="78" t="n">
        <v>0.053731196656437</v>
      </c>
      <c r="E44" s="78" t="n">
        <v>4.337</v>
      </c>
      <c r="F44" s="78" t="n">
        <v>-0.14</v>
      </c>
      <c r="G44" s="78" t="n">
        <v>0</v>
      </c>
    </row>
    <row r="45" customFormat="false" ht="11.25" hidden="false" customHeight="false" outlineLevel="0" collapsed="false">
      <c r="A45" s="79"/>
      <c r="B45" s="79"/>
      <c r="C45" s="77" t="e">
        <f aca="false">NextMonth(C44)</f>
        <v>#VALUE!</v>
      </c>
      <c r="D45" s="78" t="n">
        <v>0.053867017472394</v>
      </c>
      <c r="E45" s="78" t="n">
        <v>4.36</v>
      </c>
      <c r="F45" s="78" t="n">
        <v>-0.14</v>
      </c>
      <c r="G45" s="78" t="n">
        <v>0</v>
      </c>
    </row>
    <row r="46" customFormat="false" ht="11.25" hidden="false" customHeight="false" outlineLevel="0" collapsed="false">
      <c r="A46" s="79"/>
      <c r="B46" s="79"/>
      <c r="C46" s="77" t="e">
        <f aca="false">NextMonth(C45)</f>
        <v>#VALUE!</v>
      </c>
      <c r="D46" s="78" t="n">
        <v>0.05400352050744</v>
      </c>
      <c r="E46" s="78" t="n">
        <v>4.377</v>
      </c>
      <c r="F46" s="78" t="n">
        <v>-0.14</v>
      </c>
      <c r="G46" s="78" t="n">
        <v>0</v>
      </c>
    </row>
    <row r="47" customFormat="false" ht="11.25" hidden="false" customHeight="false" outlineLevel="0" collapsed="false">
      <c r="A47" s="79"/>
      <c r="B47" s="79"/>
      <c r="C47" s="77" t="e">
        <f aca="false">NextMonth(C46)</f>
        <v>#VALUE!</v>
      </c>
      <c r="D47" s="78" t="n">
        <v>0.054140023548696</v>
      </c>
      <c r="E47" s="78" t="n">
        <v>4.402</v>
      </c>
      <c r="F47" s="78" t="n">
        <v>-0.14</v>
      </c>
      <c r="G47" s="78" t="n">
        <v>0</v>
      </c>
    </row>
    <row r="48" customFormat="false" ht="11.25" hidden="false" customHeight="false" outlineLevel="0" collapsed="false">
      <c r="A48" s="79"/>
      <c r="B48" s="79"/>
      <c r="C48" s="77" t="e">
        <f aca="false">NextMonth(C47)</f>
        <v>#VALUE!</v>
      </c>
      <c r="D48" s="78" t="n">
        <v>0.05426862044682</v>
      </c>
      <c r="E48" s="78" t="n">
        <v>4.432</v>
      </c>
      <c r="F48" s="78" t="n">
        <v>-0.14</v>
      </c>
      <c r="G48" s="78" t="n">
        <v>0</v>
      </c>
    </row>
    <row r="49" customFormat="false" ht="11.25" hidden="false" customHeight="false" outlineLevel="0" collapsed="false">
      <c r="A49" s="79"/>
      <c r="B49" s="79"/>
      <c r="C49" s="77" t="e">
        <f aca="false">NextMonth(C48)</f>
        <v>#VALUE!</v>
      </c>
      <c r="D49" s="78" t="n">
        <v>0.054397108213555</v>
      </c>
      <c r="E49" s="78" t="n">
        <v>4.572</v>
      </c>
      <c r="F49" s="78" t="n">
        <v>-0.15</v>
      </c>
      <c r="G49" s="78" t="n">
        <v>0.005</v>
      </c>
    </row>
    <row r="50" customFormat="false" ht="11.25" hidden="false" customHeight="false" outlineLevel="0" collapsed="false">
      <c r="A50" s="79"/>
      <c r="B50" s="79"/>
      <c r="C50" s="77" t="e">
        <f aca="false">NextMonth(C49)</f>
        <v>#VALUE!</v>
      </c>
      <c r="D50" s="78" t="n">
        <v>0.054521451218859</v>
      </c>
      <c r="E50" s="78" t="n">
        <v>4.697</v>
      </c>
      <c r="F50" s="78" t="n">
        <v>-0.15</v>
      </c>
      <c r="G50" s="78" t="n">
        <v>0.005</v>
      </c>
    </row>
    <row r="51" customFormat="false" ht="11.25" hidden="false" customHeight="false" outlineLevel="0" collapsed="false">
      <c r="A51" s="79"/>
      <c r="B51" s="79"/>
      <c r="C51" s="77" t="e">
        <f aca="false">NextMonth(C50)</f>
        <v>#VALUE!</v>
      </c>
      <c r="D51" s="78" t="n">
        <v>0.054655071261938</v>
      </c>
      <c r="E51" s="78" t="n">
        <v>4.737</v>
      </c>
      <c r="F51" s="78" t="n">
        <v>-0.15</v>
      </c>
      <c r="G51" s="78" t="n">
        <v>0.005</v>
      </c>
    </row>
    <row r="52" customFormat="false" ht="11.25" hidden="false" customHeight="false" outlineLevel="0" collapsed="false">
      <c r="A52" s="79"/>
      <c r="B52" s="79"/>
      <c r="C52" s="77" t="e">
        <f aca="false">NextMonth(C51)</f>
        <v>#VALUE!</v>
      </c>
      <c r="D52" s="78" t="n">
        <v>0.054794165727774</v>
      </c>
      <c r="E52" s="78" t="n">
        <v>4.617</v>
      </c>
      <c r="F52" s="78" t="n">
        <v>-0.15</v>
      </c>
      <c r="G52" s="78" t="n">
        <v>0.005</v>
      </c>
    </row>
    <row r="53" customFormat="false" ht="11.25" hidden="false" customHeight="false" outlineLevel="0" collapsed="false">
      <c r="A53" s="79"/>
      <c r="B53" s="79"/>
      <c r="C53" s="77" t="e">
        <f aca="false">NextMonth(C52)</f>
        <v>#VALUE!</v>
      </c>
      <c r="D53" s="78" t="n">
        <v>0.054924286362939</v>
      </c>
      <c r="E53" s="78" t="n">
        <v>4.496</v>
      </c>
      <c r="F53" s="78" t="n">
        <v>-0.15</v>
      </c>
      <c r="G53" s="78" t="n">
        <v>0.005</v>
      </c>
    </row>
    <row r="54" customFormat="false" ht="11.25" hidden="false" customHeight="false" outlineLevel="0" collapsed="false">
      <c r="A54" s="79"/>
      <c r="B54" s="79"/>
      <c r="C54" s="77" t="e">
        <f aca="false">NextMonth(C53)</f>
        <v>#VALUE!</v>
      </c>
      <c r="D54" s="78" t="n">
        <v>0.055050782848818</v>
      </c>
      <c r="E54" s="78" t="n">
        <v>4.362</v>
      </c>
      <c r="F54" s="78" t="n">
        <v>-0.14</v>
      </c>
      <c r="G54" s="78" t="n">
        <v>0</v>
      </c>
    </row>
    <row r="55" customFormat="false" ht="11.25" hidden="false" customHeight="false" outlineLevel="0" collapsed="false">
      <c r="A55" s="79"/>
      <c r="B55" s="79"/>
      <c r="C55" s="77" t="e">
        <f aca="false">NextMonth(C54)</f>
        <v>#VALUE!</v>
      </c>
      <c r="D55" s="78" t="n">
        <v>0.055160194428212</v>
      </c>
      <c r="E55" s="78" t="n">
        <v>4.342</v>
      </c>
      <c r="F55" s="78" t="n">
        <v>-0.14</v>
      </c>
      <c r="G55" s="78" t="n">
        <v>0</v>
      </c>
    </row>
    <row r="56" customFormat="false" ht="11.25" hidden="false" customHeight="false" outlineLevel="0" collapsed="false">
      <c r="A56" s="79"/>
      <c r="B56" s="79"/>
      <c r="C56" s="77" t="e">
        <f aca="false">NextMonth(C55)</f>
        <v>#VALUE!</v>
      </c>
      <c r="D56" s="78" t="n">
        <v>0.05527325306444</v>
      </c>
      <c r="E56" s="78" t="n">
        <v>4.362</v>
      </c>
      <c r="F56" s="78" t="n">
        <v>-0.14</v>
      </c>
      <c r="G56" s="78" t="n">
        <v>0</v>
      </c>
    </row>
    <row r="57" customFormat="false" ht="11.25" hidden="false" customHeight="false" outlineLevel="0" collapsed="false">
      <c r="A57" s="79"/>
      <c r="B57" s="79"/>
      <c r="C57" s="77" t="e">
        <f aca="false">NextMonth(C56)</f>
        <v>#VALUE!</v>
      </c>
      <c r="D57" s="78" t="n">
        <v>0.055380896388271</v>
      </c>
      <c r="E57" s="78" t="n">
        <v>4.395</v>
      </c>
      <c r="F57" s="78" t="n">
        <v>-0.14</v>
      </c>
      <c r="G57" s="78" t="n">
        <v>0</v>
      </c>
    </row>
    <row r="58" customFormat="false" ht="11.25" hidden="false" customHeight="false" outlineLevel="0" collapsed="false">
      <c r="A58" s="79"/>
      <c r="B58" s="79"/>
      <c r="C58" s="77" t="e">
        <f aca="false">NextMonth(C57)</f>
        <v>#VALUE!</v>
      </c>
      <c r="D58" s="78" t="n">
        <v>0.055490185407034</v>
      </c>
      <c r="E58" s="78" t="n">
        <v>4.422</v>
      </c>
      <c r="F58" s="78" t="n">
        <v>-0.14</v>
      </c>
      <c r="G58" s="78" t="n">
        <v>0</v>
      </c>
    </row>
    <row r="59" customFormat="false" ht="11.25" hidden="false" customHeight="false" outlineLevel="0" collapsed="false">
      <c r="A59" s="79"/>
      <c r="B59" s="79"/>
      <c r="C59" s="77" t="e">
        <f aca="false">NextMonth(C58)</f>
        <v>#VALUE!</v>
      </c>
      <c r="D59" s="78" t="n">
        <v>0.055599474429773</v>
      </c>
      <c r="E59" s="78" t="n">
        <v>4.427</v>
      </c>
      <c r="F59" s="78" t="n">
        <v>-0.14</v>
      </c>
      <c r="G59" s="78" t="n">
        <v>0</v>
      </c>
    </row>
    <row r="60" customFormat="false" ht="11.25" hidden="false" customHeight="false" outlineLevel="0" collapsed="false">
      <c r="A60" s="79"/>
      <c r="B60" s="79"/>
      <c r="C60" s="77" t="e">
        <f aca="false">NextMonth(C59)</f>
        <v>#VALUE!</v>
      </c>
      <c r="D60" s="78" t="n">
        <v>0.055702774408237</v>
      </c>
      <c r="E60" s="78" t="n">
        <v>4.457</v>
      </c>
      <c r="F60" s="78" t="n">
        <v>-0.14</v>
      </c>
      <c r="G60" s="78" t="n">
        <v>0</v>
      </c>
    </row>
    <row r="61" customFormat="false" ht="11.25" hidden="false" customHeight="false" outlineLevel="0" collapsed="false">
      <c r="A61" s="79"/>
      <c r="B61" s="79"/>
      <c r="C61" s="77" t="e">
        <f aca="false">NextMonth(C60)</f>
        <v>#VALUE!</v>
      </c>
      <c r="D61" s="78" t="n">
        <v>0.055807147161049</v>
      </c>
      <c r="E61" s="78" t="n">
        <v>4.597</v>
      </c>
      <c r="F61" s="78" t="n">
        <v>-0.15</v>
      </c>
      <c r="G61" s="78" t="n">
        <v>0.005</v>
      </c>
    </row>
    <row r="62" customFormat="false" ht="11.25" hidden="false" customHeight="false" outlineLevel="0" collapsed="false">
      <c r="A62" s="79"/>
      <c r="B62" s="79"/>
      <c r="C62" s="77" t="e">
        <f aca="false">NextMonth(C61)</f>
        <v>#VALUE!</v>
      </c>
      <c r="D62" s="78" t="n">
        <v>0.055908153054321</v>
      </c>
      <c r="E62" s="78" t="n">
        <v>4.737</v>
      </c>
      <c r="F62" s="78" t="n">
        <v>-0.15</v>
      </c>
      <c r="G62" s="78" t="n">
        <v>0.005</v>
      </c>
    </row>
    <row r="63" customFormat="false" ht="11.25" hidden="false" customHeight="false" outlineLevel="0" collapsed="false">
      <c r="A63" s="79"/>
      <c r="B63" s="79"/>
      <c r="C63" s="77" t="e">
        <f aca="false">NextMonth(C62)</f>
        <v>#VALUE!</v>
      </c>
      <c r="D63" s="78" t="n">
        <v>0.056017119308004</v>
      </c>
      <c r="E63" s="78" t="n">
        <v>4.772</v>
      </c>
      <c r="F63" s="78" t="n">
        <v>-0.15</v>
      </c>
      <c r="G63" s="78" t="n">
        <v>0.005</v>
      </c>
    </row>
    <row r="64" customFormat="false" ht="11.25" hidden="false" customHeight="false" outlineLevel="0" collapsed="false">
      <c r="A64" s="79"/>
      <c r="B64" s="79"/>
      <c r="C64" s="77" t="e">
        <f aca="false">NextMonth(C63)</f>
        <v>#VALUE!</v>
      </c>
      <c r="D64" s="78" t="n">
        <v>0.056129868442976</v>
      </c>
      <c r="E64" s="78" t="n">
        <v>4.652</v>
      </c>
      <c r="F64" s="78" t="n">
        <v>-0.15</v>
      </c>
      <c r="G64" s="78" t="n">
        <v>0.005</v>
      </c>
    </row>
    <row r="65" customFormat="false" ht="11.25" hidden="false" customHeight="false" outlineLevel="0" collapsed="false">
      <c r="A65" s="79"/>
      <c r="B65" s="79"/>
      <c r="C65" s="77" t="e">
        <f aca="false">NextMonth(C64)</f>
        <v>#VALUE!</v>
      </c>
      <c r="D65" s="78" t="n">
        <v>0.056231706374975</v>
      </c>
      <c r="E65" s="78" t="n">
        <v>4.531</v>
      </c>
      <c r="F65" s="78" t="n">
        <v>-0.15</v>
      </c>
      <c r="G65" s="78" t="n">
        <v>0.005</v>
      </c>
    </row>
    <row r="66" customFormat="false" ht="11.25" hidden="false" customHeight="false" outlineLevel="0" collapsed="false">
      <c r="A66" s="79"/>
      <c r="B66" s="79"/>
      <c r="C66" s="77" t="e">
        <f aca="false">NextMonth(C65)</f>
        <v>#VALUE!</v>
      </c>
      <c r="D66" s="78" t="n">
        <v>0.05634238517156</v>
      </c>
      <c r="E66" s="78" t="n">
        <v>4.397</v>
      </c>
      <c r="F66" s="78" t="n">
        <v>-0.14</v>
      </c>
      <c r="G66" s="78" t="n">
        <v>0</v>
      </c>
    </row>
    <row r="67" customFormat="false" ht="11.25" hidden="false" customHeight="false" outlineLevel="0" collapsed="false">
      <c r="A67" s="79"/>
      <c r="B67" s="79"/>
      <c r="C67" s="77" t="e">
        <f aca="false">NextMonth(C66)</f>
        <v>#VALUE!</v>
      </c>
      <c r="D67" s="78" t="n">
        <v>0.056447843696737</v>
      </c>
      <c r="E67" s="78" t="n">
        <v>4.377</v>
      </c>
      <c r="F67" s="78" t="n">
        <v>-0.14</v>
      </c>
      <c r="G67" s="78" t="n">
        <v>0</v>
      </c>
    </row>
    <row r="68" customFormat="false" ht="11.25" hidden="false" customHeight="false" outlineLevel="0" collapsed="false">
      <c r="A68" s="79"/>
      <c r="B68" s="79"/>
      <c r="C68" s="77" t="e">
        <f aca="false">NextMonth(C67)</f>
        <v>#VALUE!</v>
      </c>
      <c r="D68" s="78" t="n">
        <v>0.056556817509976</v>
      </c>
      <c r="E68" s="78" t="n">
        <v>4.397</v>
      </c>
      <c r="F68" s="78" t="n">
        <v>-0.14</v>
      </c>
      <c r="G68" s="78" t="n">
        <v>0</v>
      </c>
    </row>
    <row r="69" customFormat="false" ht="11.25" hidden="false" customHeight="false" outlineLevel="0" collapsed="false">
      <c r="A69" s="79"/>
      <c r="B69" s="79"/>
      <c r="C69" s="77" t="e">
        <f aca="false">NextMonth(C68)</f>
        <v>#VALUE!</v>
      </c>
      <c r="D69" s="78" t="n">
        <v>0.05666227604268</v>
      </c>
      <c r="E69" s="78" t="n">
        <v>4.43</v>
      </c>
      <c r="F69" s="78" t="n">
        <v>-0.14</v>
      </c>
      <c r="G69" s="78" t="n">
        <v>0</v>
      </c>
    </row>
    <row r="70" customFormat="false" ht="11.25" hidden="false" customHeight="false" outlineLevel="0" collapsed="false">
      <c r="A70" s="79"/>
      <c r="B70" s="79"/>
      <c r="C70" s="77" t="e">
        <f aca="false">NextMonth(C69)</f>
        <v>#VALUE!</v>
      </c>
      <c r="D70" s="78" t="n">
        <v>0.056771249863696</v>
      </c>
      <c r="E70" s="78" t="n">
        <v>4.457</v>
      </c>
      <c r="F70" s="78" t="n">
        <v>-0.14</v>
      </c>
      <c r="G70" s="78" t="n">
        <v>0</v>
      </c>
    </row>
    <row r="71" customFormat="false" ht="11.25" hidden="false" customHeight="false" outlineLevel="0" collapsed="false">
      <c r="A71" s="79"/>
      <c r="B71" s="79"/>
      <c r="C71" s="77" t="e">
        <f aca="false">NextMonth(C70)</f>
        <v>#VALUE!</v>
      </c>
      <c r="D71" s="78" t="n">
        <v>0.056880223688664</v>
      </c>
      <c r="E71" s="78" t="n">
        <v>4.462</v>
      </c>
      <c r="F71" s="78" t="n">
        <v>-0.14</v>
      </c>
      <c r="G71" s="78" t="n">
        <v>0</v>
      </c>
    </row>
    <row r="72" customFormat="false" ht="11.25" hidden="false" customHeight="false" outlineLevel="0" collapsed="false">
      <c r="A72" s="79"/>
      <c r="B72" s="79"/>
      <c r="C72" s="77" t="e">
        <f aca="false">NextMonth(C71)</f>
        <v>#VALUE!</v>
      </c>
      <c r="D72" s="78" t="n">
        <v>0.056985682232717</v>
      </c>
      <c r="E72" s="78" t="n">
        <v>4.492</v>
      </c>
      <c r="F72" s="78" t="n">
        <v>-0.14</v>
      </c>
      <c r="G72" s="78" t="n">
        <v>0</v>
      </c>
    </row>
    <row r="73" customFormat="false" ht="11.25" hidden="false" customHeight="false" outlineLevel="0" collapsed="false">
      <c r="A73" s="79"/>
      <c r="B73" s="79"/>
      <c r="C73" s="77" t="e">
        <f aca="false">NextMonth(C72)</f>
        <v>#VALUE!</v>
      </c>
      <c r="D73" s="78" t="n">
        <v>0.057094656065461</v>
      </c>
      <c r="E73" s="78" t="n">
        <v>4.632</v>
      </c>
      <c r="F73" s="78" t="n">
        <v>-0.15</v>
      </c>
      <c r="G73" s="78" t="n">
        <v>0.005</v>
      </c>
    </row>
    <row r="74" customFormat="false" ht="11.25" hidden="false" customHeight="false" outlineLevel="0" collapsed="false">
      <c r="A74" s="79"/>
      <c r="B74" s="79"/>
      <c r="C74" s="77" t="e">
        <f aca="false">NextMonth(C73)</f>
        <v>#VALUE!</v>
      </c>
      <c r="D74" s="78" t="n">
        <v>0.05720011461704</v>
      </c>
      <c r="E74" s="78" t="n">
        <v>4.772</v>
      </c>
      <c r="F74" s="78" t="n">
        <v>-0.15</v>
      </c>
      <c r="G74" s="78" t="n">
        <v>0.005</v>
      </c>
    </row>
    <row r="75" customFormat="false" ht="11.25" hidden="false" customHeight="false" outlineLevel="0" collapsed="false">
      <c r="A75" s="79"/>
      <c r="B75" s="79"/>
      <c r="C75" s="77" t="e">
        <f aca="false">NextMonth(C74)</f>
        <v>#VALUE!</v>
      </c>
      <c r="D75" s="78" t="n">
        <v>0.057309088457558</v>
      </c>
      <c r="E75" s="78" t="n">
        <v>4.812</v>
      </c>
      <c r="F75" s="78" t="n">
        <v>-0.15</v>
      </c>
      <c r="G75" s="78" t="n">
        <v>0.005</v>
      </c>
    </row>
    <row r="76" customFormat="false" ht="11.25" hidden="false" customHeight="false" outlineLevel="0" collapsed="false">
      <c r="A76" s="79"/>
      <c r="B76" s="79"/>
      <c r="C76" s="77" t="e">
        <f aca="false">NextMonth(C75)</f>
        <v>#VALUE!</v>
      </c>
      <c r="D76" s="78" t="n">
        <v>0.057418062302028</v>
      </c>
      <c r="E76" s="78" t="n">
        <v>4.692</v>
      </c>
      <c r="F76" s="78" t="n">
        <v>-0.15</v>
      </c>
      <c r="G76" s="78" t="n">
        <v>0.005</v>
      </c>
    </row>
    <row r="77" customFormat="false" ht="11.25" hidden="false" customHeight="false" outlineLevel="0" collapsed="false">
      <c r="A77" s="79"/>
      <c r="B77" s="79"/>
      <c r="C77" s="77" t="e">
        <f aca="false">NextMonth(C76)</f>
        <v>#VALUE!</v>
      </c>
      <c r="D77" s="78" t="n">
        <v>0.05749477474995</v>
      </c>
      <c r="E77" s="78" t="n">
        <v>4.571</v>
      </c>
      <c r="F77" s="78" t="n">
        <v>-0.15</v>
      </c>
      <c r="G77" s="78" t="n">
        <v>0.005</v>
      </c>
    </row>
    <row r="78" customFormat="false" ht="11.25" hidden="false" customHeight="false" outlineLevel="0" collapsed="false">
      <c r="A78" s="79"/>
      <c r="B78" s="79"/>
      <c r="C78" s="77" t="e">
        <f aca="false">NextMonth(C77)</f>
        <v>#VALUE!</v>
      </c>
      <c r="D78" s="78" t="n">
        <v>0.057570089507002</v>
      </c>
      <c r="E78" s="78" t="n">
        <v>4.437</v>
      </c>
      <c r="F78" s="78" t="n">
        <v>-0.14</v>
      </c>
      <c r="G78" s="78" t="n">
        <v>0</v>
      </c>
    </row>
    <row r="79" customFormat="false" ht="11.25" hidden="false" customHeight="false" outlineLevel="0" collapsed="false">
      <c r="A79" s="79"/>
      <c r="B79" s="79"/>
      <c r="C79" s="77" t="e">
        <f aca="false">NextMonth(C78)</f>
        <v>#VALUE!</v>
      </c>
      <c r="D79" s="78" t="n">
        <v>0.057642974757558</v>
      </c>
      <c r="E79" s="78" t="n">
        <v>4.417</v>
      </c>
      <c r="F79" s="78" t="n">
        <v>-0.14</v>
      </c>
      <c r="G79" s="78" t="n">
        <v>0</v>
      </c>
    </row>
    <row r="80" customFormat="false" ht="11.25" hidden="false" customHeight="false" outlineLevel="0" collapsed="false">
      <c r="A80" s="79"/>
      <c r="B80" s="79"/>
      <c r="C80" s="77" t="e">
        <f aca="false">NextMonth(C79)</f>
        <v>#VALUE!</v>
      </c>
      <c r="D80" s="78" t="n">
        <v>0.057718289518322</v>
      </c>
      <c r="E80" s="78" t="n">
        <v>4.437</v>
      </c>
      <c r="F80" s="78" t="n">
        <v>-0.14</v>
      </c>
      <c r="G80" s="78" t="n">
        <v>0</v>
      </c>
    </row>
    <row r="81" customFormat="false" ht="11.25" hidden="false" customHeight="false" outlineLevel="0" collapsed="false">
      <c r="A81" s="79"/>
      <c r="B81" s="79"/>
      <c r="C81" s="77" t="e">
        <f aca="false">NextMonth(C80)</f>
        <v>#VALUE!</v>
      </c>
      <c r="D81" s="78" t="n">
        <v>0.057791174772471</v>
      </c>
      <c r="E81" s="78" t="n">
        <v>4.47</v>
      </c>
      <c r="F81" s="78" t="n">
        <v>-0.14</v>
      </c>
      <c r="G81" s="78" t="n">
        <v>0</v>
      </c>
    </row>
    <row r="82" customFormat="false" ht="11.25" hidden="false" customHeight="false" outlineLevel="0" collapsed="false">
      <c r="A82" s="79"/>
      <c r="B82" s="79"/>
      <c r="C82" s="77" t="e">
        <f aca="false">NextMonth(C81)</f>
        <v>#VALUE!</v>
      </c>
      <c r="D82" s="78" t="n">
        <v>0.057866489536948</v>
      </c>
      <c r="E82" s="78" t="n">
        <v>4.497</v>
      </c>
      <c r="F82" s="78" t="n">
        <v>-0.14</v>
      </c>
      <c r="G82" s="78" t="n">
        <v>0</v>
      </c>
    </row>
    <row r="83" customFormat="false" ht="11.25" hidden="false" customHeight="false" outlineLevel="0" collapsed="false">
      <c r="A83" s="79"/>
      <c r="B83" s="79"/>
      <c r="C83" s="77" t="e">
        <f aca="false">NextMonth(C82)</f>
        <v>#VALUE!</v>
      </c>
      <c r="D83" s="78" t="n">
        <v>0.057941804303311</v>
      </c>
      <c r="E83" s="78" t="n">
        <v>4.502</v>
      </c>
      <c r="F83" s="78" t="n">
        <v>-0.14</v>
      </c>
      <c r="G83" s="78" t="n">
        <v>0</v>
      </c>
    </row>
    <row r="84" customFormat="false" ht="11.25" hidden="false" customHeight="false" outlineLevel="0" collapsed="false">
      <c r="A84" s="79"/>
      <c r="B84" s="79"/>
      <c r="C84" s="77" t="e">
        <f aca="false">NextMonth(C83)</f>
        <v>#VALUE!</v>
      </c>
      <c r="D84" s="78" t="n">
        <v>0.058014689562878</v>
      </c>
      <c r="E84" s="78" t="n">
        <v>4.532</v>
      </c>
      <c r="F84" s="78" t="n">
        <v>-0.14</v>
      </c>
      <c r="G84" s="78" t="n">
        <v>0</v>
      </c>
    </row>
    <row r="85" customFormat="false" ht="11.25" hidden="false" customHeight="false" outlineLevel="0" collapsed="false">
      <c r="A85" s="79"/>
      <c r="B85" s="79"/>
      <c r="C85" s="77" t="e">
        <f aca="false">NextMonth(C84)</f>
        <v>#VALUE!</v>
      </c>
      <c r="D85" s="78" t="n">
        <v>0.058090004332954</v>
      </c>
      <c r="E85" s="78" t="n">
        <v>4.672</v>
      </c>
      <c r="F85" s="78" t="n">
        <v>-0.15</v>
      </c>
      <c r="G85" s="78" t="n">
        <v>0.005</v>
      </c>
    </row>
    <row r="86" customFormat="false" ht="11.25" hidden="false" customHeight="false" outlineLevel="0" collapsed="false">
      <c r="A86" s="79"/>
      <c r="B86" s="79"/>
      <c r="C86" s="77" t="e">
        <f aca="false">NextMonth(C85)</f>
        <v>#VALUE!</v>
      </c>
      <c r="D86" s="78" t="n">
        <v>0.058162889596113</v>
      </c>
      <c r="E86" s="78" t="n">
        <v>4.812</v>
      </c>
      <c r="F86" s="78" t="n">
        <v>-0.15</v>
      </c>
      <c r="G86" s="78" t="n">
        <v>0.005</v>
      </c>
    </row>
    <row r="87" customFormat="false" ht="11.25" hidden="false" customHeight="false" outlineLevel="0" collapsed="false">
      <c r="A87" s="79"/>
      <c r="B87" s="79"/>
      <c r="C87" s="77" t="e">
        <f aca="false">NextMonth(C86)</f>
        <v>#VALUE!</v>
      </c>
      <c r="D87" s="78" t="n">
        <v>0.058238204369901</v>
      </c>
      <c r="E87" s="78" t="n">
        <v>4.862</v>
      </c>
      <c r="F87" s="78" t="n">
        <v>-0.15</v>
      </c>
      <c r="G87" s="78" t="n">
        <v>0.005</v>
      </c>
    </row>
    <row r="88" customFormat="false" ht="11.25" hidden="false" customHeight="false" outlineLevel="0" collapsed="false">
      <c r="A88" s="79"/>
      <c r="B88" s="79"/>
      <c r="C88" s="77" t="e">
        <f aca="false">NextMonth(C87)</f>
        <v>#VALUE!</v>
      </c>
      <c r="D88" s="78" t="n">
        <v>0.058313519145575</v>
      </c>
      <c r="E88" s="78" t="n">
        <v>4.742</v>
      </c>
      <c r="F88" s="78" t="n">
        <v>-0.15</v>
      </c>
      <c r="G88" s="78" t="n">
        <v>0.005</v>
      </c>
    </row>
    <row r="89" customFormat="false" ht="11.25" hidden="false" customHeight="false" outlineLevel="0" collapsed="false">
      <c r="A89" s="79"/>
      <c r="B89" s="79"/>
      <c r="C89" s="77" t="e">
        <f aca="false">NextMonth(C88)</f>
        <v>#VALUE!</v>
      </c>
      <c r="D89" s="78" t="n">
        <v>0.058381545396192</v>
      </c>
      <c r="E89" s="78" t="n">
        <v>4.621</v>
      </c>
      <c r="F89" s="78" t="n">
        <v>-0.15</v>
      </c>
      <c r="G89" s="78" t="n">
        <v>0.005</v>
      </c>
    </row>
    <row r="90" customFormat="false" ht="11.25" hidden="false" customHeight="false" outlineLevel="0" collapsed="false">
      <c r="A90" s="79"/>
      <c r="B90" s="79"/>
      <c r="C90" s="77" t="e">
        <f aca="false">NextMonth(C89)</f>
        <v>#VALUE!</v>
      </c>
      <c r="D90" s="78" t="n">
        <v>0.058456860175456</v>
      </c>
      <c r="E90" s="78" t="n">
        <v>4.487</v>
      </c>
      <c r="F90" s="78" t="n">
        <v>-0.14</v>
      </c>
      <c r="G90" s="78" t="n">
        <v>0</v>
      </c>
    </row>
    <row r="91" customFormat="false" ht="11.25" hidden="false" customHeight="false" outlineLevel="0" collapsed="false">
      <c r="A91" s="79"/>
      <c r="B91" s="79"/>
      <c r="C91" s="77" t="e">
        <f aca="false">NextMonth(C90)</f>
        <v>#VALUE!</v>
      </c>
      <c r="D91" s="78" t="n">
        <v>0.058529745447507</v>
      </c>
      <c r="E91" s="78" t="n">
        <v>4.467</v>
      </c>
      <c r="F91" s="78" t="n">
        <v>-0.14</v>
      </c>
      <c r="G91" s="78" t="n">
        <v>0</v>
      </c>
    </row>
    <row r="92" customFormat="false" ht="11.25" hidden="false" customHeight="false" outlineLevel="0" collapsed="false">
      <c r="A92" s="79"/>
      <c r="B92" s="79"/>
      <c r="C92" s="77" t="e">
        <f aca="false">NextMonth(C91)</f>
        <v>#VALUE!</v>
      </c>
      <c r="D92" s="78" t="n">
        <v>0.058605060230482</v>
      </c>
      <c r="E92" s="78" t="n">
        <v>4.487</v>
      </c>
      <c r="F92" s="78" t="n">
        <v>-0.14</v>
      </c>
      <c r="G92" s="78" t="n">
        <v>0</v>
      </c>
    </row>
    <row r="93" customFormat="false" ht="11.25" hidden="false" customHeight="false" outlineLevel="0" collapsed="false">
      <c r="A93" s="79"/>
      <c r="B93" s="79"/>
      <c r="C93" s="77" t="e">
        <f aca="false">NextMonth(C92)</f>
        <v>#VALUE!</v>
      </c>
      <c r="D93" s="78" t="n">
        <v>0.058677945506125</v>
      </c>
      <c r="E93" s="78" t="n">
        <v>4.52</v>
      </c>
      <c r="F93" s="78" t="n">
        <v>-0.14</v>
      </c>
      <c r="G93" s="78" t="n">
        <v>0</v>
      </c>
    </row>
    <row r="94" customFormat="false" ht="11.25" hidden="false" customHeight="false" outlineLevel="0" collapsed="false">
      <c r="A94" s="79"/>
      <c r="B94" s="79"/>
      <c r="C94" s="77" t="e">
        <f aca="false">NextMonth(C93)</f>
        <v>#VALUE!</v>
      </c>
      <c r="D94" s="78" t="n">
        <v>0.058753260292811</v>
      </c>
      <c r="E94" s="78" t="n">
        <v>4.547</v>
      </c>
      <c r="F94" s="78" t="n">
        <v>-0.14</v>
      </c>
      <c r="G94" s="78" t="n">
        <v>0</v>
      </c>
    </row>
    <row r="95" customFormat="false" ht="11.25" hidden="false" customHeight="false" outlineLevel="0" collapsed="false">
      <c r="A95" s="79"/>
      <c r="B95" s="79"/>
      <c r="C95" s="77" t="e">
        <f aca="false">NextMonth(C94)</f>
        <v>#VALUE!</v>
      </c>
      <c r="D95" s="78" t="n">
        <v>0.058828575081383</v>
      </c>
      <c r="E95" s="78" t="n">
        <v>4.552</v>
      </c>
      <c r="F95" s="78" t="n">
        <v>-0.14</v>
      </c>
      <c r="G95" s="78" t="n">
        <v>0</v>
      </c>
    </row>
    <row r="96" customFormat="false" ht="11.25" hidden="false" customHeight="false" outlineLevel="0" collapsed="false">
      <c r="A96" s="79"/>
      <c r="B96" s="79"/>
      <c r="C96" s="77" t="e">
        <f aca="false">NextMonth(C95)</f>
        <v>#VALUE!</v>
      </c>
      <c r="D96" s="78" t="n">
        <v>0.058901460362442</v>
      </c>
      <c r="E96" s="78" t="n">
        <v>4.582</v>
      </c>
      <c r="F96" s="78" t="n">
        <v>-0.14</v>
      </c>
      <c r="G96" s="78" t="n">
        <v>0</v>
      </c>
    </row>
    <row r="97" customFormat="false" ht="11.25" hidden="false" customHeight="false" outlineLevel="0" collapsed="false">
      <c r="A97" s="79"/>
      <c r="B97" s="79"/>
      <c r="C97" s="77" t="e">
        <f aca="false">NextMonth(C96)</f>
        <v>#VALUE!</v>
      </c>
      <c r="D97" s="78" t="n">
        <v>0.058976775154725</v>
      </c>
      <c r="E97" s="78" t="n">
        <v>4.722</v>
      </c>
      <c r="F97" s="78" t="n">
        <v>-0.15</v>
      </c>
      <c r="G97" s="78" t="n">
        <v>0.005</v>
      </c>
    </row>
    <row r="98" customFormat="false" ht="11.25" hidden="false" customHeight="false" outlineLevel="0" collapsed="false">
      <c r="A98" s="79"/>
      <c r="B98" s="79"/>
      <c r="C98" s="77" t="e">
        <f aca="false">NextMonth(C97)</f>
        <v>#VALUE!</v>
      </c>
      <c r="D98" s="78" t="n">
        <v>0.059049660439375</v>
      </c>
      <c r="E98" s="78" t="n">
        <v>4.862</v>
      </c>
      <c r="F98" s="78" t="n">
        <v>-0.15</v>
      </c>
      <c r="G98" s="78" t="n">
        <v>0.005</v>
      </c>
    </row>
    <row r="99" customFormat="false" ht="11.25" hidden="false" customHeight="false" outlineLevel="0" collapsed="false">
      <c r="A99" s="79"/>
      <c r="B99" s="79"/>
      <c r="C99" s="77" t="e">
        <f aca="false">NextMonth(C98)</f>
        <v>#VALUE!</v>
      </c>
      <c r="D99" s="78" t="n">
        <v>0.059124975235368</v>
      </c>
      <c r="E99" s="78" t="n">
        <v>4.917</v>
      </c>
      <c r="F99" s="78" t="n">
        <v>-0.15</v>
      </c>
      <c r="G99" s="78" t="n">
        <v>0.005</v>
      </c>
    </row>
    <row r="100" customFormat="false" ht="11.25" hidden="false" customHeight="false" outlineLevel="0" collapsed="false">
      <c r="A100" s="79"/>
      <c r="B100" s="79"/>
      <c r="C100" s="77" t="e">
        <f aca="false">NextMonth(C99)</f>
        <v>#VALUE!</v>
      </c>
      <c r="D100" s="78" t="n">
        <v>0.059200290033246</v>
      </c>
      <c r="E100" s="78" t="n">
        <v>4.797</v>
      </c>
      <c r="F100" s="78" t="n">
        <v>-0.15</v>
      </c>
      <c r="G100" s="78" t="n">
        <v>0.005</v>
      </c>
    </row>
    <row r="101" customFormat="false" ht="11.25" hidden="false" customHeight="false" outlineLevel="0" collapsed="false">
      <c r="A101" s="79"/>
      <c r="B101" s="79"/>
      <c r="C101" s="77" t="e">
        <f aca="false">NextMonth(C100)</f>
        <v>#VALUE!</v>
      </c>
      <c r="D101" s="78" t="n">
        <v>0.059254812428254</v>
      </c>
      <c r="E101" s="78" t="n">
        <v>4.676</v>
      </c>
      <c r="F101" s="78" t="n">
        <v>-0.15</v>
      </c>
      <c r="G101" s="78" t="n">
        <v>0.005</v>
      </c>
    </row>
    <row r="102" customFormat="false" ht="11.25" hidden="false" customHeight="false" outlineLevel="0" collapsed="false">
      <c r="A102" s="79"/>
      <c r="B102" s="79"/>
      <c r="C102" s="77" t="e">
        <f aca="false">NextMonth(C101)</f>
        <v>#VALUE!</v>
      </c>
      <c r="D102" s="78" t="n">
        <v>0.059304130652801</v>
      </c>
      <c r="E102" s="78" t="n">
        <v>4.542</v>
      </c>
      <c r="F102" s="78" t="n">
        <v>-0.14</v>
      </c>
      <c r="G102" s="78" t="n">
        <v>0</v>
      </c>
    </row>
    <row r="103" customFormat="false" ht="11.25" hidden="false" customHeight="false" outlineLevel="0" collapsed="false">
      <c r="A103" s="79"/>
      <c r="B103" s="79"/>
      <c r="C103" s="77" t="e">
        <f aca="false">NextMonth(C102)</f>
        <v>#VALUE!</v>
      </c>
      <c r="D103" s="78" t="n">
        <v>0.059351857967647</v>
      </c>
      <c r="E103" s="78" t="n">
        <v>4.522</v>
      </c>
      <c r="F103" s="78" t="n">
        <v>-0.14</v>
      </c>
      <c r="G103" s="78" t="n">
        <v>0</v>
      </c>
    </row>
    <row r="104" customFormat="false" ht="11.25" hidden="false" customHeight="false" outlineLevel="0" collapsed="false">
      <c r="A104" s="79"/>
      <c r="B104" s="79"/>
      <c r="C104" s="77" t="e">
        <f aca="false">NextMonth(C103)</f>
        <v>#VALUE!</v>
      </c>
      <c r="D104" s="78" t="n">
        <v>0.059401176193784</v>
      </c>
      <c r="E104" s="78" t="n">
        <v>4.542</v>
      </c>
      <c r="F104" s="78" t="n">
        <v>-0.14</v>
      </c>
      <c r="G104" s="78" t="n">
        <v>0</v>
      </c>
    </row>
    <row r="105" customFormat="false" ht="11.25" hidden="false" customHeight="false" outlineLevel="0" collapsed="false">
      <c r="A105" s="79"/>
      <c r="B105" s="79"/>
      <c r="C105" s="77" t="e">
        <f aca="false">NextMonth(C104)</f>
        <v>#VALUE!</v>
      </c>
      <c r="D105" s="78" t="n">
        <v>0.05944890351017</v>
      </c>
      <c r="E105" s="78" t="n">
        <v>4.575</v>
      </c>
      <c r="F105" s="78" t="n">
        <v>-0.14</v>
      </c>
      <c r="G105" s="78" t="n">
        <v>0</v>
      </c>
    </row>
    <row r="106" customFormat="false" ht="11.25" hidden="false" customHeight="false" outlineLevel="0" collapsed="false">
      <c r="A106" s="79"/>
      <c r="B106" s="79"/>
      <c r="C106" s="77" t="e">
        <f aca="false">NextMonth(C105)</f>
        <v>#VALUE!</v>
      </c>
      <c r="D106" s="78" t="n">
        <v>0.059498221737897</v>
      </c>
      <c r="E106" s="78" t="n">
        <v>4.602</v>
      </c>
      <c r="F106" s="78" t="n">
        <v>-0.14</v>
      </c>
      <c r="G106" s="78" t="n">
        <v>0</v>
      </c>
    </row>
    <row r="107" customFormat="false" ht="11.25" hidden="false" customHeight="false" outlineLevel="0" collapsed="false">
      <c r="A107" s="79"/>
      <c r="B107" s="79"/>
      <c r="C107" s="77" t="e">
        <f aca="false">NextMonth(C106)</f>
        <v>#VALUE!</v>
      </c>
      <c r="D107" s="78" t="n">
        <v>0.059547539966434</v>
      </c>
      <c r="E107" s="78" t="n">
        <v>4.607</v>
      </c>
      <c r="F107" s="78" t="n">
        <v>-0.14</v>
      </c>
      <c r="G107" s="78" t="n">
        <v>0</v>
      </c>
    </row>
    <row r="108" customFormat="false" ht="11.25" hidden="false" customHeight="false" outlineLevel="0" collapsed="false">
      <c r="A108" s="79"/>
      <c r="B108" s="79"/>
      <c r="C108" s="77" t="e">
        <f aca="false">NextMonth(C107)</f>
        <v>#VALUE!</v>
      </c>
      <c r="D108" s="78" t="n">
        <v>0.059595267285141</v>
      </c>
      <c r="E108" s="78" t="n">
        <v>4.637</v>
      </c>
      <c r="F108" s="78" t="n">
        <v>-0.14</v>
      </c>
      <c r="G108" s="78" t="n">
        <v>0</v>
      </c>
    </row>
    <row r="109" customFormat="false" ht="11.25" hidden="false" customHeight="false" outlineLevel="0" collapsed="false">
      <c r="A109" s="79"/>
      <c r="B109" s="79"/>
      <c r="C109" s="77" t="e">
        <f aca="false">NextMonth(C108)</f>
        <v>#VALUE!</v>
      </c>
      <c r="D109" s="78" t="n">
        <v>0.059644585515267</v>
      </c>
      <c r="E109" s="78" t="n">
        <v>4.777</v>
      </c>
      <c r="F109" s="78" t="n">
        <v>-0.15</v>
      </c>
      <c r="G109" s="78" t="n">
        <v>0.005</v>
      </c>
    </row>
    <row r="110" customFormat="false" ht="11.25" hidden="false" customHeight="false" outlineLevel="0" collapsed="false">
      <c r="A110" s="79"/>
      <c r="B110" s="79"/>
      <c r="C110" s="77" t="e">
        <f aca="false">NextMonth(C109)</f>
        <v>#VALUE!</v>
      </c>
      <c r="D110" s="78" t="n">
        <v>0.059692312835514</v>
      </c>
      <c r="E110" s="78" t="n">
        <v>4.917</v>
      </c>
      <c r="F110" s="78" t="n">
        <v>-0.15</v>
      </c>
      <c r="G110" s="78" t="n">
        <v>0.005</v>
      </c>
    </row>
    <row r="111" customFormat="false" ht="11.25" hidden="false" customHeight="false" outlineLevel="0" collapsed="false">
      <c r="A111" s="79"/>
      <c r="B111" s="79"/>
      <c r="C111" s="77" t="e">
        <f aca="false">NextMonth(C110)</f>
        <v>#VALUE!</v>
      </c>
      <c r="D111" s="78" t="n">
        <v>0.059741631067232</v>
      </c>
      <c r="E111" s="78" t="n">
        <v>4.977</v>
      </c>
      <c r="F111" s="78" t="n">
        <v>-0.15</v>
      </c>
      <c r="G111" s="78" t="n">
        <v>0.005</v>
      </c>
    </row>
    <row r="112" customFormat="false" ht="11.25" hidden="false" customHeight="false" outlineLevel="0" collapsed="false">
      <c r="A112" s="79"/>
      <c r="B112" s="79"/>
      <c r="C112" s="77" t="e">
        <f aca="false">NextMonth(C111)</f>
        <v>#VALUE!</v>
      </c>
      <c r="D112" s="78" t="n">
        <v>0.059790949299757</v>
      </c>
      <c r="E112" s="78" t="n">
        <v>4.857</v>
      </c>
      <c r="F112" s="78" t="n">
        <v>-0.15</v>
      </c>
      <c r="G112" s="78" t="n">
        <v>0.005</v>
      </c>
    </row>
    <row r="113" customFormat="false" ht="11.25" hidden="false" customHeight="false" outlineLevel="0" collapsed="false">
      <c r="A113" s="79"/>
      <c r="B113" s="79"/>
      <c r="C113" s="77" t="e">
        <f aca="false">NextMonth(C112)</f>
        <v>#VALUE!</v>
      </c>
      <c r="D113" s="78" t="n">
        <v>0.059835494800797</v>
      </c>
      <c r="E113" s="78" t="n">
        <v>4.736</v>
      </c>
      <c r="F113" s="78" t="n">
        <v>-0.15</v>
      </c>
      <c r="G113" s="78" t="n">
        <v>0.005</v>
      </c>
    </row>
    <row r="114" customFormat="false" ht="11.25" hidden="false" customHeight="false" outlineLevel="0" collapsed="false">
      <c r="A114" s="79"/>
      <c r="B114" s="79"/>
      <c r="C114" s="77" t="e">
        <f aca="false">NextMonth(C113)</f>
        <v>#VALUE!</v>
      </c>
      <c r="D114" s="78" t="n">
        <v>0.05988481303486</v>
      </c>
      <c r="E114" s="78" t="n">
        <v>4.602</v>
      </c>
      <c r="F114" s="78" t="n">
        <v>-0.14</v>
      </c>
      <c r="G114" s="78" t="n">
        <v>0</v>
      </c>
    </row>
    <row r="115" customFormat="false" ht="11.25" hidden="false" customHeight="false" outlineLevel="0" collapsed="false">
      <c r="A115" s="79"/>
      <c r="B115" s="79"/>
      <c r="C115" s="77" t="e">
        <f aca="false">NextMonth(C114)</f>
        <v>#VALUE!</v>
      </c>
      <c r="D115" s="78" t="n">
        <v>0.059932540358917</v>
      </c>
      <c r="E115" s="78" t="n">
        <v>4.582</v>
      </c>
      <c r="F115" s="78" t="n">
        <v>-0.14</v>
      </c>
      <c r="G115" s="78" t="n">
        <v>0</v>
      </c>
    </row>
    <row r="116" customFormat="false" ht="11.25" hidden="false" customHeight="false" outlineLevel="0" collapsed="false">
      <c r="A116" s="79"/>
      <c r="B116" s="79"/>
      <c r="C116" s="77" t="e">
        <f aca="false">NextMonth(C115)</f>
        <v>#VALUE!</v>
      </c>
      <c r="D116" s="78" t="n">
        <v>0.059981858594571</v>
      </c>
      <c r="E116" s="78" t="n">
        <v>4.602</v>
      </c>
      <c r="F116" s="78" t="n">
        <v>-0.14</v>
      </c>
      <c r="G116" s="78" t="n">
        <v>0</v>
      </c>
    </row>
    <row r="117" customFormat="false" ht="11.25" hidden="false" customHeight="false" outlineLevel="0" collapsed="false">
      <c r="A117" s="79"/>
      <c r="B117" s="79"/>
      <c r="C117" s="77" t="e">
        <f aca="false">NextMonth(C116)</f>
        <v>#VALUE!</v>
      </c>
      <c r="D117" s="78" t="n">
        <v>0.060029585920167</v>
      </c>
      <c r="E117" s="78" t="n">
        <v>4.635</v>
      </c>
      <c r="F117" s="78" t="n">
        <v>-0.14</v>
      </c>
      <c r="G117" s="78" t="n">
        <v>0</v>
      </c>
    </row>
    <row r="118" customFormat="false" ht="11.25" hidden="false" customHeight="false" outlineLevel="0" collapsed="false">
      <c r="A118" s="79"/>
      <c r="B118" s="79"/>
      <c r="C118" s="77" t="e">
        <f aca="false">NextMonth(C117)</f>
        <v>#VALUE!</v>
      </c>
      <c r="D118" s="78" t="n">
        <v>0.060078904157411</v>
      </c>
      <c r="E118" s="78" t="n">
        <v>4.662</v>
      </c>
      <c r="F118" s="78" t="n">
        <v>-0.14</v>
      </c>
      <c r="G118" s="78" t="n">
        <v>0</v>
      </c>
    </row>
    <row r="119" customFormat="false" ht="11.25" hidden="false" customHeight="false" outlineLevel="0" collapsed="false">
      <c r="A119" s="79"/>
      <c r="B119" s="79"/>
      <c r="C119" s="77" t="e">
        <f aca="false">NextMonth(C118)</f>
        <v>#VALUE!</v>
      </c>
      <c r="D119" s="78" t="n">
        <v>0.060128222395463</v>
      </c>
      <c r="E119" s="78" t="n">
        <v>4.667</v>
      </c>
      <c r="F119" s="78" t="n">
        <v>-0.14</v>
      </c>
      <c r="G119" s="78" t="n">
        <v>0</v>
      </c>
    </row>
    <row r="120" customFormat="false" ht="11.25" hidden="false" customHeight="false" outlineLevel="0" collapsed="false">
      <c r="A120" s="79"/>
      <c r="B120" s="79"/>
      <c r="C120" s="77" t="e">
        <f aca="false">NextMonth(C119)</f>
        <v>#VALUE!</v>
      </c>
      <c r="D120" s="78" t="n">
        <v>0.06017594972338</v>
      </c>
      <c r="E120" s="78" t="n">
        <v>4.697</v>
      </c>
      <c r="F120" s="78" t="n">
        <v>-0.14</v>
      </c>
      <c r="G120" s="78" t="n">
        <v>0</v>
      </c>
    </row>
    <row r="121" customFormat="false" ht="11.25" hidden="false" customHeight="false" outlineLevel="0" collapsed="false">
      <c r="A121" s="79"/>
      <c r="B121" s="79"/>
      <c r="C121" s="77" t="e">
        <f aca="false">NextMonth(C120)</f>
        <v>#VALUE!</v>
      </c>
      <c r="D121" s="78" t="n">
        <v>0.060225267963022</v>
      </c>
      <c r="E121" s="78" t="n">
        <v>4.837</v>
      </c>
      <c r="F121" s="78" t="n">
        <v>-0.15</v>
      </c>
      <c r="G121" s="78" t="n">
        <v>0.005</v>
      </c>
    </row>
    <row r="122" customFormat="false" ht="11.25" hidden="false" customHeight="false" outlineLevel="0" collapsed="false">
      <c r="A122" s="79"/>
      <c r="B122" s="79"/>
      <c r="C122" s="77" t="e">
        <f aca="false">NextMonth(C121)</f>
        <v>#VALUE!</v>
      </c>
      <c r="D122" s="78" t="n">
        <v>0.060272995292478</v>
      </c>
      <c r="E122" s="78" t="n">
        <v>4.977</v>
      </c>
      <c r="F122" s="78" t="n">
        <v>-0.15</v>
      </c>
      <c r="G122" s="78" t="n">
        <v>0.005</v>
      </c>
    </row>
    <row r="123" customFormat="false" ht="11.25" hidden="false" customHeight="false" outlineLevel="0" collapsed="false">
      <c r="A123" s="79"/>
      <c r="B123" s="79"/>
      <c r="C123" s="77" t="e">
        <f aca="false">NextMonth(C122)</f>
        <v>#VALUE!</v>
      </c>
      <c r="D123" s="78" t="n">
        <v>0.06032231353371</v>
      </c>
      <c r="E123" s="78" t="n">
        <v>5.042</v>
      </c>
      <c r="F123" s="78" t="n">
        <v>-0.15</v>
      </c>
      <c r="G123" s="78" t="n">
        <v>0.005</v>
      </c>
    </row>
    <row r="124" customFormat="false" ht="11.25" hidden="false" customHeight="false" outlineLevel="0" collapsed="false">
      <c r="A124" s="79"/>
      <c r="B124" s="79"/>
      <c r="C124" s="77" t="e">
        <f aca="false">NextMonth(C123)</f>
        <v>#VALUE!</v>
      </c>
      <c r="D124" s="78" t="n">
        <v>0.060371631775751</v>
      </c>
      <c r="E124" s="78" t="n">
        <v>4.922</v>
      </c>
      <c r="F124" s="78" t="n">
        <v>-0.15</v>
      </c>
      <c r="G124" s="78" t="n">
        <v>0.005</v>
      </c>
    </row>
    <row r="125" customFormat="false" ht="11.25" hidden="false" customHeight="false" outlineLevel="0" collapsed="false">
      <c r="A125" s="79"/>
      <c r="B125" s="79"/>
      <c r="C125" s="77" t="e">
        <f aca="false">NextMonth(C124)</f>
        <v>#VALUE!</v>
      </c>
      <c r="D125" s="78" t="n">
        <v>0.060416177285385</v>
      </c>
      <c r="E125" s="78" t="n">
        <v>4.801</v>
      </c>
      <c r="F125" s="78" t="n">
        <v>-0.15</v>
      </c>
      <c r="G125" s="78" t="n">
        <v>0.005</v>
      </c>
    </row>
    <row r="126" customFormat="false" ht="11.25" hidden="false" customHeight="false" outlineLevel="0" collapsed="false">
      <c r="A126" s="79"/>
      <c r="B126" s="79"/>
      <c r="C126" s="77" t="e">
        <f aca="false">NextMonth(C125)</f>
        <v>#VALUE!</v>
      </c>
      <c r="D126" s="78" t="n">
        <v>0.060465495528963</v>
      </c>
      <c r="E126" s="78" t="n">
        <v>4.667</v>
      </c>
      <c r="F126" s="78" t="n">
        <v>-0.14</v>
      </c>
      <c r="G126" s="78" t="n">
        <v>0</v>
      </c>
    </row>
    <row r="127" customFormat="false" ht="11.25" hidden="false" customHeight="false" outlineLevel="0" collapsed="false">
      <c r="A127" s="79"/>
      <c r="B127" s="79"/>
      <c r="C127" s="77" t="e">
        <f aca="false">NextMonth(C126)</f>
        <v>#VALUE!</v>
      </c>
      <c r="D127" s="78" t="n">
        <v>0.060513222862228</v>
      </c>
      <c r="E127" s="78" t="n">
        <v>4.647</v>
      </c>
      <c r="F127" s="78" t="n">
        <v>-0.14</v>
      </c>
      <c r="G127" s="78" t="n">
        <v>0</v>
      </c>
    </row>
    <row r="128" customFormat="false" ht="11.25" hidden="false" customHeight="false" outlineLevel="0" collapsed="false">
      <c r="A128" s="79"/>
      <c r="B128" s="79"/>
      <c r="C128" s="77" t="e">
        <f aca="false">NextMonth(C127)</f>
        <v>#VALUE!</v>
      </c>
      <c r="D128" s="78" t="n">
        <v>0.060562541107396</v>
      </c>
      <c r="E128" s="78" t="n">
        <v>4.667</v>
      </c>
      <c r="F128" s="78" t="n">
        <v>-0.14</v>
      </c>
      <c r="G128" s="78" t="n">
        <v>0</v>
      </c>
    </row>
    <row r="129" customFormat="false" ht="11.25" hidden="false" customHeight="false" outlineLevel="0" collapsed="false">
      <c r="A129" s="79"/>
      <c r="B129" s="79"/>
      <c r="C129" s="77" t="e">
        <f aca="false">NextMonth(C128)</f>
        <v>#VALUE!</v>
      </c>
      <c r="D129" s="78" t="n">
        <v>0.060610268442199</v>
      </c>
      <c r="E129" s="78" t="n">
        <v>4.7</v>
      </c>
      <c r="F129" s="78" t="n">
        <v>-0.14</v>
      </c>
      <c r="G129" s="78" t="n">
        <v>0</v>
      </c>
    </row>
    <row r="130" customFormat="false" ht="11.25" hidden="false" customHeight="false" outlineLevel="0" collapsed="false">
      <c r="A130" s="79"/>
      <c r="B130" s="79"/>
      <c r="C130" s="77" t="e">
        <f aca="false">NextMonth(C129)</f>
        <v>#VALUE!</v>
      </c>
      <c r="D130" s="78" t="n">
        <v>0.060659586688957</v>
      </c>
      <c r="E130" s="78" t="n">
        <v>4.727</v>
      </c>
      <c r="F130" s="78" t="n">
        <v>-0.14</v>
      </c>
      <c r="G130" s="78" t="n">
        <v>0</v>
      </c>
    </row>
    <row r="131" customFormat="false" ht="11.25" hidden="false" customHeight="false" outlineLevel="0" collapsed="false">
      <c r="A131" s="79"/>
      <c r="B131" s="79"/>
      <c r="C131" s="77" t="e">
        <f aca="false">NextMonth(C130)</f>
        <v>#VALUE!</v>
      </c>
      <c r="D131" s="78" t="n">
        <v>0.060708904936522</v>
      </c>
      <c r="E131" s="78" t="n">
        <v>4.732</v>
      </c>
      <c r="F131" s="78" t="n">
        <v>-0.14</v>
      </c>
      <c r="G131" s="78" t="n">
        <v>0</v>
      </c>
    </row>
    <row r="132" customFormat="false" ht="11.25" hidden="false" customHeight="false" outlineLevel="0" collapsed="false">
      <c r="A132" s="79"/>
      <c r="B132" s="79"/>
      <c r="C132" s="77" t="e">
        <f aca="false">NextMonth(C131)</f>
        <v>#VALUE!</v>
      </c>
      <c r="D132" s="78" t="n">
        <v>0.060756632273646</v>
      </c>
      <c r="E132" s="78" t="n">
        <v>4.762</v>
      </c>
      <c r="F132" s="78" t="n">
        <v>-0.14</v>
      </c>
      <c r="G132" s="78" t="n">
        <v>0</v>
      </c>
    </row>
    <row r="133" customFormat="false" ht="11.25" hidden="false" customHeight="false" outlineLevel="0" collapsed="false">
      <c r="A133" s="79"/>
      <c r="B133" s="79"/>
      <c r="C133" s="77" t="e">
        <f aca="false">NextMonth(C132)</f>
        <v>#VALUE!</v>
      </c>
      <c r="D133" s="78" t="n">
        <v>0.060805950522801</v>
      </c>
      <c r="E133" s="78" t="n">
        <v>4.902</v>
      </c>
      <c r="F133" s="78" t="n">
        <v>-0.15</v>
      </c>
      <c r="G133" s="78" t="n">
        <v>0.005</v>
      </c>
    </row>
    <row r="134" customFormat="false" ht="11.25" hidden="false" customHeight="false" outlineLevel="0" collapsed="false">
      <c r="A134" s="79"/>
      <c r="B134" s="79"/>
      <c r="C134" s="77" t="e">
        <f aca="false">NextMonth(C133)</f>
        <v>#VALUE!</v>
      </c>
      <c r="D134" s="78" t="n">
        <v>0.060853677861463</v>
      </c>
      <c r="E134" s="78" t="n">
        <v>5.042</v>
      </c>
      <c r="F134" s="78" t="n">
        <v>-0.15</v>
      </c>
      <c r="G134" s="78" t="n">
        <v>0.005</v>
      </c>
    </row>
    <row r="135" customFormat="false" ht="11.25" hidden="false" customHeight="false" outlineLevel="0" collapsed="false">
      <c r="A135" s="79"/>
      <c r="B135" s="79"/>
      <c r="C135" s="77" t="e">
        <f aca="false">NextMonth(C134)</f>
        <v>#VALUE!</v>
      </c>
      <c r="D135" s="78" t="n">
        <v>0.060902996112208</v>
      </c>
      <c r="E135" s="78" t="n">
        <v>5.112</v>
      </c>
      <c r="F135" s="78" t="n">
        <v>-0.15</v>
      </c>
      <c r="G135" s="78" t="n">
        <v>0.005</v>
      </c>
    </row>
    <row r="136" customFormat="false" ht="11.25" hidden="false" customHeight="false" outlineLevel="0" collapsed="false">
      <c r="A136" s="79"/>
      <c r="B136" s="79"/>
      <c r="C136" s="77" t="e">
        <f aca="false">NextMonth(C135)</f>
        <v>#VALUE!</v>
      </c>
      <c r="D136" s="78" t="n">
        <v>0.060952314363761</v>
      </c>
      <c r="E136" s="78" t="n">
        <v>4.992</v>
      </c>
      <c r="F136" s="78" t="n">
        <v>-0.15</v>
      </c>
      <c r="G136" s="78" t="n">
        <v>0.005</v>
      </c>
    </row>
    <row r="137" customFormat="false" ht="11.25" hidden="false" customHeight="false" outlineLevel="0" collapsed="false">
      <c r="A137" s="79"/>
      <c r="B137" s="79"/>
      <c r="C137" s="77" t="e">
        <f aca="false">NextMonth(C136)</f>
        <v>#VALUE!</v>
      </c>
      <c r="D137" s="78" t="n">
        <v>0.060983123628575</v>
      </c>
      <c r="E137" s="78" t="n">
        <v>4.871</v>
      </c>
      <c r="F137" s="78" t="n">
        <v>-0.15</v>
      </c>
      <c r="G137" s="78" t="n">
        <v>0.005</v>
      </c>
    </row>
    <row r="138" customFormat="false" ht="11.25" hidden="false" customHeight="false" outlineLevel="0" collapsed="false">
      <c r="A138" s="79"/>
      <c r="B138" s="79"/>
      <c r="C138" s="77" t="e">
        <f aca="false">NextMonth(C137)</f>
        <v>#VALUE!</v>
      </c>
      <c r="D138" s="78" t="n">
        <v>0.061011150688427</v>
      </c>
      <c r="E138" s="78" t="n">
        <v>4.737</v>
      </c>
      <c r="F138" s="78" t="n">
        <v>-0.14</v>
      </c>
      <c r="G138" s="78" t="n">
        <v>0</v>
      </c>
    </row>
    <row r="139" customFormat="false" ht="11.25" hidden="false" customHeight="false" outlineLevel="0" collapsed="false">
      <c r="A139" s="79"/>
      <c r="B139" s="79"/>
      <c r="C139" s="77" t="e">
        <f aca="false">NextMonth(C138)</f>
        <v>#VALUE!</v>
      </c>
      <c r="D139" s="78" t="n">
        <v>0.061038273649822</v>
      </c>
      <c r="E139" s="78" t="n">
        <v>4.717</v>
      </c>
      <c r="F139" s="78" t="n">
        <v>-0.14</v>
      </c>
      <c r="G139" s="78" t="n">
        <v>0</v>
      </c>
    </row>
    <row r="140" customFormat="false" ht="11.25" hidden="false" customHeight="false" outlineLevel="0" collapsed="false">
      <c r="A140" s="79"/>
      <c r="B140" s="79"/>
      <c r="C140" s="77" t="e">
        <f aca="false">NextMonth(C139)</f>
        <v>#VALUE!</v>
      </c>
      <c r="D140" s="78" t="n">
        <v>0.061066300710187</v>
      </c>
      <c r="E140" s="78" t="n">
        <v>4.737</v>
      </c>
      <c r="F140" s="78" t="n">
        <v>-0.14</v>
      </c>
      <c r="G140" s="78" t="n">
        <v>0</v>
      </c>
    </row>
    <row r="141" customFormat="false" ht="11.25" hidden="false" customHeight="false" outlineLevel="0" collapsed="false">
      <c r="A141" s="79"/>
      <c r="B141" s="79"/>
      <c r="C141" s="77" t="e">
        <f aca="false">NextMonth(C140)</f>
        <v>#VALUE!</v>
      </c>
      <c r="D141" s="78" t="n">
        <v>0.061093423672079</v>
      </c>
      <c r="E141" s="78" t="n">
        <v>4.77</v>
      </c>
      <c r="F141" s="78" t="n">
        <v>-0.14</v>
      </c>
      <c r="G141" s="78" t="n">
        <v>0</v>
      </c>
    </row>
    <row r="142" customFormat="false" ht="11.25" hidden="false" customHeight="false" outlineLevel="0" collapsed="false">
      <c r="A142" s="79"/>
      <c r="B142" s="79"/>
      <c r="C142" s="77" t="e">
        <f aca="false">NextMonth(C141)</f>
        <v>#VALUE!</v>
      </c>
      <c r="D142" s="78" t="n">
        <v>0.061121450732958</v>
      </c>
      <c r="E142" s="78" t="n">
        <v>4.797</v>
      </c>
      <c r="F142" s="78" t="n">
        <v>-0.14</v>
      </c>
      <c r="G142" s="78" t="n">
        <v>0</v>
      </c>
    </row>
    <row r="143" customFormat="false" ht="11.25" hidden="false" customHeight="false" outlineLevel="0" collapsed="false">
      <c r="A143" s="79"/>
      <c r="B143" s="79"/>
      <c r="C143" s="77" t="e">
        <f aca="false">NextMonth(C142)</f>
        <v>#VALUE!</v>
      </c>
      <c r="D143" s="78" t="n">
        <v>0.061149477794098</v>
      </c>
      <c r="E143" s="78" t="n">
        <v>4.802</v>
      </c>
      <c r="F143" s="78" t="n">
        <v>-0.14</v>
      </c>
      <c r="G143" s="78" t="n">
        <v>0</v>
      </c>
    </row>
    <row r="144" customFormat="false" ht="11.25" hidden="false" customHeight="false" outlineLevel="0" collapsed="false">
      <c r="A144" s="79"/>
      <c r="B144" s="79"/>
      <c r="C144" s="77" t="e">
        <f aca="false">NextMonth(C143)</f>
        <v>#VALUE!</v>
      </c>
      <c r="D144" s="78" t="n">
        <v>0.061176600756738</v>
      </c>
      <c r="E144" s="78" t="n">
        <v>4.832</v>
      </c>
      <c r="F144" s="78" t="n">
        <v>-0.14</v>
      </c>
      <c r="G144" s="78" t="n">
        <v>0</v>
      </c>
    </row>
    <row r="145" customFormat="false" ht="11.25" hidden="false" customHeight="false" outlineLevel="0" collapsed="false">
      <c r="A145" s="79"/>
      <c r="B145" s="79"/>
      <c r="C145" s="77" t="e">
        <f aca="false">NextMonth(C144)</f>
        <v>#VALUE!</v>
      </c>
      <c r="D145" s="78" t="n">
        <v>0.061204627818391</v>
      </c>
      <c r="E145" s="78" t="n">
        <v>4.972</v>
      </c>
      <c r="F145" s="78" t="n">
        <v>-0.15</v>
      </c>
      <c r="G145" s="78" t="n">
        <v>0.005</v>
      </c>
    </row>
    <row r="146" customFormat="false" ht="11.25" hidden="false" customHeight="false" outlineLevel="0" collapsed="false">
      <c r="A146" s="79"/>
      <c r="B146" s="79"/>
      <c r="C146" s="77" t="e">
        <f aca="false">NextMonth(C145)</f>
        <v>#VALUE!</v>
      </c>
      <c r="D146" s="78" t="n">
        <v>0.061231750781529</v>
      </c>
      <c r="E146" s="78" t="n">
        <v>5.112</v>
      </c>
      <c r="F146" s="78" t="n">
        <v>-0.15</v>
      </c>
      <c r="G146" s="78" t="n">
        <v>0.005</v>
      </c>
    </row>
    <row r="147" customFormat="false" ht="11.25" hidden="false" customHeight="false" outlineLevel="0" collapsed="false">
      <c r="A147" s="79"/>
      <c r="B147" s="79"/>
      <c r="C147" s="77" t="e">
        <f aca="false">NextMonth(C146)</f>
        <v>#VALUE!</v>
      </c>
      <c r="D147" s="78" t="n">
        <v>0.061259777843695</v>
      </c>
      <c r="E147" s="78" t="n">
        <v>5.187</v>
      </c>
      <c r="F147" s="78" t="n">
        <v>-0.15</v>
      </c>
      <c r="G147" s="78" t="n">
        <v>0.005</v>
      </c>
    </row>
    <row r="148" customFormat="false" ht="11.25" hidden="false" customHeight="false" outlineLevel="0" collapsed="false">
      <c r="A148" s="79"/>
      <c r="B148" s="79"/>
      <c r="C148" s="77" t="e">
        <f aca="false">NextMonth(C147)</f>
        <v>#VALUE!</v>
      </c>
      <c r="D148" s="78" t="n">
        <v>0.061287804906122</v>
      </c>
      <c r="E148" s="78" t="n">
        <v>5.067</v>
      </c>
      <c r="F148" s="78" t="n">
        <v>-0.15</v>
      </c>
      <c r="G148" s="78" t="n">
        <v>0.005</v>
      </c>
    </row>
    <row r="149" customFormat="false" ht="11.25" hidden="false" customHeight="false" outlineLevel="0" collapsed="false">
      <c r="A149" s="79"/>
      <c r="B149" s="79"/>
      <c r="C149" s="77" t="e">
        <f aca="false">NextMonth(C148)</f>
        <v>#VALUE!</v>
      </c>
      <c r="D149" s="78" t="n">
        <v>0.061314023771208</v>
      </c>
      <c r="E149" s="78" t="n">
        <v>4.946</v>
      </c>
      <c r="F149" s="78" t="n">
        <v>-0.15</v>
      </c>
      <c r="G149" s="78" t="n">
        <v>0.005</v>
      </c>
    </row>
    <row r="150" customFormat="false" ht="11.25" hidden="false" customHeight="false" outlineLevel="0" collapsed="false">
      <c r="A150" s="79"/>
      <c r="B150" s="79"/>
      <c r="C150" s="77" t="e">
        <f aca="false">NextMonth(C149)</f>
        <v>#VALUE!</v>
      </c>
      <c r="D150" s="78" t="n">
        <v>0.06134205083414</v>
      </c>
      <c r="E150" s="78" t="n">
        <v>4.812</v>
      </c>
      <c r="F150" s="78" t="n">
        <v>-0.14</v>
      </c>
      <c r="G150" s="78" t="n">
        <v>0</v>
      </c>
    </row>
    <row r="151" customFormat="false" ht="11.25" hidden="false" customHeight="false" outlineLevel="0" collapsed="false">
      <c r="A151" s="79"/>
      <c r="B151" s="79"/>
      <c r="C151" s="77" t="e">
        <f aca="false">NextMonth(C150)</f>
        <v>#VALUE!</v>
      </c>
      <c r="D151" s="78" t="n">
        <v>0.061369173798516</v>
      </c>
      <c r="E151" s="78" t="n">
        <v>4.792</v>
      </c>
      <c r="F151" s="78" t="n">
        <v>-0.14</v>
      </c>
      <c r="G151" s="78" t="n">
        <v>0</v>
      </c>
    </row>
    <row r="152" customFormat="false" ht="11.25" hidden="false" customHeight="false" outlineLevel="0" collapsed="false">
      <c r="A152" s="79"/>
      <c r="B152" s="79"/>
      <c r="C152" s="77" t="e">
        <f aca="false">NextMonth(C151)</f>
        <v>#VALUE!</v>
      </c>
      <c r="D152" s="78" t="n">
        <v>0.06139720086196</v>
      </c>
      <c r="E152" s="78" t="n">
        <v>4.812</v>
      </c>
      <c r="F152" s="78" t="n">
        <v>-0.14</v>
      </c>
      <c r="G152" s="78" t="n">
        <v>0</v>
      </c>
    </row>
    <row r="153" customFormat="false" ht="11.25" hidden="false" customHeight="false" outlineLevel="0" collapsed="false">
      <c r="A153" s="79"/>
      <c r="B153" s="79"/>
      <c r="C153" s="77" t="e">
        <f aca="false">NextMonth(C152)</f>
        <v>#VALUE!</v>
      </c>
      <c r="D153" s="78" t="n">
        <v>0.061424323826833</v>
      </c>
      <c r="E153" s="78" t="n">
        <v>4.845</v>
      </c>
      <c r="F153" s="78" t="n">
        <v>-0.14</v>
      </c>
      <c r="G153" s="78" t="n">
        <v>0</v>
      </c>
    </row>
    <row r="154" customFormat="false" ht="11.25" hidden="false" customHeight="false" outlineLevel="0" collapsed="false">
      <c r="A154" s="79"/>
      <c r="B154" s="79"/>
      <c r="C154" s="77" t="e">
        <f aca="false">NextMonth(C153)</f>
        <v>#VALUE!</v>
      </c>
      <c r="D154" s="78" t="n">
        <v>0.061452350890791</v>
      </c>
      <c r="E154" s="78" t="n">
        <v>4.872</v>
      </c>
      <c r="F154" s="78" t="n">
        <v>-0.14</v>
      </c>
      <c r="G154" s="78" t="n">
        <v>0</v>
      </c>
    </row>
    <row r="155" customFormat="false" ht="11.25" hidden="false" customHeight="false" outlineLevel="0" collapsed="false">
      <c r="A155" s="79"/>
      <c r="B155" s="79"/>
      <c r="C155" s="77" t="e">
        <f aca="false">NextMonth(C154)</f>
        <v>#VALUE!</v>
      </c>
      <c r="D155" s="78" t="n">
        <v>0.061480377955009</v>
      </c>
      <c r="E155" s="78" t="n">
        <v>4.877</v>
      </c>
      <c r="F155" s="78" t="n">
        <v>-0.14</v>
      </c>
      <c r="G155" s="78" t="n">
        <v>0</v>
      </c>
    </row>
    <row r="156" customFormat="false" ht="11.25" hidden="false" customHeight="false" outlineLevel="0" collapsed="false">
      <c r="A156" s="79"/>
      <c r="B156" s="79"/>
      <c r="C156" s="77" t="e">
        <f aca="false">NextMonth(C155)</f>
        <v>#VALUE!</v>
      </c>
      <c r="D156" s="78" t="n">
        <v>0.061507500920631</v>
      </c>
      <c r="E156" s="78" t="n">
        <v>4.907</v>
      </c>
      <c r="F156" s="78" t="n">
        <v>-0.14</v>
      </c>
      <c r="G156" s="78" t="n">
        <v>0</v>
      </c>
    </row>
    <row r="157" customFormat="false" ht="11.25" hidden="false" customHeight="false" outlineLevel="0" collapsed="false">
      <c r="A157" s="79"/>
      <c r="B157" s="79"/>
      <c r="C157" s="77" t="e">
        <f aca="false">NextMonth(C156)</f>
        <v>#VALUE!</v>
      </c>
      <c r="D157" s="78" t="n">
        <v>0.061535527985363</v>
      </c>
      <c r="E157" s="78" t="n">
        <v>5.047</v>
      </c>
      <c r="F157" s="78" t="n">
        <v>-0.15</v>
      </c>
      <c r="G157" s="78" t="n">
        <v>0.005</v>
      </c>
    </row>
    <row r="158" customFormat="false" ht="11.25" hidden="false" customHeight="false" outlineLevel="0" collapsed="false">
      <c r="A158" s="79"/>
      <c r="B158" s="79"/>
      <c r="C158" s="77" t="e">
        <f aca="false">NextMonth(C157)</f>
        <v>#VALUE!</v>
      </c>
      <c r="D158" s="78" t="n">
        <v>0.061562650951481</v>
      </c>
      <c r="E158" s="78" t="n">
        <v>5.187</v>
      </c>
      <c r="F158" s="78" t="n">
        <v>-0.15</v>
      </c>
      <c r="G158" s="78" t="n">
        <v>0.005</v>
      </c>
    </row>
    <row r="159" customFormat="false" ht="11.25" hidden="false" customHeight="false" outlineLevel="0" collapsed="false">
      <c r="A159" s="79"/>
      <c r="B159" s="79"/>
      <c r="C159" s="77" t="e">
        <f aca="false">NextMonth(C158)</f>
        <v>#VALUE!</v>
      </c>
      <c r="D159" s="78" t="n">
        <v>0.061590678016726</v>
      </c>
      <c r="E159" s="78" t="n">
        <v>5.267</v>
      </c>
      <c r="F159" s="78" t="n">
        <v>-0.15</v>
      </c>
      <c r="G159" s="78" t="n">
        <v>0.005</v>
      </c>
    </row>
    <row r="160" customFormat="false" ht="11.25" hidden="false" customHeight="false" outlineLevel="0" collapsed="false">
      <c r="A160" s="79"/>
      <c r="B160" s="79"/>
      <c r="C160" s="77" t="e">
        <f aca="false">NextMonth(C159)</f>
        <v>#VALUE!</v>
      </c>
      <c r="D160" s="78" t="n">
        <v>0.061618705082232</v>
      </c>
      <c r="E160" s="78" t="n">
        <v>5.147</v>
      </c>
      <c r="F160" s="78" t="n">
        <v>-0.15</v>
      </c>
      <c r="G160" s="78" t="n">
        <v>0.005</v>
      </c>
    </row>
    <row r="161" customFormat="false" ht="11.25" hidden="false" customHeight="false" outlineLevel="0" collapsed="false">
      <c r="A161" s="79"/>
      <c r="B161" s="79"/>
      <c r="C161" s="77" t="e">
        <f aca="false">NextMonth(C160)</f>
        <v>#VALUE!</v>
      </c>
      <c r="D161" s="78" t="n">
        <v>0.0616440198513</v>
      </c>
      <c r="E161" s="78" t="n">
        <v>5.026</v>
      </c>
      <c r="F161" s="78" t="n">
        <v>-0.15</v>
      </c>
      <c r="G161" s="78" t="n">
        <v>0.005</v>
      </c>
    </row>
    <row r="162" customFormat="false" ht="11.25" hidden="false" customHeight="false" outlineLevel="0" collapsed="false">
      <c r="A162" s="79"/>
      <c r="B162" s="79"/>
      <c r="C162" s="77" t="e">
        <f aca="false">NextMonth(C161)</f>
        <v>#VALUE!</v>
      </c>
      <c r="D162" s="78" t="n">
        <v>0.061672046917303</v>
      </c>
      <c r="E162" s="78" t="n">
        <v>4.892</v>
      </c>
      <c r="F162" s="78" t="n">
        <v>-0.14</v>
      </c>
      <c r="G162" s="78" t="n">
        <v>0</v>
      </c>
    </row>
    <row r="163" customFormat="false" ht="11.25" hidden="false" customHeight="false" outlineLevel="0" collapsed="false">
      <c r="A163" s="79"/>
      <c r="B163" s="79"/>
      <c r="C163" s="77" t="e">
        <f aca="false">NextMonth(C162)</f>
        <v>#VALUE!</v>
      </c>
      <c r="D163" s="78" t="n">
        <v>0.06169916988465</v>
      </c>
      <c r="E163" s="78" t="n">
        <v>4.872</v>
      </c>
      <c r="F163" s="78" t="n">
        <v>-0.14</v>
      </c>
      <c r="G163" s="78" t="n">
        <v>0</v>
      </c>
    </row>
    <row r="164" customFormat="false" ht="11.25" hidden="false" customHeight="false" outlineLevel="0" collapsed="false">
      <c r="A164" s="79"/>
      <c r="B164" s="79"/>
      <c r="C164" s="77" t="e">
        <f aca="false">NextMonth(C163)</f>
        <v>#VALUE!</v>
      </c>
      <c r="D164" s="78" t="n">
        <v>0.061727196951165</v>
      </c>
      <c r="E164" s="78" t="n">
        <v>4.892</v>
      </c>
      <c r="F164" s="78" t="n">
        <v>-0.14</v>
      </c>
      <c r="G164" s="78" t="n">
        <v>0</v>
      </c>
    </row>
    <row r="165" customFormat="false" ht="11.25" hidden="false" customHeight="false" outlineLevel="0" collapsed="false">
      <c r="A165" s="79"/>
      <c r="B165" s="79"/>
      <c r="C165" s="77" t="e">
        <f aca="false">NextMonth(C164)</f>
        <v>#VALUE!</v>
      </c>
      <c r="D165" s="78" t="n">
        <v>0.06175431991901</v>
      </c>
      <c r="E165" s="78" t="n">
        <v>4.925</v>
      </c>
      <c r="F165" s="78" t="n">
        <v>-0.14</v>
      </c>
      <c r="G165" s="78" t="n">
        <v>0</v>
      </c>
    </row>
    <row r="166" customFormat="false" ht="11.25" hidden="false" customHeight="false" outlineLevel="0" collapsed="false">
      <c r="A166" s="79"/>
      <c r="B166" s="79"/>
      <c r="C166" s="77" t="e">
        <f aca="false">NextMonth(C165)</f>
        <v>#VALUE!</v>
      </c>
      <c r="D166" s="78" t="n">
        <v>0.061782346986038</v>
      </c>
      <c r="E166" s="78" t="n">
        <v>4.952</v>
      </c>
      <c r="F166" s="78" t="n">
        <v>-0.14</v>
      </c>
      <c r="G166" s="78" t="n">
        <v>0</v>
      </c>
    </row>
    <row r="167" customFormat="false" ht="11.25" hidden="false" customHeight="false" outlineLevel="0" collapsed="false">
      <c r="A167" s="79"/>
      <c r="B167" s="79"/>
      <c r="C167" s="77" t="e">
        <f aca="false">NextMonth(C166)</f>
        <v>#VALUE!</v>
      </c>
      <c r="D167" s="78" t="n">
        <v>0.061810374053328</v>
      </c>
      <c r="E167" s="78" t="n">
        <v>4.957</v>
      </c>
      <c r="F167" s="78" t="n">
        <v>-0.14</v>
      </c>
      <c r="G167" s="78" t="n">
        <v>0</v>
      </c>
    </row>
    <row r="168" customFormat="false" ht="11.25" hidden="false" customHeight="false" outlineLevel="0" collapsed="false">
      <c r="A168" s="79"/>
      <c r="B168" s="79"/>
      <c r="C168" s="77" t="e">
        <f aca="false">NextMonth(C167)</f>
        <v>#VALUE!</v>
      </c>
      <c r="D168" s="78" t="n">
        <v>0.061837497021921</v>
      </c>
      <c r="E168" s="78" t="n">
        <v>4.987</v>
      </c>
      <c r="F168" s="78" t="n">
        <v>-0.14</v>
      </c>
      <c r="G168" s="78" t="n">
        <v>0</v>
      </c>
    </row>
    <row r="169" customFormat="false" ht="11.25" hidden="false" customHeight="false" outlineLevel="0" collapsed="false">
      <c r="A169" s="79"/>
      <c r="B169" s="79"/>
      <c r="C169" s="77" t="e">
        <f aca="false">NextMonth(C168)</f>
        <v>#VALUE!</v>
      </c>
      <c r="D169" s="78" t="n">
        <v>0.061865524089723</v>
      </c>
      <c r="E169" s="78" t="n">
        <v>5.127</v>
      </c>
      <c r="F169" s="78" t="n">
        <v>-0.15</v>
      </c>
      <c r="G169" s="78" t="n">
        <v>0.005</v>
      </c>
    </row>
    <row r="170" customFormat="false" ht="11.25" hidden="false" customHeight="false" outlineLevel="0" collapsed="false">
      <c r="A170" s="79"/>
      <c r="B170" s="79"/>
      <c r="C170" s="77" t="e">
        <f aca="false">NextMonth(C169)</f>
        <v>#VALUE!</v>
      </c>
      <c r="D170" s="78" t="n">
        <v>0.061892647058812</v>
      </c>
      <c r="E170" s="78" t="n">
        <v>5.267</v>
      </c>
      <c r="F170" s="78" t="n">
        <v>-0.15</v>
      </c>
      <c r="G170" s="78" t="n">
        <v>0.005</v>
      </c>
    </row>
    <row r="171" customFormat="false" ht="11.25" hidden="false" customHeight="false" outlineLevel="0" collapsed="false">
      <c r="A171" s="79"/>
      <c r="B171" s="79"/>
      <c r="C171" s="77" t="e">
        <f aca="false">NextMonth(C170)</f>
        <v>#VALUE!</v>
      </c>
      <c r="D171" s="78" t="n">
        <v>0.061920674127129</v>
      </c>
      <c r="E171" s="78" t="n">
        <v>5.352</v>
      </c>
      <c r="F171" s="78" t="n">
        <v>-0.15</v>
      </c>
      <c r="G171" s="78" t="n">
        <v>0.005</v>
      </c>
    </row>
    <row r="172" customFormat="false" ht="11.25" hidden="false" customHeight="false" outlineLevel="0" collapsed="false">
      <c r="A172" s="79"/>
      <c r="B172" s="79"/>
      <c r="C172" s="77" t="e">
        <f aca="false">NextMonth(C171)</f>
        <v>#VALUE!</v>
      </c>
      <c r="D172" s="78" t="n">
        <v>0.061948701195705</v>
      </c>
      <c r="E172" s="78" t="n">
        <v>5.232</v>
      </c>
      <c r="F172" s="78" t="n">
        <v>-0.15</v>
      </c>
      <c r="G172" s="78" t="n">
        <v>0.005</v>
      </c>
    </row>
    <row r="173" customFormat="false" ht="11.25" hidden="false" customHeight="false" outlineLevel="0" collapsed="false">
      <c r="A173" s="79"/>
      <c r="B173" s="79"/>
      <c r="C173" s="77" t="e">
        <f aca="false">NextMonth(C172)</f>
        <v>#VALUE!</v>
      </c>
      <c r="D173" s="78" t="n">
        <v>0.061974015967547</v>
      </c>
      <c r="E173" s="78" t="n">
        <v>5.111</v>
      </c>
      <c r="F173" s="78" t="n">
        <v>-0.15</v>
      </c>
      <c r="G173" s="78" t="n">
        <v>0.005</v>
      </c>
    </row>
    <row r="174" customFormat="false" ht="11.25" hidden="false" customHeight="false" outlineLevel="0" collapsed="false">
      <c r="A174" s="79"/>
      <c r="B174" s="79"/>
      <c r="C174" s="77" t="e">
        <f aca="false">NextMonth(C173)</f>
        <v>#VALUE!</v>
      </c>
      <c r="D174" s="78" t="n">
        <v>0.062002043036619</v>
      </c>
      <c r="E174" s="78" t="n">
        <v>4.977</v>
      </c>
      <c r="F174" s="78" t="n">
        <v>-0.14</v>
      </c>
      <c r="G174" s="78" t="n">
        <v>0</v>
      </c>
    </row>
    <row r="175" customFormat="false" ht="11.25" hidden="false" customHeight="false" outlineLevel="0" collapsed="false">
      <c r="A175" s="79"/>
      <c r="B175" s="79"/>
      <c r="C175" s="77" t="e">
        <f aca="false">NextMonth(C174)</f>
        <v>#VALUE!</v>
      </c>
      <c r="D175" s="78" t="n">
        <v>0.062029166006938</v>
      </c>
      <c r="E175" s="78" t="n">
        <v>4.957</v>
      </c>
      <c r="F175" s="78" t="n">
        <v>-0.14</v>
      </c>
      <c r="G175" s="78" t="n">
        <v>0</v>
      </c>
    </row>
    <row r="176" customFormat="false" ht="11.25" hidden="false" customHeight="false" outlineLevel="0" collapsed="false">
      <c r="A176" s="79"/>
      <c r="B176" s="79"/>
      <c r="C176" s="77" t="e">
        <f aca="false">NextMonth(C175)</f>
        <v>#VALUE!</v>
      </c>
      <c r="D176" s="78" t="n">
        <v>0.062057193076523</v>
      </c>
      <c r="E176" s="78" t="n">
        <v>4.977</v>
      </c>
      <c r="F176" s="78" t="n">
        <v>-0.14</v>
      </c>
      <c r="G176" s="78" t="n">
        <v>0</v>
      </c>
    </row>
    <row r="177" customFormat="false" ht="11.25" hidden="false" customHeight="false" outlineLevel="0" collapsed="false">
      <c r="A177" s="79"/>
      <c r="B177" s="79"/>
      <c r="C177" s="77" t="e">
        <f aca="false">NextMonth(C176)</f>
        <v>#VALUE!</v>
      </c>
      <c r="D177" s="78" t="n">
        <v>0.062084316047339</v>
      </c>
      <c r="E177" s="78" t="n">
        <v>5.01</v>
      </c>
      <c r="F177" s="78" t="n">
        <v>-0.14</v>
      </c>
      <c r="G177" s="78" t="n">
        <v>0</v>
      </c>
    </row>
    <row r="178" customFormat="false" ht="11.25" hidden="false" customHeight="false" outlineLevel="0" collapsed="false">
      <c r="A178" s="79"/>
      <c r="B178" s="79"/>
      <c r="C178" s="77" t="e">
        <f aca="false">NextMonth(C177)</f>
        <v>#VALUE!</v>
      </c>
      <c r="D178" s="78" t="n">
        <v>0.062112343117437</v>
      </c>
      <c r="E178" s="78" t="n">
        <v>5.037</v>
      </c>
      <c r="F178" s="78" t="n">
        <v>-0.14</v>
      </c>
      <c r="G178" s="78" t="n">
        <v>0</v>
      </c>
    </row>
    <row r="179" customFormat="false" ht="11.25" hidden="false" customHeight="false" outlineLevel="0" collapsed="false">
      <c r="A179" s="79"/>
      <c r="B179" s="79"/>
      <c r="C179" s="77" t="e">
        <f aca="false">NextMonth(C178)</f>
        <v>#VALUE!</v>
      </c>
      <c r="D179" s="78" t="n">
        <v>0.062140370187797</v>
      </c>
      <c r="E179" s="78" t="n">
        <v>5.042</v>
      </c>
      <c r="F179" s="78" t="n">
        <v>-0.14</v>
      </c>
      <c r="G179" s="78" t="n">
        <v>0</v>
      </c>
    </row>
    <row r="180" customFormat="false" ht="11.25" hidden="false" customHeight="false" outlineLevel="0" collapsed="false">
      <c r="A180" s="79"/>
      <c r="B180" s="79"/>
      <c r="C180" s="77" t="e">
        <f aca="false">NextMonth(C179)</f>
        <v>#VALUE!</v>
      </c>
      <c r="D180" s="78" t="n">
        <v>0.062167493159361</v>
      </c>
      <c r="E180" s="78" t="n">
        <v>5.072</v>
      </c>
      <c r="F180" s="78" t="n">
        <v>-0.14</v>
      </c>
      <c r="G180" s="78" t="n">
        <v>0</v>
      </c>
    </row>
    <row r="181" customFormat="false" ht="11.25" hidden="false" customHeight="false" outlineLevel="0" collapsed="false">
      <c r="A181" s="79"/>
      <c r="B181" s="79"/>
      <c r="C181" s="77" t="e">
        <f aca="false">NextMonth(C180)</f>
        <v>#VALUE!</v>
      </c>
      <c r="D181" s="78" t="n">
        <v>0.062195520230234</v>
      </c>
      <c r="E181" s="78" t="n">
        <v>5.212</v>
      </c>
      <c r="F181" s="78" t="n">
        <v>-0.15</v>
      </c>
      <c r="G181" s="78" t="n">
        <v>0.005</v>
      </c>
    </row>
    <row r="182" customFormat="false" ht="11.25" hidden="false" customHeight="false" outlineLevel="0" collapsed="false">
      <c r="A182" s="79"/>
      <c r="B182" s="79"/>
      <c r="C182" s="77" t="e">
        <f aca="false">NextMonth(C181)</f>
        <v>#VALUE!</v>
      </c>
      <c r="D182" s="78" t="n">
        <v>0.062222643202294</v>
      </c>
      <c r="E182" s="78" t="n">
        <v>5.352</v>
      </c>
      <c r="F182" s="78" t="n">
        <v>-0.15</v>
      </c>
      <c r="G182" s="78" t="n">
        <v>0.005</v>
      </c>
    </row>
    <row r="183" customFormat="false" ht="11.25" hidden="false" customHeight="false" outlineLevel="0" collapsed="false">
      <c r="A183" s="79"/>
      <c r="B183" s="79"/>
      <c r="C183" s="77" t="e">
        <f aca="false">NextMonth(C182)</f>
        <v>#VALUE!</v>
      </c>
      <c r="D183" s="78" t="n">
        <v>0.06225067027368</v>
      </c>
      <c r="E183" s="78" t="n">
        <v>5.442</v>
      </c>
      <c r="F183" s="78" t="n">
        <v>-0.15</v>
      </c>
      <c r="G183" s="78" t="n">
        <v>0</v>
      </c>
    </row>
    <row r="184" customFormat="false" ht="11.25" hidden="false" customHeight="false" outlineLevel="0" collapsed="false">
      <c r="A184" s="79"/>
      <c r="B184" s="79"/>
      <c r="C184" s="77" t="e">
        <f aca="false">NextMonth(C183)</f>
        <v>#VALUE!</v>
      </c>
      <c r="D184" s="78" t="n">
        <v>0.062278697345326</v>
      </c>
      <c r="E184" s="78" t="n">
        <v>5.322</v>
      </c>
      <c r="F184" s="78" t="n">
        <v>-0.15</v>
      </c>
      <c r="G184" s="78" t="n">
        <v>0</v>
      </c>
    </row>
    <row r="185" customFormat="false" ht="11.25" hidden="false" customHeight="false" outlineLevel="0" collapsed="false">
      <c r="A185" s="79"/>
      <c r="B185" s="79"/>
      <c r="C185" s="77" t="e">
        <f aca="false">NextMonth(C184)</f>
        <v>#VALUE!</v>
      </c>
      <c r="D185" s="78" t="n">
        <v>0.06230401211994</v>
      </c>
      <c r="E185" s="78" t="n">
        <v>5.201</v>
      </c>
      <c r="F185" s="78" t="n">
        <v>-0.15</v>
      </c>
      <c r="G185" s="78" t="n">
        <v>0</v>
      </c>
    </row>
    <row r="186" customFormat="false" ht="11.25" hidden="false" customHeight="false" outlineLevel="0" collapsed="false">
      <c r="A186" s="79"/>
      <c r="B186" s="79"/>
      <c r="C186" s="77" t="e">
        <f aca="false">NextMonth(C185)</f>
        <v>#VALUE!</v>
      </c>
      <c r="D186" s="78" t="n">
        <v>0.062332039192083</v>
      </c>
      <c r="E186" s="78" t="n">
        <v>5.067</v>
      </c>
      <c r="F186" s="78" t="n">
        <v>-0.14</v>
      </c>
      <c r="G186" s="78" t="n">
        <v>0</v>
      </c>
    </row>
    <row r="187" customFormat="false" ht="11.25" hidden="false" customHeight="false" outlineLevel="0" collapsed="false">
      <c r="A187" s="79"/>
      <c r="B187" s="79"/>
      <c r="C187" s="77" t="e">
        <f aca="false">NextMonth(C186)</f>
        <v>#VALUE!</v>
      </c>
      <c r="D187" s="78" t="n">
        <v>0.062359162165373</v>
      </c>
      <c r="E187" s="78" t="n">
        <v>5.047</v>
      </c>
      <c r="F187" s="78" t="n">
        <v>-0.14</v>
      </c>
      <c r="G187" s="78" t="n">
        <v>0</v>
      </c>
    </row>
    <row r="188" customFormat="false" ht="11.25" hidden="false" customHeight="false" outlineLevel="0" collapsed="false">
      <c r="A188" s="79"/>
      <c r="B188" s="79"/>
      <c r="C188" s="77" t="e">
        <f aca="false">NextMonth(C187)</f>
        <v>#VALUE!</v>
      </c>
      <c r="D188" s="78" t="n">
        <v>0.062387189238028</v>
      </c>
      <c r="E188" s="78" t="n">
        <v>5.067</v>
      </c>
      <c r="F188" s="78" t="n">
        <v>-0.14</v>
      </c>
      <c r="G188" s="78" t="n">
        <v>0</v>
      </c>
    </row>
    <row r="189" customFormat="false" ht="11.25" hidden="false" customHeight="false" outlineLevel="0" collapsed="false">
      <c r="A189" s="79"/>
      <c r="B189" s="79"/>
      <c r="C189" s="77" t="e">
        <f aca="false">NextMonth(C188)</f>
        <v>#VALUE!</v>
      </c>
      <c r="D189" s="78" t="n">
        <v>0.062414312211813</v>
      </c>
      <c r="E189" s="78" t="n">
        <v>5.1</v>
      </c>
      <c r="F189" s="78" t="n">
        <v>-0.14</v>
      </c>
      <c r="G189" s="78" t="n">
        <v>0</v>
      </c>
    </row>
    <row r="190" customFormat="false" ht="11.25" hidden="false" customHeight="false" outlineLevel="0" collapsed="false">
      <c r="A190" s="79"/>
      <c r="B190" s="79"/>
      <c r="C190" s="77" t="e">
        <f aca="false">NextMonth(C189)</f>
        <v>#VALUE!</v>
      </c>
      <c r="D190" s="78" t="n">
        <v>0.062442339284982</v>
      </c>
      <c r="E190" s="78" t="n">
        <v>5.127</v>
      </c>
      <c r="F190" s="78" t="n">
        <v>-0.14</v>
      </c>
      <c r="G190" s="78" t="n">
        <v>0</v>
      </c>
    </row>
    <row r="191" customFormat="false" ht="11.25" hidden="false" customHeight="false" outlineLevel="0" collapsed="false">
      <c r="A191" s="79"/>
      <c r="B191" s="79"/>
      <c r="C191" s="77" t="e">
        <f aca="false">NextMonth(C190)</f>
        <v>#VALUE!</v>
      </c>
      <c r="D191" s="78" t="n">
        <v>0.062470366358411</v>
      </c>
      <c r="E191" s="78" t="n">
        <v>5.132</v>
      </c>
      <c r="F191" s="78" t="n">
        <v>-0.14</v>
      </c>
      <c r="G191" s="78" t="n">
        <v>0</v>
      </c>
    </row>
    <row r="192" customFormat="false" ht="11.25" hidden="false" customHeight="false" outlineLevel="0" collapsed="false">
      <c r="A192" s="79"/>
      <c r="B192" s="79"/>
      <c r="C192" s="77" t="e">
        <f aca="false">NextMonth(C191)</f>
        <v>#VALUE!</v>
      </c>
      <c r="D192" s="78" t="n">
        <v>0.062497489332946</v>
      </c>
      <c r="E192" s="78" t="n">
        <v>5.162</v>
      </c>
      <c r="F192" s="78" t="n">
        <v>-0.14</v>
      </c>
      <c r="G192" s="78" t="n">
        <v>0</v>
      </c>
    </row>
    <row r="193" customFormat="false" ht="11.25" hidden="false" customHeight="false" outlineLevel="0" collapsed="false">
      <c r="A193" s="79"/>
      <c r="B193" s="79"/>
      <c r="C193" s="77" t="e">
        <f aca="false">NextMonth(C192)</f>
        <v>#VALUE!</v>
      </c>
      <c r="D193" s="78" t="n">
        <v>0.062525516406888</v>
      </c>
      <c r="E193" s="78" t="n">
        <v>5.302</v>
      </c>
      <c r="F193" s="78" t="n">
        <v>-0.15</v>
      </c>
      <c r="G193" s="78" t="n">
        <v>0</v>
      </c>
    </row>
    <row r="194" customFormat="false" ht="11.25" hidden="false" customHeight="false" outlineLevel="0" collapsed="false">
      <c r="A194" s="79"/>
      <c r="B194" s="79"/>
      <c r="C194" s="77" t="e">
        <f aca="false">NextMonth(C193)</f>
        <v>#VALUE!</v>
      </c>
      <c r="D194" s="78" t="n">
        <v>0.062552639381919</v>
      </c>
      <c r="E194" s="78" t="n">
        <v>5.442</v>
      </c>
      <c r="F194" s="78" t="n">
        <v>-0.15</v>
      </c>
      <c r="G194" s="78" t="n">
        <v>0</v>
      </c>
    </row>
    <row r="195" customFormat="false" ht="11.25" hidden="false" customHeight="false" outlineLevel="0" collapsed="false">
      <c r="A195" s="79"/>
      <c r="B195" s="79"/>
      <c r="C195" s="77" t="e">
        <f aca="false">NextMonth(C194)</f>
        <v>#VALUE!</v>
      </c>
      <c r="D195" s="78" t="n">
        <v>0.062580666456374</v>
      </c>
      <c r="E195" s="78" t="n">
        <v>5.537</v>
      </c>
      <c r="F195" s="78" t="n">
        <v>-0.15</v>
      </c>
      <c r="G195" s="78" t="n">
        <v>0</v>
      </c>
    </row>
    <row r="196" customFormat="false" ht="11.25" hidden="false" customHeight="false" outlineLevel="0" collapsed="false">
      <c r="A196" s="79"/>
      <c r="B196" s="79"/>
      <c r="C196" s="77" t="e">
        <f aca="false">NextMonth(C195)</f>
        <v>#VALUE!</v>
      </c>
      <c r="D196" s="78" t="n">
        <v>0.06260869353109</v>
      </c>
      <c r="E196" s="78" t="n">
        <v>5.417</v>
      </c>
      <c r="F196" s="78" t="n">
        <v>-0.15</v>
      </c>
      <c r="G196" s="78" t="n">
        <v>0</v>
      </c>
    </row>
    <row r="197" customFormat="false" ht="11.25" hidden="false" customHeight="false" outlineLevel="0" collapsed="false">
      <c r="A197" s="79"/>
      <c r="B197" s="79"/>
      <c r="C197" s="77" t="e">
        <f aca="false">NextMonth(C196)</f>
        <v>#VALUE!</v>
      </c>
      <c r="D197" s="78" t="n">
        <v>0.062634912407673</v>
      </c>
      <c r="E197" s="78" t="n">
        <v>5.296</v>
      </c>
      <c r="F197" s="78" t="n">
        <v>-0.15</v>
      </c>
      <c r="G197" s="78" t="n">
        <v>0</v>
      </c>
    </row>
    <row r="198" customFormat="false" ht="11.25" hidden="false" customHeight="false" outlineLevel="0" collapsed="false">
      <c r="A198" s="79"/>
      <c r="B198" s="79"/>
      <c r="C198" s="77" t="e">
        <f aca="false">NextMonth(C197)</f>
        <v>#VALUE!</v>
      </c>
      <c r="D198" s="78" t="n">
        <v>0.062662939482893</v>
      </c>
      <c r="E198" s="78" t="n">
        <v>5.162</v>
      </c>
      <c r="F198" s="78" t="n">
        <v>-0.14</v>
      </c>
      <c r="G198" s="78" t="n">
        <v>0</v>
      </c>
    </row>
    <row r="199" customFormat="false" ht="11.25" hidden="false" customHeight="false" outlineLevel="0" collapsed="false">
      <c r="A199" s="79"/>
      <c r="B199" s="79"/>
      <c r="C199" s="77" t="e">
        <f aca="false">NextMonth(C198)</f>
        <v>#VALUE!</v>
      </c>
      <c r="D199" s="78" t="n">
        <v>0.062690062459161</v>
      </c>
      <c r="E199" s="78" t="n">
        <v>5.142</v>
      </c>
      <c r="F199" s="78" t="n">
        <v>-0.14</v>
      </c>
      <c r="G199" s="78" t="n">
        <v>0</v>
      </c>
    </row>
    <row r="200" customFormat="false" ht="11.25" hidden="false" customHeight="false" outlineLevel="0" collapsed="false">
      <c r="A200" s="79"/>
      <c r="B200" s="79"/>
      <c r="C200" s="77" t="e">
        <f aca="false">NextMonth(C199)</f>
        <v>#VALUE!</v>
      </c>
      <c r="D200" s="78" t="n">
        <v>0.062718089534894</v>
      </c>
      <c r="E200" s="78" t="n">
        <v>5.162</v>
      </c>
      <c r="F200" s="78" t="n">
        <v>-0.14</v>
      </c>
      <c r="G200" s="78" t="n">
        <v>0</v>
      </c>
    </row>
    <row r="201" customFormat="false" ht="11.25" hidden="false" customHeight="false" outlineLevel="0" collapsed="false">
      <c r="A201" s="79"/>
      <c r="B201" s="79"/>
      <c r="C201" s="77" t="e">
        <f aca="false">NextMonth(C200)</f>
        <v>#VALUE!</v>
      </c>
      <c r="D201" s="78" t="n">
        <v>0.062745212511658</v>
      </c>
      <c r="E201" s="78" t="n">
        <v>5.195</v>
      </c>
      <c r="F201" s="78" t="n">
        <v>-0.14</v>
      </c>
      <c r="G201" s="78" t="n">
        <v>0</v>
      </c>
    </row>
    <row r="202" customFormat="false" ht="11.25" hidden="false" customHeight="false" outlineLevel="0" collapsed="false">
      <c r="A202" s="79"/>
      <c r="B202" s="79"/>
      <c r="C202" s="77" t="e">
        <f aca="false">NextMonth(C201)</f>
        <v>#VALUE!</v>
      </c>
      <c r="D202" s="78" t="n">
        <v>0.062773239587904</v>
      </c>
      <c r="E202" s="78" t="n">
        <v>5.222</v>
      </c>
      <c r="F202" s="78" t="n">
        <v>-0.14</v>
      </c>
      <c r="G202" s="78" t="n">
        <v>0</v>
      </c>
    </row>
    <row r="203" customFormat="false" ht="11.25" hidden="false" customHeight="false" outlineLevel="0" collapsed="false">
      <c r="A203" s="79"/>
      <c r="B203" s="79"/>
      <c r="C203" s="77" t="e">
        <f aca="false">NextMonth(C202)</f>
        <v>#VALUE!</v>
      </c>
      <c r="D203" s="78" t="n">
        <v>0.062801266664411</v>
      </c>
      <c r="E203" s="78" t="n">
        <v>5.227</v>
      </c>
      <c r="F203" s="78" t="n">
        <v>-0.14</v>
      </c>
      <c r="G203" s="78" t="n">
        <v>0</v>
      </c>
    </row>
    <row r="204" customFormat="false" ht="11.25" hidden="false" customHeight="false" outlineLevel="0" collapsed="false">
      <c r="A204" s="79"/>
      <c r="B204" s="79"/>
      <c r="C204" s="77" t="e">
        <f aca="false">NextMonth(C203)</f>
        <v>#VALUE!</v>
      </c>
      <c r="D204" s="78" t="n">
        <v>0.062828389641924</v>
      </c>
      <c r="E204" s="78" t="n">
        <v>5.257</v>
      </c>
      <c r="F204" s="78" t="n">
        <v>-0.14</v>
      </c>
      <c r="G204" s="78" t="n">
        <v>0</v>
      </c>
    </row>
    <row r="205" customFormat="false" ht="11.25" hidden="false" customHeight="false" outlineLevel="0" collapsed="false">
      <c r="A205" s="79"/>
      <c r="B205" s="79"/>
      <c r="C205" s="77" t="e">
        <f aca="false">NextMonth(C204)</f>
        <v>#VALUE!</v>
      </c>
      <c r="D205" s="78" t="n">
        <v>0.062856416718943</v>
      </c>
      <c r="E205" s="78" t="n">
        <v>5.397</v>
      </c>
      <c r="F205" s="78" t="n">
        <v>-0.15</v>
      </c>
      <c r="G205" s="78" t="n">
        <v>0</v>
      </c>
    </row>
    <row r="206" customFormat="false" ht="11.25" hidden="false" customHeight="false" outlineLevel="0" collapsed="false">
      <c r="A206" s="79"/>
      <c r="B206" s="79"/>
      <c r="C206" s="77" t="e">
        <f aca="false">NextMonth(C205)</f>
        <v>#VALUE!</v>
      </c>
      <c r="D206" s="78" t="n">
        <v>0.062883539696953</v>
      </c>
      <c r="E206" s="78" t="n">
        <v>5.537</v>
      </c>
      <c r="F206" s="78" t="n">
        <v>-0.15</v>
      </c>
      <c r="G206" s="78" t="n">
        <v>0</v>
      </c>
    </row>
    <row r="207" customFormat="false" ht="11.25" hidden="false" customHeight="false" outlineLevel="0" collapsed="false">
      <c r="A207" s="79"/>
      <c r="B207" s="79"/>
      <c r="C207" s="77" t="e">
        <f aca="false">NextMonth(C206)</f>
        <v>#VALUE!</v>
      </c>
      <c r="D207" s="78" t="n">
        <v>0.062911566774485</v>
      </c>
      <c r="E207" s="78" t="n">
        <v>5.637</v>
      </c>
      <c r="F207" s="78" t="n">
        <v>-0.15</v>
      </c>
      <c r="G207" s="78" t="n">
        <v>0</v>
      </c>
    </row>
    <row r="208" customFormat="false" ht="11.25" hidden="false" customHeight="false" outlineLevel="0" collapsed="false">
      <c r="A208" s="79"/>
      <c r="B208" s="79"/>
      <c r="C208" s="77" t="e">
        <f aca="false">NextMonth(C207)</f>
        <v>#VALUE!</v>
      </c>
      <c r="D208" s="78" t="n">
        <v>0.062939593852279</v>
      </c>
      <c r="E208" s="78" t="n">
        <v>5.517</v>
      </c>
      <c r="F208" s="78" t="n">
        <v>-0.15</v>
      </c>
      <c r="G208" s="78" t="n">
        <v>0</v>
      </c>
    </row>
    <row r="209" customFormat="false" ht="11.25" hidden="false" customHeight="false" outlineLevel="0" collapsed="false">
      <c r="A209" s="79"/>
      <c r="B209" s="79"/>
      <c r="C209" s="77" t="e">
        <f aca="false">NextMonth(C208)</f>
        <v>#VALUE!</v>
      </c>
      <c r="D209" s="78" t="n">
        <v>0.062964908632444</v>
      </c>
      <c r="E209" s="78" t="n">
        <v>5.396</v>
      </c>
      <c r="F209" s="78" t="n">
        <v>-0.15</v>
      </c>
      <c r="G209" s="78" t="n">
        <v>0</v>
      </c>
    </row>
    <row r="210" customFormat="false" ht="11.25" hidden="false" customHeight="false" outlineLevel="0" collapsed="false">
      <c r="A210" s="79"/>
      <c r="B210" s="79"/>
      <c r="C210" s="77" t="e">
        <f aca="false">NextMonth(C209)</f>
        <v>#VALUE!</v>
      </c>
      <c r="D210" s="78" t="n">
        <v>0.062992935710733</v>
      </c>
      <c r="E210" s="78" t="n">
        <v>5.262</v>
      </c>
      <c r="F210" s="78" t="n">
        <v>-0.14</v>
      </c>
      <c r="G210" s="78" t="n">
        <v>0</v>
      </c>
    </row>
    <row r="211" customFormat="false" ht="11.25" hidden="false" customHeight="false" outlineLevel="0" collapsed="false">
      <c r="A211" s="79"/>
      <c r="B211" s="79"/>
      <c r="C211" s="77" t="e">
        <f aca="false">NextMonth(C210)</f>
        <v>#VALUE!</v>
      </c>
      <c r="D211" s="78" t="n">
        <v>0.063020058689971</v>
      </c>
      <c r="E211" s="78" t="n">
        <v>5.242</v>
      </c>
      <c r="F211" s="78" t="n">
        <v>-0.14</v>
      </c>
      <c r="G211" s="78" t="n">
        <v>0</v>
      </c>
    </row>
    <row r="212" customFormat="false" ht="11.25" hidden="false" customHeight="false" outlineLevel="0" collapsed="false">
      <c r="A212" s="79"/>
      <c r="B212" s="79"/>
      <c r="C212" s="77" t="e">
        <f aca="false">NextMonth(C211)</f>
        <v>#VALUE!</v>
      </c>
      <c r="D212" s="78" t="n">
        <v>0.063048085768773</v>
      </c>
      <c r="E212" s="78" t="n">
        <v>5.262</v>
      </c>
      <c r="F212" s="78" t="n">
        <v>-0.14</v>
      </c>
      <c r="G212" s="78" t="n">
        <v>0</v>
      </c>
    </row>
    <row r="213" customFormat="false" ht="11.25" hidden="false" customHeight="false" outlineLevel="0" collapsed="false">
      <c r="A213" s="79"/>
      <c r="B213" s="79"/>
      <c r="C213" s="77" t="e">
        <f aca="false">NextMonth(C212)</f>
        <v>#VALUE!</v>
      </c>
      <c r="D213" s="78" t="n">
        <v>0.063075208748507</v>
      </c>
      <c r="E213" s="78" t="n">
        <v>5.295</v>
      </c>
      <c r="F213" s="78" t="n">
        <v>-0.14</v>
      </c>
      <c r="G213" s="78" t="n">
        <v>0</v>
      </c>
    </row>
    <row r="214" customFormat="false" ht="11.25" hidden="false" customHeight="false" outlineLevel="0" collapsed="false">
      <c r="A214" s="79"/>
      <c r="B214" s="79"/>
      <c r="C214" s="77" t="e">
        <f aca="false">NextMonth(C213)</f>
        <v>#VALUE!</v>
      </c>
      <c r="D214" s="78" t="n">
        <v>0.063103235827822</v>
      </c>
      <c r="E214" s="78" t="n">
        <v>5.322</v>
      </c>
      <c r="F214" s="78" t="n">
        <v>-0.14</v>
      </c>
      <c r="G214" s="78" t="n">
        <v>0</v>
      </c>
    </row>
    <row r="215" customFormat="false" ht="11.25" hidden="false" customHeight="false" outlineLevel="0" collapsed="false">
      <c r="A215" s="79"/>
      <c r="B215" s="79"/>
      <c r="C215" s="77" t="e">
        <f aca="false">NextMonth(C214)</f>
        <v>#VALUE!</v>
      </c>
      <c r="D215" s="78" t="n">
        <v>0.063131262907397</v>
      </c>
      <c r="E215" s="78" t="n">
        <v>5.327</v>
      </c>
      <c r="F215" s="78" t="n">
        <v>-0.14</v>
      </c>
      <c r="G215" s="78" t="n">
        <v>0</v>
      </c>
    </row>
    <row r="216" customFormat="false" ht="11.25" hidden="false" customHeight="false" outlineLevel="0" collapsed="false">
      <c r="A216" s="79"/>
      <c r="B216" s="79"/>
      <c r="C216" s="77" t="e">
        <f aca="false">NextMonth(C215)</f>
        <v>#VALUE!</v>
      </c>
      <c r="D216" s="78" t="n">
        <v>0.063158385887879</v>
      </c>
      <c r="E216" s="78" t="n">
        <v>5.357</v>
      </c>
      <c r="F216" s="78" t="n">
        <v>-0.14</v>
      </c>
      <c r="G216" s="78" t="n">
        <v>0</v>
      </c>
    </row>
    <row r="217" customFormat="false" ht="11.25" hidden="false" customHeight="false" outlineLevel="0" collapsed="false">
      <c r="A217" s="79"/>
      <c r="B217" s="79"/>
      <c r="C217" s="77" t="e">
        <f aca="false">NextMonth(C216)</f>
        <v>#VALUE!</v>
      </c>
      <c r="D217" s="78" t="n">
        <v>0.063186412967968</v>
      </c>
      <c r="E217" s="78" t="n">
        <v>5.497</v>
      </c>
      <c r="F217" s="78" t="n">
        <v>-0.15</v>
      </c>
      <c r="G217" s="78" t="n">
        <v>0</v>
      </c>
    </row>
    <row r="218" customFormat="false" ht="11.25" hidden="false" customHeight="false" outlineLevel="0" collapsed="false">
      <c r="A218" s="79"/>
      <c r="B218" s="79"/>
      <c r="C218" s="77" t="e">
        <f aca="false">NextMonth(C217)</f>
        <v>#VALUE!</v>
      </c>
      <c r="D218" s="78" t="n">
        <v>0.063213535948947</v>
      </c>
      <c r="E218" s="78" t="n">
        <v>5.637</v>
      </c>
      <c r="F218" s="78" t="n">
        <v>-0.15</v>
      </c>
      <c r="G218" s="78" t="n">
        <v>0</v>
      </c>
    </row>
    <row r="219" customFormat="false" ht="11.25" hidden="false" customHeight="false" outlineLevel="0" collapsed="false">
      <c r="A219" s="79"/>
      <c r="B219" s="79"/>
      <c r="C219" s="77" t="e">
        <f aca="false">NextMonth(C218)</f>
        <v>#VALUE!</v>
      </c>
      <c r="D219" s="78" t="n">
        <v>0.063241563029547</v>
      </c>
      <c r="E219" s="78" t="n">
        <v>5.742</v>
      </c>
      <c r="F219" s="78" t="n">
        <v>-0.15</v>
      </c>
      <c r="G219" s="78" t="n">
        <v>0</v>
      </c>
    </row>
    <row r="220" customFormat="false" ht="11.25" hidden="false" customHeight="false" outlineLevel="0" collapsed="false">
      <c r="A220" s="79"/>
      <c r="B220" s="79"/>
      <c r="C220" s="77" t="e">
        <f aca="false">NextMonth(C219)</f>
        <v>#VALUE!</v>
      </c>
      <c r="D220" s="78" t="n">
        <v>0.063269590110409</v>
      </c>
      <c r="E220" s="78" t="n">
        <v>5.622</v>
      </c>
      <c r="F220" s="78" t="n">
        <v>-0.15</v>
      </c>
      <c r="G220" s="78" t="n">
        <v>0</v>
      </c>
    </row>
    <row r="221" customFormat="false" ht="11.25" hidden="false" customHeight="false" outlineLevel="0" collapsed="false">
      <c r="A221" s="79"/>
      <c r="B221" s="79"/>
      <c r="C221" s="77" t="e">
        <f aca="false">NextMonth(C220)</f>
        <v>#VALUE!</v>
      </c>
      <c r="D221" s="78" t="n">
        <v>0.063294904893346</v>
      </c>
      <c r="E221" s="78" t="n">
        <v>5.501</v>
      </c>
      <c r="F221" s="78" t="n">
        <v>-0.15</v>
      </c>
      <c r="G221" s="78" t="n">
        <v>0</v>
      </c>
    </row>
    <row r="222" customFormat="false" ht="11.25" hidden="false" customHeight="false" outlineLevel="0" collapsed="false">
      <c r="A222" s="79"/>
      <c r="B222" s="79"/>
      <c r="C222" s="77" t="e">
        <f aca="false">NextMonth(C221)</f>
        <v>#VALUE!</v>
      </c>
      <c r="D222" s="78" t="n">
        <v>0.063322931974704</v>
      </c>
      <c r="E222" s="78" t="n">
        <v>5.367</v>
      </c>
      <c r="F222" s="78" t="n">
        <v>-0.14</v>
      </c>
      <c r="G222" s="78" t="n">
        <v>0</v>
      </c>
    </row>
    <row r="223" customFormat="false" ht="11.25" hidden="false" customHeight="false" outlineLevel="0" collapsed="false">
      <c r="A223" s="79"/>
      <c r="B223" s="79"/>
      <c r="C223" s="77" t="e">
        <f aca="false">NextMonth(C222)</f>
        <v>#VALUE!</v>
      </c>
      <c r="D223" s="78" t="n">
        <v>0.063350054956911</v>
      </c>
      <c r="E223" s="78" t="n">
        <v>5.347</v>
      </c>
      <c r="F223" s="78" t="n">
        <v>-0.14</v>
      </c>
      <c r="G223" s="78" t="n">
        <v>0</v>
      </c>
    </row>
    <row r="224" customFormat="false" ht="11.25" hidden="false" customHeight="false" outlineLevel="0" collapsed="false">
      <c r="A224" s="79"/>
      <c r="B224" s="79"/>
      <c r="C224" s="77" t="e">
        <f aca="false">NextMonth(C223)</f>
        <v>#VALUE!</v>
      </c>
      <c r="D224" s="78" t="n">
        <v>0.063378082038781</v>
      </c>
      <c r="E224" s="78" t="n">
        <v>5.367</v>
      </c>
      <c r="F224" s="78" t="n">
        <v>-0.14</v>
      </c>
      <c r="G224" s="78" t="n">
        <v>0</v>
      </c>
    </row>
    <row r="225" customFormat="false" ht="11.25" hidden="false" customHeight="false" outlineLevel="0" collapsed="false">
      <c r="A225" s="79"/>
      <c r="B225" s="79"/>
      <c r="C225" s="77" t="e">
        <f aca="false">NextMonth(C224)</f>
        <v>#VALUE!</v>
      </c>
      <c r="D225" s="78" t="n">
        <v>0.063405205021485</v>
      </c>
      <c r="E225" s="78" t="n">
        <v>5.4</v>
      </c>
      <c r="F225" s="78" t="n">
        <v>-0.14</v>
      </c>
      <c r="G225" s="78" t="n">
        <v>0</v>
      </c>
    </row>
    <row r="226" customFormat="false" ht="11.25" hidden="false" customHeight="false" outlineLevel="0" collapsed="false">
      <c r="A226" s="79"/>
      <c r="B226" s="79"/>
      <c r="C226" s="77" t="e">
        <f aca="false">NextMonth(C225)</f>
        <v>#VALUE!</v>
      </c>
      <c r="D226" s="78" t="n">
        <v>0.063433232103868</v>
      </c>
      <c r="E226" s="78" t="n">
        <v>5.427</v>
      </c>
      <c r="F226" s="78" t="n">
        <v>-0.14</v>
      </c>
      <c r="G226" s="78" t="n">
        <v>0</v>
      </c>
    </row>
    <row r="227" customFormat="false" ht="11.25" hidden="false" customHeight="false" outlineLevel="0" collapsed="false">
      <c r="A227" s="79"/>
      <c r="B227" s="79"/>
      <c r="C227" s="77" t="e">
        <f aca="false">NextMonth(C226)</f>
        <v>#VALUE!</v>
      </c>
      <c r="D227" s="78" t="n">
        <v>0.063461259186511</v>
      </c>
      <c r="E227" s="78" t="n">
        <v>5.432</v>
      </c>
      <c r="F227" s="78" t="n">
        <v>-0.14</v>
      </c>
      <c r="G227" s="78" t="n">
        <v>0</v>
      </c>
    </row>
    <row r="228" customFormat="false" ht="11.25" hidden="false" customHeight="false" outlineLevel="0" collapsed="false">
      <c r="A228" s="79"/>
      <c r="B228" s="79"/>
      <c r="C228" s="77" t="e">
        <f aca="false">NextMonth(C227)</f>
        <v>#VALUE!</v>
      </c>
      <c r="D228" s="78" t="n">
        <v>0.063488382169963</v>
      </c>
      <c r="E228" s="78" t="n">
        <v>5.462</v>
      </c>
      <c r="F228" s="78" t="n">
        <v>-0.14</v>
      </c>
      <c r="G228" s="78" t="n">
        <v>0</v>
      </c>
    </row>
    <row r="229" customFormat="false" ht="11.25" hidden="false" customHeight="false" outlineLevel="0" collapsed="false">
      <c r="A229" s="79"/>
      <c r="B229" s="79"/>
      <c r="C229" s="77" t="e">
        <f aca="false">NextMonth(C228)</f>
        <v>#VALUE!</v>
      </c>
      <c r="D229" s="78" t="n">
        <v>0.063516409253119</v>
      </c>
      <c r="E229" s="78" t="n">
        <v>5.602</v>
      </c>
      <c r="F229" s="78" t="n">
        <v>-0.15</v>
      </c>
      <c r="G229" s="78" t="n">
        <v>0</v>
      </c>
    </row>
    <row r="230" customFormat="false" ht="11.25" hidden="false" customHeight="false" outlineLevel="0" collapsed="false">
      <c r="A230" s="79"/>
      <c r="B230" s="79"/>
      <c r="C230" s="77" t="e">
        <f aca="false">NextMonth(C229)</f>
        <v>#VALUE!</v>
      </c>
      <c r="D230" s="78" t="n">
        <v>0.063543532237067</v>
      </c>
      <c r="E230" s="78" t="n">
        <v>5.742</v>
      </c>
      <c r="F230" s="78" t="n">
        <v>-0.15</v>
      </c>
      <c r="G230" s="78" t="n">
        <v>0</v>
      </c>
    </row>
    <row r="231" customFormat="false" ht="11.25" hidden="false" customHeight="false" outlineLevel="0" collapsed="false">
      <c r="A231" s="79"/>
      <c r="B231" s="79"/>
      <c r="C231" s="77" t="e">
        <f aca="false">NextMonth(C230)</f>
        <v>#VALUE!</v>
      </c>
      <c r="D231" s="78" t="n">
        <v>0.063571559320736</v>
      </c>
      <c r="E231" s="78" t="n">
        <v>5.847</v>
      </c>
      <c r="F231" s="78" t="n">
        <v>-0.15</v>
      </c>
      <c r="G231" s="78" t="n">
        <v>0</v>
      </c>
    </row>
    <row r="232" customFormat="false" ht="11.25" hidden="false" customHeight="false" outlineLevel="0" collapsed="false">
      <c r="A232" s="79"/>
      <c r="B232" s="79"/>
      <c r="C232" s="77" t="e">
        <f aca="false">NextMonth(C231)</f>
        <v>#VALUE!</v>
      </c>
      <c r="D232" s="78" t="n">
        <v>0.063599586404665</v>
      </c>
      <c r="E232" s="78" t="n">
        <v>5.727</v>
      </c>
      <c r="F232" s="78" t="n">
        <v>-0.15</v>
      </c>
      <c r="G232" s="78" t="n">
        <v>0</v>
      </c>
    </row>
    <row r="233" customFormat="false" ht="11.25" hidden="false" customHeight="false" outlineLevel="0" collapsed="false">
      <c r="A233" s="79"/>
      <c r="B233" s="79"/>
      <c r="C233" s="77" t="e">
        <f aca="false">NextMonth(C232)</f>
        <v>#VALUE!</v>
      </c>
      <c r="D233" s="78" t="n">
        <v>0.063624901190374</v>
      </c>
      <c r="E233" s="78" t="n">
        <v>5.606</v>
      </c>
      <c r="F233" s="78" t="n">
        <v>-0.15</v>
      </c>
      <c r="G233" s="78" t="n">
        <v>0</v>
      </c>
    </row>
    <row r="234" customFormat="false" ht="11.25" hidden="false" customHeight="false" outlineLevel="0" collapsed="false">
      <c r="A234" s="79"/>
      <c r="B234" s="79"/>
      <c r="C234" s="77" t="e">
        <f aca="false">NextMonth(C233)</f>
        <v>#VALUE!</v>
      </c>
      <c r="D234" s="78" t="n">
        <v>0.063652928274799</v>
      </c>
      <c r="E234" s="78" t="n">
        <v>5.472</v>
      </c>
      <c r="F234" s="78" t="n">
        <v>-0.14</v>
      </c>
      <c r="G234" s="78" t="n">
        <v>0</v>
      </c>
    </row>
    <row r="235" customFormat="false" ht="11.25" hidden="false" customHeight="false" outlineLevel="0" collapsed="false">
      <c r="A235" s="79"/>
      <c r="B235" s="79"/>
      <c r="C235" s="77" t="e">
        <f aca="false">NextMonth(C234)</f>
        <v>#VALUE!</v>
      </c>
      <c r="D235" s="78" t="n">
        <v>0.063680051259975</v>
      </c>
      <c r="E235" s="78" t="n">
        <v>5.452</v>
      </c>
      <c r="F235" s="78" t="n">
        <v>-0.14</v>
      </c>
      <c r="G235" s="78" t="n">
        <v>0</v>
      </c>
    </row>
    <row r="236" customFormat="false" ht="11.25" hidden="false" customHeight="false" outlineLevel="0" collapsed="false">
      <c r="A236" s="79"/>
      <c r="B236" s="79"/>
      <c r="C236" s="77" t="e">
        <f aca="false">NextMonth(C235)</f>
        <v>#VALUE!</v>
      </c>
      <c r="D236" s="78" t="n">
        <v>0.063708078344913</v>
      </c>
      <c r="E236" s="78" t="n">
        <v>5.472</v>
      </c>
      <c r="F236" s="78" t="n">
        <v>-0.14</v>
      </c>
      <c r="G236" s="78" t="n">
        <v>0</v>
      </c>
    </row>
    <row r="237" customFormat="false" ht="11.25" hidden="false" customHeight="false" outlineLevel="0" collapsed="false">
      <c r="A237" s="79"/>
      <c r="B237" s="79"/>
      <c r="C237" s="77" t="e">
        <f aca="false">NextMonth(C236)</f>
        <v>#VALUE!</v>
      </c>
      <c r="D237" s="78" t="n">
        <v>0.063735201330585</v>
      </c>
      <c r="E237" s="78" t="n">
        <v>5.505</v>
      </c>
      <c r="F237" s="78" t="n">
        <v>-0.14</v>
      </c>
      <c r="G237" s="78" t="n">
        <v>0</v>
      </c>
    </row>
    <row r="238" customFormat="false" ht="11.25" hidden="false" customHeight="false" outlineLevel="0" collapsed="false">
      <c r="A238" s="79"/>
      <c r="B238" s="79"/>
      <c r="C238" s="77" t="e">
        <f aca="false">NextMonth(C237)</f>
        <v>#VALUE!</v>
      </c>
      <c r="D238" s="78" t="n">
        <v>0.063763228416036</v>
      </c>
      <c r="E238" s="78" t="n">
        <v>5.532</v>
      </c>
      <c r="F238" s="78" t="n">
        <v>-0.14</v>
      </c>
      <c r="G238" s="78" t="n">
        <v>0</v>
      </c>
    </row>
    <row r="239" customFormat="false" ht="11.25" hidden="false" customHeight="false" outlineLevel="0" collapsed="false">
      <c r="A239" s="79"/>
      <c r="B239" s="79"/>
      <c r="C239" s="77" t="e">
        <f aca="false">NextMonth(C238)</f>
        <v>#VALUE!</v>
      </c>
      <c r="D239" s="78" t="n">
        <v>0.063791255501747</v>
      </c>
      <c r="E239" s="78" t="n">
        <v>5.537</v>
      </c>
      <c r="F239" s="78" t="n">
        <v>-0.14</v>
      </c>
      <c r="G239" s="78" t="n">
        <v>0</v>
      </c>
    </row>
    <row r="240" customFormat="false" ht="11.25" hidden="false" customHeight="false" outlineLevel="0" collapsed="false">
      <c r="A240" s="79"/>
      <c r="B240" s="79"/>
      <c r="C240" s="77" t="e">
        <f aca="false">NextMonth(C239)</f>
        <v>#VALUE!</v>
      </c>
      <c r="D240" s="78" t="n">
        <v>0.063818378488167</v>
      </c>
      <c r="E240" s="78" t="n">
        <v>5.567</v>
      </c>
      <c r="F240" s="78" t="n">
        <v>-0.14</v>
      </c>
      <c r="G240" s="78" t="n">
        <v>0</v>
      </c>
    </row>
    <row r="241" customFormat="false" ht="11.25" hidden="false" customHeight="false" outlineLevel="0" collapsed="false">
      <c r="A241" s="79"/>
      <c r="B241" s="79"/>
      <c r="C241" s="77" t="e">
        <f aca="false">NextMonth(C240)</f>
        <v>#VALUE!</v>
      </c>
      <c r="D241" s="78" t="n">
        <v>0.063846405574391</v>
      </c>
      <c r="E241" s="78" t="n">
        <v>5.707</v>
      </c>
      <c r="F241" s="78" t="n">
        <v>-0.15</v>
      </c>
      <c r="G241" s="78" t="n">
        <v>0</v>
      </c>
    </row>
    <row r="242" customFormat="false" ht="11.25" hidden="false" customHeight="false" outlineLevel="0" collapsed="false">
      <c r="A242" s="79"/>
      <c r="B242" s="79"/>
      <c r="C242" s="77" t="e">
        <f aca="false">NextMonth(C241)</f>
        <v>#VALUE!</v>
      </c>
      <c r="D242" s="78" t="n">
        <v>0.063873528561307</v>
      </c>
      <c r="E242" s="78" t="n">
        <v>5.847</v>
      </c>
      <c r="F242" s="78" t="n">
        <v>-0.15</v>
      </c>
      <c r="G242" s="78" t="n">
        <v>0</v>
      </c>
    </row>
    <row r="243" customFormat="false" ht="11.25" hidden="false" customHeight="false" outlineLevel="0" collapsed="false">
      <c r="A243" s="79"/>
      <c r="B243" s="79"/>
      <c r="C243" s="77" t="e">
        <f aca="false">NextMonth(C242)</f>
        <v>#VALUE!</v>
      </c>
      <c r="D243" s="78" t="n">
        <v>0.063901555648044</v>
      </c>
      <c r="E243" s="78" t="n">
        <v>5.952</v>
      </c>
      <c r="F243" s="78" t="n">
        <v>-0.15</v>
      </c>
      <c r="G243" s="78" t="n">
        <v>0</v>
      </c>
    </row>
    <row r="244" customFormat="false" ht="11.25" hidden="false" customHeight="false" outlineLevel="0" collapsed="false">
      <c r="A244" s="79"/>
      <c r="B244" s="79"/>
      <c r="C244" s="77" t="e">
        <f aca="false">NextMonth(C243)</f>
        <v>#VALUE!</v>
      </c>
      <c r="D244" s="78" t="n">
        <v>0.06392958273504</v>
      </c>
      <c r="E244" s="78" t="n">
        <v>5.832</v>
      </c>
      <c r="F244" s="78" t="n">
        <v>-0.15</v>
      </c>
      <c r="G244" s="78" t="n">
        <v>0</v>
      </c>
    </row>
    <row r="245" customFormat="false" ht="11.25" hidden="false" customHeight="false" outlineLevel="0" collapsed="false">
      <c r="A245" s="79"/>
      <c r="B245" s="79"/>
      <c r="C245" s="77" t="e">
        <f aca="false">NextMonth(C244)</f>
        <v>#VALUE!</v>
      </c>
      <c r="D245" s="78" t="n">
        <v>0.063955801623112</v>
      </c>
      <c r="E245" s="78" t="n">
        <v>5.711</v>
      </c>
      <c r="F245" s="78" t="n">
        <v>-0.15</v>
      </c>
      <c r="G245" s="78" t="n">
        <v>0</v>
      </c>
    </row>
    <row r="246" customFormat="false" ht="11.25" hidden="false" customHeight="false" outlineLevel="0" collapsed="false">
      <c r="A246" s="79"/>
      <c r="B246" s="79"/>
      <c r="C246" s="77" t="e">
        <f aca="false">NextMonth(C245)</f>
        <v>#VALUE!</v>
      </c>
      <c r="D246" s="78" t="n">
        <v>0.063983828710614</v>
      </c>
      <c r="E246" s="78" t="n">
        <v>5.577</v>
      </c>
      <c r="F246" s="78" t="n">
        <v>-0.14</v>
      </c>
      <c r="G246" s="78" t="n">
        <v>0</v>
      </c>
    </row>
    <row r="247" customFormat="false" ht="11.25" hidden="false" customHeight="false" outlineLevel="0" collapsed="false">
      <c r="A247" s="79"/>
      <c r="B247" s="79"/>
      <c r="C247" s="77" t="e">
        <f aca="false">NextMonth(C246)</f>
        <v>#VALUE!</v>
      </c>
      <c r="D247" s="78" t="n">
        <v>0.064010951698766</v>
      </c>
      <c r="E247" s="78" t="n">
        <v>5.557</v>
      </c>
      <c r="F247" s="78" t="n">
        <v>-0.14</v>
      </c>
      <c r="G247" s="78" t="n">
        <v>0</v>
      </c>
    </row>
    <row r="248" customFormat="false" ht="11.25" hidden="false" customHeight="false" outlineLevel="0" collapsed="false">
      <c r="A248" s="79"/>
      <c r="B248" s="79"/>
      <c r="C248" s="77" t="e">
        <f aca="false">NextMonth(C247)</f>
        <v>#VALUE!</v>
      </c>
      <c r="D248" s="78" t="n">
        <v>0.06403897878678</v>
      </c>
      <c r="E248" s="78" t="n">
        <v>5.577</v>
      </c>
      <c r="F248" s="78" t="n">
        <v>-0.14</v>
      </c>
      <c r="G248" s="78" t="n">
        <v>0</v>
      </c>
    </row>
    <row r="249" customFormat="false" ht="11.25" hidden="false" customHeight="false" outlineLevel="0" collapsed="false">
      <c r="A249" s="79"/>
      <c r="B249" s="79"/>
      <c r="C249" s="77" t="e">
        <f aca="false">NextMonth(C248)</f>
        <v>#VALUE!</v>
      </c>
      <c r="D249" s="78" t="n">
        <v>0.064066101775428</v>
      </c>
      <c r="E249" s="78" t="n">
        <v>5.61</v>
      </c>
      <c r="F249" s="78" t="n">
        <v>-0.14</v>
      </c>
      <c r="G249" s="78" t="n">
        <v>0</v>
      </c>
    </row>
    <row r="250" customFormat="false" ht="11.25" hidden="false" customHeight="false" outlineLevel="0" collapsed="false">
      <c r="A250" s="79"/>
      <c r="B250" s="79"/>
      <c r="C250" s="77" t="e">
        <f aca="false">NextMonth(C249)</f>
        <v>#VALUE!</v>
      </c>
      <c r="D250" s="78" t="n">
        <v>0.064094128863954</v>
      </c>
      <c r="E250" s="78" t="n">
        <v>5.637</v>
      </c>
      <c r="F250" s="78" t="n">
        <v>-0.14</v>
      </c>
      <c r="G250" s="78" t="n">
        <v>0</v>
      </c>
    </row>
    <row r="251" customFormat="false" ht="11.25" hidden="false" customHeight="false" outlineLevel="0" collapsed="false">
      <c r="A251" s="79"/>
      <c r="B251" s="79"/>
      <c r="C251" s="77" t="e">
        <f aca="false">NextMonth(C250)</f>
        <v>#VALUE!</v>
      </c>
      <c r="D251" s="78" t="n">
        <v>0.064122155952741</v>
      </c>
      <c r="E251" s="78" t="n">
        <v>5.642</v>
      </c>
      <c r="F251" s="78" t="n">
        <v>-0.14</v>
      </c>
      <c r="G251" s="78" t="n">
        <v>0</v>
      </c>
    </row>
    <row r="252" customFormat="false" ht="11.25" hidden="false" customHeight="false" outlineLevel="0" collapsed="false">
      <c r="A252" s="79"/>
      <c r="B252" s="79"/>
      <c r="C252" s="77" t="e">
        <f aca="false">NextMonth(C251)</f>
        <v>#VALUE!</v>
      </c>
      <c r="D252" s="78" t="n">
        <v>0.064149278942138</v>
      </c>
      <c r="E252" s="78" t="n">
        <v>5.672</v>
      </c>
      <c r="F252" s="78" t="n">
        <v>-0.14</v>
      </c>
      <c r="G252" s="78" t="n">
        <v>0</v>
      </c>
    </row>
    <row r="253" customFormat="false" ht="11.25" hidden="false" customHeight="false" outlineLevel="0" collapsed="false">
      <c r="A253" s="79"/>
      <c r="B253" s="79"/>
      <c r="C253" s="77" t="e">
        <f aca="false">NextMonth(C252)</f>
        <v>#VALUE!</v>
      </c>
      <c r="D253" s="78" t="n">
        <v>0.064177306031437</v>
      </c>
      <c r="E253" s="78" t="n">
        <v>5.812</v>
      </c>
      <c r="F253" s="78" t="n">
        <v>0</v>
      </c>
      <c r="G253" s="78" t="n">
        <v>0</v>
      </c>
    </row>
    <row r="254" customFormat="false" ht="11.25" hidden="false" customHeight="false" outlineLevel="0" collapsed="false">
      <c r="A254" s="79"/>
      <c r="B254" s="79"/>
      <c r="C254" s="77" t="e">
        <f aca="false">NextMonth(C253)</f>
        <v>#VALUE!</v>
      </c>
      <c r="D254" s="78" t="n">
        <v>0.06420442902133</v>
      </c>
      <c r="E254" s="78" t="n">
        <v>5.952</v>
      </c>
      <c r="F254" s="78" t="n">
        <v>0</v>
      </c>
      <c r="G254" s="78" t="n">
        <v>0</v>
      </c>
    </row>
    <row r="255" customFormat="false" ht="11.25" hidden="false" customHeight="false" outlineLevel="0" collapsed="false">
      <c r="A255" s="79"/>
      <c r="B255" s="79"/>
      <c r="C255" s="77" t="e">
        <f aca="false">NextMonth(C254)</f>
        <v>#VALUE!</v>
      </c>
      <c r="D255" s="78" t="n">
        <v>0.064232456111142</v>
      </c>
      <c r="E255" s="78" t="n">
        <v>6.057</v>
      </c>
      <c r="F255" s="78" t="n">
        <v>0</v>
      </c>
      <c r="G255" s="78" t="n">
        <v>0</v>
      </c>
    </row>
    <row r="256" customFormat="false" ht="11.25" hidden="false" customHeight="false" outlineLevel="0" collapsed="false">
      <c r="A256" s="79"/>
      <c r="B256" s="79"/>
      <c r="C256" s="77" t="e">
        <f aca="false">NextMonth(C255)</f>
        <v>#VALUE!</v>
      </c>
      <c r="D256" s="78" t="n">
        <v>0.064260483201214</v>
      </c>
      <c r="E256" s="78" t="n">
        <v>5.937</v>
      </c>
      <c r="F256" s="78" t="n">
        <v>0</v>
      </c>
      <c r="G256" s="78" t="n">
        <v>0</v>
      </c>
    </row>
    <row r="257" customFormat="false" ht="11.25" hidden="false" customHeight="false" outlineLevel="0" collapsed="false">
      <c r="A257" s="79"/>
      <c r="B257" s="79"/>
      <c r="C257" s="77" t="e">
        <f aca="false">NextMonth(C256)</f>
        <v>#VALUE!</v>
      </c>
      <c r="D257" s="78" t="n">
        <v>0.064269882756382</v>
      </c>
      <c r="E257" s="78" t="n">
        <v>5.816</v>
      </c>
      <c r="F257" s="78" t="n">
        <v>0</v>
      </c>
      <c r="G257" s="78" t="n">
        <v>0</v>
      </c>
    </row>
    <row r="258" customFormat="false" ht="11.25" hidden="false" customHeight="false" outlineLevel="0" collapsed="false">
      <c r="A258" s="79"/>
      <c r="B258" s="79"/>
      <c r="C258" s="77" t="e">
        <f aca="false">NextMonth(C257)</f>
        <v>#VALUE!</v>
      </c>
      <c r="D258" s="78" t="n">
        <v>0.064273241230801</v>
      </c>
      <c r="E258" s="78" t="n">
        <v>5.682</v>
      </c>
      <c r="F258" s="78" t="n">
        <v>0</v>
      </c>
      <c r="G258" s="78" t="n">
        <v>0</v>
      </c>
    </row>
    <row r="259" customFormat="false" ht="11.25" hidden="false" customHeight="false" outlineLevel="0" collapsed="false">
      <c r="A259" s="79"/>
      <c r="B259" s="79"/>
      <c r="C259" s="77" t="e">
        <f aca="false">NextMonth(C258)</f>
        <v>#VALUE!</v>
      </c>
      <c r="D259" s="78" t="n">
        <v>0.064276491367339</v>
      </c>
      <c r="E259" s="78" t="n">
        <v>5.662</v>
      </c>
      <c r="F259" s="78" t="n">
        <v>0</v>
      </c>
      <c r="G259" s="78" t="n">
        <v>0</v>
      </c>
    </row>
    <row r="260" customFormat="false" ht="11.25" hidden="false" customHeight="false" outlineLevel="0" collapsed="false">
      <c r="A260" s="79"/>
      <c r="B260" s="79"/>
      <c r="C260" s="77" t="e">
        <f aca="false">NextMonth(C259)</f>
        <v>#VALUE!</v>
      </c>
      <c r="D260" s="78" t="n">
        <v>0.064279849841765</v>
      </c>
      <c r="E260" s="78" t="n">
        <v>5.682</v>
      </c>
      <c r="F260" s="78" t="n">
        <v>0</v>
      </c>
      <c r="G260" s="78" t="n">
        <v>0</v>
      </c>
    </row>
    <row r="261" customFormat="false" ht="11.25" hidden="false" customHeight="false" outlineLevel="0" collapsed="false">
      <c r="A261" s="79"/>
      <c r="B261" s="79"/>
      <c r="C261" s="77" t="e">
        <f aca="false">NextMonth(C260)</f>
        <v>#VALUE!</v>
      </c>
      <c r="D261" s="78" t="n">
        <v>0.064283099978311</v>
      </c>
      <c r="E261" s="78" t="n">
        <v>5.715</v>
      </c>
      <c r="F261" s="78" t="n">
        <v>0</v>
      </c>
      <c r="G261" s="78" t="n">
        <v>0</v>
      </c>
    </row>
    <row r="262" customFormat="false" ht="11.25" hidden="false" customHeight="false" outlineLevel="0" collapsed="false">
      <c r="A262" s="79"/>
      <c r="B262" s="79"/>
      <c r="C262" s="77" t="e">
        <f aca="false">NextMonth(C261)</f>
        <v>#VALUE!</v>
      </c>
      <c r="D262" s="78" t="n">
        <v>0.064286458452744</v>
      </c>
      <c r="E262" s="78" t="n">
        <v>5.742</v>
      </c>
      <c r="F262" s="78" t="n">
        <v>0</v>
      </c>
      <c r="G262" s="78" t="n">
        <v>0</v>
      </c>
    </row>
    <row r="263" customFormat="false" ht="11.25" hidden="false" customHeight="false" outlineLevel="0" collapsed="false">
      <c r="A263" s="79"/>
      <c r="B263" s="79"/>
      <c r="C263" s="77" t="e">
        <f aca="false">NextMonth(C262)</f>
        <v>#VALUE!</v>
      </c>
      <c r="D263" s="78" t="n">
        <v>0.064289816927181</v>
      </c>
      <c r="E263" s="78" t="n">
        <v>5.747</v>
      </c>
      <c r="F263" s="78" t="n">
        <v>0</v>
      </c>
      <c r="G263" s="78" t="n">
        <v>0</v>
      </c>
    </row>
    <row r="264" customFormat="false" ht="11.25" hidden="false" customHeight="false" outlineLevel="0" collapsed="false">
      <c r="A264" s="79"/>
      <c r="B264" s="79"/>
      <c r="C264" s="77" t="e">
        <f aca="false">NextMonth(C263)</f>
        <v>#VALUE!</v>
      </c>
      <c r="D264" s="78" t="n">
        <v>0.064293067063738</v>
      </c>
      <c r="E264" s="78" t="n">
        <v>5.777</v>
      </c>
      <c r="F264" s="78" t="n">
        <v>0</v>
      </c>
      <c r="G264" s="78" t="n">
        <v>0</v>
      </c>
    </row>
    <row r="265" customFormat="false" ht="11.25" hidden="false" customHeight="false" outlineLevel="0" collapsed="false">
      <c r="A265" s="79"/>
      <c r="B265" s="79"/>
      <c r="C265" s="77" t="e">
        <f aca="false">NextMonth(C264)</f>
        <v>#VALUE!</v>
      </c>
      <c r="D265" s="78" t="n">
        <v>0.064296425538182</v>
      </c>
      <c r="E265" s="78" t="n">
        <v>5.917</v>
      </c>
      <c r="F265" s="78" t="n">
        <v>0</v>
      </c>
      <c r="G265" s="78" t="n">
        <v>0</v>
      </c>
    </row>
    <row r="266" customFormat="false" ht="11.25" hidden="false" customHeight="false" outlineLevel="0" collapsed="false">
      <c r="A266" s="79"/>
      <c r="B266" s="79"/>
      <c r="C266" s="77" t="e">
        <f aca="false">NextMonth(C265)</f>
        <v>#VALUE!</v>
      </c>
      <c r="D266" s="78" t="n">
        <v>0.064299675674745</v>
      </c>
      <c r="E266" s="78" t="n">
        <v>6.057</v>
      </c>
      <c r="F266" s="78" t="n">
        <v>0</v>
      </c>
      <c r="G266" s="78" t="n">
        <v>0</v>
      </c>
    </row>
    <row r="267" customFormat="false" ht="11.25" hidden="false" customHeight="false" outlineLevel="0" collapsed="false">
      <c r="A267" s="79"/>
      <c r="B267" s="79"/>
      <c r="C267" s="77" t="e">
        <f aca="false">NextMonth(C266)</f>
        <v>#VALUE!</v>
      </c>
      <c r="D267" s="78" t="n">
        <v>0.064303034149197</v>
      </c>
      <c r="E267" s="78" t="n">
        <v>6.162</v>
      </c>
      <c r="F267" s="78" t="n">
        <v>0</v>
      </c>
      <c r="G267" s="78" t="n">
        <v>0</v>
      </c>
    </row>
    <row r="268" customFormat="false" ht="11.25" hidden="false" customHeight="false" outlineLevel="0" collapsed="false">
      <c r="A268" s="79"/>
      <c r="B268" s="79"/>
      <c r="C268" s="77" t="e">
        <f aca="false">NextMonth(C267)</f>
        <v>#VALUE!</v>
      </c>
      <c r="D268" s="78" t="n">
        <v>0.064306392623653</v>
      </c>
      <c r="E268" s="78" t="n">
        <v>6.042</v>
      </c>
      <c r="F268" s="78" t="n">
        <v>0</v>
      </c>
      <c r="G268" s="78" t="n">
        <v>0</v>
      </c>
    </row>
    <row r="269" customFormat="false" ht="11.25" hidden="false" customHeight="false" outlineLevel="0" collapsed="false">
      <c r="A269" s="79"/>
      <c r="B269" s="79"/>
      <c r="C269" s="77" t="e">
        <f aca="false">NextMonth(C268)</f>
        <v>#VALUE!</v>
      </c>
      <c r="D269" s="78" t="n">
        <v>0.064309426084455</v>
      </c>
      <c r="E269" s="78" t="n">
        <v>5.921</v>
      </c>
      <c r="F269" s="78" t="n">
        <v>0</v>
      </c>
      <c r="G269" s="78" t="n">
        <v>0</v>
      </c>
    </row>
    <row r="270" customFormat="false" ht="11.25" hidden="false" customHeight="false" outlineLevel="0" collapsed="false">
      <c r="A270" s="79"/>
      <c r="B270" s="79"/>
      <c r="C270" s="77" t="e">
        <f aca="false">NextMonth(C269)</f>
        <v>#VALUE!</v>
      </c>
      <c r="D270" s="78" t="n">
        <v>0.064312784558918</v>
      </c>
      <c r="E270" s="78" t="n">
        <v>5.787</v>
      </c>
      <c r="F270" s="78" t="n">
        <v>0</v>
      </c>
      <c r="G270" s="78" t="n">
        <v>0</v>
      </c>
    </row>
    <row r="271" customFormat="false" ht="11.25" hidden="false" customHeight="false" outlineLevel="0" collapsed="false">
      <c r="A271" s="79"/>
      <c r="B271" s="79"/>
      <c r="C271" s="77" t="e">
        <f aca="false">NextMonth(C270)</f>
        <v>#VALUE!</v>
      </c>
      <c r="D271" s="78" t="n">
        <v>0.064316034695499</v>
      </c>
      <c r="E271" s="78" t="n">
        <v>5.767</v>
      </c>
      <c r="F271" s="78" t="n">
        <v>0</v>
      </c>
      <c r="G271" s="78" t="n">
        <v>0</v>
      </c>
    </row>
    <row r="272" customFormat="false" ht="11.25" hidden="false" customHeight="false" outlineLevel="0" collapsed="false">
      <c r="A272" s="79"/>
      <c r="B272" s="79"/>
      <c r="C272" s="77" t="e">
        <f aca="false">NextMonth(C271)</f>
        <v>#VALUE!</v>
      </c>
      <c r="D272" s="78" t="n">
        <v>0.06431939316997</v>
      </c>
      <c r="E272" s="78" t="n">
        <v>5.787</v>
      </c>
      <c r="F272" s="78" t="n">
        <v>0</v>
      </c>
      <c r="G272" s="78" t="n">
        <v>0</v>
      </c>
    </row>
    <row r="273" customFormat="false" ht="11.25" hidden="false" customHeight="false" outlineLevel="0" collapsed="false">
      <c r="A273" s="79"/>
      <c r="B273" s="79"/>
      <c r="C273" s="77" t="e">
        <f aca="false">NextMonth(C272)</f>
        <v>#VALUE!</v>
      </c>
      <c r="D273" s="78" t="n">
        <v>0.064322643306557</v>
      </c>
      <c r="E273" s="78" t="n">
        <v>5.82</v>
      </c>
      <c r="F273" s="78" t="n">
        <v>0</v>
      </c>
      <c r="G273" s="78" t="n">
        <v>0</v>
      </c>
    </row>
    <row r="274" customFormat="false" ht="11.25" hidden="false" customHeight="false" outlineLevel="0" collapsed="false">
      <c r="A274" s="79"/>
      <c r="B274" s="79"/>
      <c r="C274" s="77" t="e">
        <f aca="false">NextMonth(C273)</f>
        <v>#VALUE!</v>
      </c>
      <c r="D274" s="78" t="n">
        <v>0.064326001781035</v>
      </c>
      <c r="E274" s="78" t="n">
        <v>5.847</v>
      </c>
      <c r="F274" s="78" t="n">
        <v>0</v>
      </c>
      <c r="G274" s="78" t="n">
        <v>0</v>
      </c>
    </row>
    <row r="275" customFormat="false" ht="11.25" hidden="false" customHeight="false" outlineLevel="0" collapsed="false">
      <c r="A275" s="79"/>
      <c r="B275" s="79"/>
      <c r="C275" s="77" t="e">
        <f aca="false">NextMonth(C274)</f>
        <v>#VALUE!</v>
      </c>
      <c r="D275" s="78" t="n">
        <v>0.064329360255516</v>
      </c>
      <c r="E275" s="78" t="n">
        <v>5.852</v>
      </c>
      <c r="F275" s="78" t="n">
        <v>0</v>
      </c>
      <c r="G275" s="78" t="n">
        <v>0</v>
      </c>
    </row>
    <row r="276" customFormat="false" ht="11.25" hidden="false" customHeight="false" outlineLevel="0" collapsed="false">
      <c r="A276" s="79"/>
      <c r="B276" s="79"/>
      <c r="C276" s="77" t="e">
        <f aca="false">NextMonth(C275)</f>
        <v>#VALUE!</v>
      </c>
      <c r="D276" s="78" t="n">
        <v>0.064332610392115</v>
      </c>
      <c r="E276" s="78" t="n">
        <v>5.882</v>
      </c>
      <c r="F276" s="78" t="n">
        <v>0</v>
      </c>
      <c r="G276" s="78" t="n">
        <v>0</v>
      </c>
    </row>
    <row r="277" customFormat="false" ht="11.25" hidden="false" customHeight="false" outlineLevel="0" collapsed="false">
      <c r="A277" s="79"/>
      <c r="B277" s="79"/>
      <c r="C277" s="77" t="e">
        <f aca="false">NextMonth(C276)</f>
        <v>#VALUE!</v>
      </c>
      <c r="D277" s="78" t="n">
        <v>0.064335968866604</v>
      </c>
      <c r="E277" s="78" t="n">
        <v>6.022</v>
      </c>
      <c r="F277" s="78" t="n">
        <v>0</v>
      </c>
      <c r="G277" s="78" t="n">
        <v>0</v>
      </c>
    </row>
    <row r="278" customFormat="false" ht="11.25" hidden="false" customHeight="false" outlineLevel="0" collapsed="false">
      <c r="A278" s="79"/>
      <c r="B278" s="79"/>
      <c r="C278" s="77" t="e">
        <f aca="false">NextMonth(C277)</f>
        <v>#VALUE!</v>
      </c>
      <c r="D278" s="78" t="n">
        <v>0.064339219003209</v>
      </c>
      <c r="E278" s="78" t="n">
        <v>6.162</v>
      </c>
      <c r="F278" s="78" t="n">
        <v>0</v>
      </c>
      <c r="G278" s="78" t="n">
        <v>0</v>
      </c>
    </row>
    <row r="279" customFormat="false" ht="11.25" hidden="false" customHeight="false" outlineLevel="0" collapsed="false">
      <c r="A279" s="79"/>
      <c r="B279" s="79"/>
      <c r="C279" s="77" t="e">
        <f aca="false">NextMonth(C278)</f>
        <v>#VALUE!</v>
      </c>
      <c r="D279" s="78" t="n">
        <v>0.064342577477705</v>
      </c>
      <c r="E279" s="78" t="n">
        <v>6.267</v>
      </c>
      <c r="F279" s="78" t="n">
        <v>0</v>
      </c>
      <c r="G279" s="78" t="n">
        <v>0</v>
      </c>
    </row>
    <row r="280" customFormat="false" ht="11.25" hidden="false" customHeight="false" outlineLevel="0" collapsed="false">
      <c r="A280" s="79"/>
      <c r="B280" s="79"/>
      <c r="C280" s="77" t="e">
        <f aca="false">NextMonth(C279)</f>
        <v>#VALUE!</v>
      </c>
      <c r="D280" s="78" t="n">
        <v>0.064345935952205</v>
      </c>
      <c r="E280" s="78" t="n">
        <v>6.147</v>
      </c>
      <c r="F280" s="78" t="n">
        <v>0</v>
      </c>
      <c r="G280" s="78" t="n">
        <v>0</v>
      </c>
    </row>
    <row r="281" customFormat="false" ht="11.25" hidden="false" customHeight="false" outlineLevel="0" collapsed="false">
      <c r="A281" s="79"/>
      <c r="B281" s="79"/>
      <c r="C281" s="77" t="e">
        <f aca="false">NextMonth(C280)</f>
        <v>#VALUE!</v>
      </c>
      <c r="D281" s="78" t="n">
        <v>0.064348969413047</v>
      </c>
      <c r="E281" s="78" t="n">
        <v>6.026</v>
      </c>
      <c r="F281" s="78" t="n">
        <v>0</v>
      </c>
      <c r="G281" s="78" t="n">
        <v>0</v>
      </c>
    </row>
    <row r="282" customFormat="false" ht="11.25" hidden="false" customHeight="false" outlineLevel="0" collapsed="false">
      <c r="A282" s="79"/>
      <c r="B282" s="79"/>
      <c r="C282" s="77" t="e">
        <f aca="false">NextMonth(C281)</f>
        <v>#VALUE!</v>
      </c>
      <c r="D282" s="78" t="n">
        <v>0.064352327887554</v>
      </c>
      <c r="E282" s="78" t="n">
        <v>5.892</v>
      </c>
      <c r="F282" s="78" t="n">
        <v>0</v>
      </c>
      <c r="G282" s="78" t="n">
        <v>0</v>
      </c>
    </row>
    <row r="283" customFormat="false" ht="11.25" hidden="false" customHeight="false" outlineLevel="0" collapsed="false">
      <c r="A283" s="79"/>
      <c r="B283" s="79"/>
      <c r="C283" s="77" t="e">
        <f aca="false">NextMonth(C282)</f>
        <v>#VALUE!</v>
      </c>
      <c r="D283" s="78" t="n">
        <v>0.064355578024177</v>
      </c>
      <c r="E283" s="78" t="n">
        <v>5.872</v>
      </c>
      <c r="F283" s="78" t="n">
        <v>0</v>
      </c>
      <c r="G283" s="78" t="n">
        <v>0</v>
      </c>
    </row>
    <row r="284" customFormat="false" ht="11.25" hidden="false" customHeight="false" outlineLevel="0" collapsed="false">
      <c r="A284" s="79"/>
      <c r="B284" s="79"/>
      <c r="C284" s="77" t="e">
        <f aca="false">NextMonth(C283)</f>
        <v>#VALUE!</v>
      </c>
      <c r="D284" s="78" t="n">
        <v>0.064358936498692</v>
      </c>
      <c r="E284" s="78" t="n">
        <v>5.892</v>
      </c>
      <c r="F284" s="78" t="n">
        <v>0</v>
      </c>
      <c r="G284" s="78" t="n">
        <v>0</v>
      </c>
    </row>
    <row r="285" customFormat="false" ht="11.25" hidden="false" customHeight="false" outlineLevel="0" collapsed="false">
      <c r="A285" s="79"/>
      <c r="B285" s="79"/>
      <c r="C285" s="77" t="e">
        <f aca="false">NextMonth(C284)</f>
        <v>#VALUE!</v>
      </c>
      <c r="D285" s="78" t="n">
        <v>0.064362186635322</v>
      </c>
      <c r="E285" s="78" t="n">
        <v>5.925</v>
      </c>
      <c r="F285" s="78" t="n">
        <v>0</v>
      </c>
      <c r="G285" s="78" t="n">
        <v>0</v>
      </c>
    </row>
    <row r="286" customFormat="false" ht="11.25" hidden="false" customHeight="false" outlineLevel="0" collapsed="false">
      <c r="A286" s="79"/>
      <c r="B286" s="79"/>
      <c r="C286" s="77" t="e">
        <f aca="false">NextMonth(C285)</f>
        <v>#VALUE!</v>
      </c>
      <c r="D286" s="78" t="n">
        <v>0.064365545109844</v>
      </c>
      <c r="E286" s="78" t="n">
        <v>5.952</v>
      </c>
      <c r="F286" s="78" t="n">
        <v>0</v>
      </c>
      <c r="G286" s="78" t="n">
        <v>0</v>
      </c>
    </row>
    <row r="287" customFormat="false" ht="11.25" hidden="false" customHeight="false" outlineLevel="0" collapsed="false">
      <c r="A287" s="79"/>
      <c r="B287" s="79"/>
      <c r="C287" s="77" t="e">
        <f aca="false">NextMonth(C286)</f>
        <v>#VALUE!</v>
      </c>
      <c r="D287" s="78" t="n">
        <v>0.06436890358437</v>
      </c>
      <c r="E287" s="78" t="n">
        <v>5.957</v>
      </c>
      <c r="F287" s="78" t="n">
        <v>0</v>
      </c>
      <c r="G287" s="78" t="n">
        <v>0</v>
      </c>
    </row>
    <row r="288" customFormat="false" ht="11.25" hidden="false" customHeight="false" outlineLevel="0" collapsed="false">
      <c r="A288" s="79"/>
      <c r="B288" s="79"/>
      <c r="C288" s="77" t="e">
        <f aca="false">NextMonth(C287)</f>
        <v>#VALUE!</v>
      </c>
      <c r="D288" s="78" t="n">
        <v>0.064372153721011</v>
      </c>
      <c r="E288" s="78" t="n">
        <v>5.987</v>
      </c>
      <c r="F288" s="78" t="n">
        <v>0</v>
      </c>
      <c r="G288" s="78" t="n">
        <v>0</v>
      </c>
    </row>
    <row r="289" customFormat="false" ht="11.25" hidden="false" customHeight="false" outlineLevel="0" collapsed="false">
      <c r="A289" s="79"/>
      <c r="B289" s="79"/>
      <c r="C289" s="77" t="e">
        <f aca="false">NextMonth(C288)</f>
        <v>#VALUE!</v>
      </c>
      <c r="D289" s="78" t="n">
        <v>0.064375512195543</v>
      </c>
      <c r="E289" s="78" t="n">
        <v>6.127</v>
      </c>
      <c r="F289" s="78" t="n">
        <v>0</v>
      </c>
      <c r="G289" s="78" t="n">
        <v>0</v>
      </c>
    </row>
    <row r="290" customFormat="false" ht="11.25" hidden="false" customHeight="false" outlineLevel="0" collapsed="false">
      <c r="A290" s="79"/>
      <c r="B290" s="79"/>
      <c r="C290" s="77" t="e">
        <f aca="false">NextMonth(C289)</f>
        <v>#VALUE!</v>
      </c>
      <c r="D290" s="78" t="n">
        <v>0.064378762332192</v>
      </c>
      <c r="E290" s="78" t="n">
        <v>6.267</v>
      </c>
      <c r="F290" s="78" t="n">
        <v>0</v>
      </c>
      <c r="G290" s="78" t="n">
        <v>0</v>
      </c>
    </row>
    <row r="291" customFormat="false" ht="11.25" hidden="false" customHeight="false" outlineLevel="0" collapsed="false">
      <c r="A291" s="79"/>
      <c r="B291" s="79"/>
      <c r="C291" s="77" t="e">
        <f aca="false">NextMonth(C290)</f>
        <v>#VALUE!</v>
      </c>
      <c r="D291" s="78" t="n">
        <v>0.064382120806732</v>
      </c>
      <c r="E291" s="78" t="n">
        <v>6.372</v>
      </c>
      <c r="F291" s="78" t="n">
        <v>0</v>
      </c>
      <c r="G291" s="78" t="n">
        <v>0</v>
      </c>
    </row>
    <row r="292" customFormat="false" ht="11.25" hidden="false" customHeight="false" outlineLevel="0" collapsed="false">
      <c r="A292" s="79"/>
      <c r="B292" s="79"/>
      <c r="C292" s="77" t="e">
        <f aca="false">NextMonth(C291)</f>
        <v>#VALUE!</v>
      </c>
      <c r="D292" s="78" t="n">
        <v>0.064385479281276</v>
      </c>
      <c r="E292" s="78" t="n">
        <v>6.252</v>
      </c>
      <c r="F292" s="78" t="n">
        <v>0</v>
      </c>
      <c r="G292" s="78" t="n">
        <v>0</v>
      </c>
    </row>
    <row r="293" customFormat="false" ht="11.25" hidden="false" customHeight="false" outlineLevel="0" collapsed="false">
      <c r="A293" s="79"/>
      <c r="B293" s="79"/>
      <c r="C293" s="77" t="e">
        <f aca="false">NextMonth(C292)</f>
        <v>#VALUE!</v>
      </c>
      <c r="D293" s="78" t="n">
        <v>0.064388621080046</v>
      </c>
      <c r="E293" s="78" t="n">
        <v>6.131</v>
      </c>
      <c r="F293" s="78" t="n">
        <v>0</v>
      </c>
      <c r="G293" s="78" t="n">
        <v>0</v>
      </c>
    </row>
    <row r="294" customFormat="false" ht="11.25" hidden="false" customHeight="false" outlineLevel="0" collapsed="false">
      <c r="A294" s="79"/>
      <c r="B294" s="79"/>
      <c r="C294" s="77" t="e">
        <f aca="false">NextMonth(C293)</f>
        <v>#VALUE!</v>
      </c>
      <c r="D294" s="78" t="n">
        <v>0.064391979554597</v>
      </c>
      <c r="E294" s="78" t="n">
        <v>5.997</v>
      </c>
      <c r="F294" s="78" t="n">
        <v>0</v>
      </c>
      <c r="G294" s="78" t="n">
        <v>0</v>
      </c>
    </row>
    <row r="295" customFormat="false" ht="11.25" hidden="false" customHeight="false" outlineLevel="0" collapsed="false">
      <c r="A295" s="79"/>
      <c r="B295" s="79"/>
      <c r="C295" s="77" t="e">
        <f aca="false">NextMonth(C294)</f>
        <v>#VALUE!</v>
      </c>
      <c r="D295" s="78" t="n">
        <v>0.064395229691263</v>
      </c>
      <c r="E295" s="78" t="n">
        <v>5.977</v>
      </c>
      <c r="F295" s="78" t="n">
        <v>0</v>
      </c>
      <c r="G295" s="78" t="n">
        <v>0</v>
      </c>
    </row>
    <row r="296" customFormat="false" ht="11.25" hidden="false" customHeight="false" outlineLevel="0" collapsed="false">
      <c r="A296" s="79"/>
      <c r="B296" s="79"/>
      <c r="C296" s="77" t="e">
        <f aca="false">NextMonth(C295)</f>
        <v>#VALUE!</v>
      </c>
      <c r="D296" s="78" t="n">
        <v>0.064398588165822</v>
      </c>
      <c r="E296" s="78" t="n">
        <v>5.997</v>
      </c>
      <c r="F296" s="78" t="n">
        <v>0</v>
      </c>
      <c r="G296" s="78" t="n">
        <v>0</v>
      </c>
    </row>
    <row r="297" customFormat="false" ht="11.25" hidden="false" customHeight="false" outlineLevel="0" collapsed="false">
      <c r="A297" s="79"/>
      <c r="B297" s="79"/>
      <c r="C297" s="77" t="e">
        <f aca="false">NextMonth(C296)</f>
        <v>#VALUE!</v>
      </c>
      <c r="D297" s="78" t="n">
        <v>0.064401838302495</v>
      </c>
      <c r="E297" s="78" t="n">
        <v>6.03</v>
      </c>
      <c r="F297" s="78" t="n">
        <v>0</v>
      </c>
      <c r="G297" s="78" t="n">
        <v>0</v>
      </c>
    </row>
    <row r="298" customFormat="false" ht="11.25" hidden="false" customHeight="false" outlineLevel="0" collapsed="false">
      <c r="A298" s="79"/>
      <c r="B298" s="79"/>
      <c r="C298" s="77" t="e">
        <f aca="false">NextMonth(C297)</f>
        <v>#VALUE!</v>
      </c>
      <c r="D298" s="78" t="n">
        <v>0.064405196777061</v>
      </c>
      <c r="E298" s="78" t="n">
        <v>6.057</v>
      </c>
      <c r="F298" s="78" t="n">
        <v>0</v>
      </c>
      <c r="G298" s="78" t="n">
        <v>0</v>
      </c>
    </row>
    <row r="299" customFormat="false" ht="11.25" hidden="false" customHeight="false" outlineLevel="0" collapsed="false">
      <c r="A299" s="79"/>
      <c r="B299" s="79"/>
      <c r="C299" s="77" t="e">
        <f aca="false">NextMonth(C298)</f>
        <v>#VALUE!</v>
      </c>
      <c r="D299" s="78" t="n">
        <v>0.06440855525163</v>
      </c>
      <c r="E299" s="78" t="n">
        <v>6.062</v>
      </c>
      <c r="F299" s="78" t="n">
        <v>0</v>
      </c>
      <c r="G299" s="78" t="n">
        <v>0</v>
      </c>
    </row>
    <row r="300" customFormat="false" ht="11.25" hidden="false" customHeight="false" outlineLevel="0" collapsed="false">
      <c r="A300" s="79"/>
      <c r="B300" s="79"/>
      <c r="C300" s="77" t="e">
        <f aca="false">NextMonth(C299)</f>
        <v>#VALUE!</v>
      </c>
      <c r="D300" s="78" t="n">
        <v>0.064411805388314</v>
      </c>
      <c r="E300" s="78" t="n">
        <v>6.092</v>
      </c>
      <c r="F300" s="78" t="n">
        <v>0</v>
      </c>
      <c r="G300" s="78" t="n">
        <v>0</v>
      </c>
    </row>
    <row r="301" customFormat="false" ht="11.25" hidden="false" customHeight="false" outlineLevel="0" collapsed="false">
      <c r="A301" s="79"/>
      <c r="B301" s="79"/>
      <c r="C301" s="77" t="e">
        <f aca="false">NextMonth(C300)</f>
        <v>#VALUE!</v>
      </c>
      <c r="D301" s="78" t="n">
        <v>0.064415163862891</v>
      </c>
      <c r="E301" s="78" t="n">
        <v>6.232</v>
      </c>
      <c r="F301" s="78" t="n">
        <v>0</v>
      </c>
      <c r="G301" s="78" t="n">
        <v>0</v>
      </c>
    </row>
    <row r="302" customFormat="false" ht="11.25" hidden="false" customHeight="false" outlineLevel="0" collapsed="false">
      <c r="A302" s="79"/>
      <c r="B302" s="79"/>
      <c r="C302" s="77" t="e">
        <f aca="false">NextMonth(C301)</f>
        <v>#VALUE!</v>
      </c>
      <c r="D302" s="78" t="n">
        <v>0.064418413999582</v>
      </c>
      <c r="E302" s="78" t="n">
        <v>6.372</v>
      </c>
      <c r="F302" s="78" t="n">
        <v>0</v>
      </c>
      <c r="G302" s="78" t="n">
        <v>0</v>
      </c>
    </row>
    <row r="303" customFormat="false" ht="11.25" hidden="false" customHeight="false" outlineLevel="0" collapsed="false">
      <c r="A303" s="79"/>
      <c r="B303" s="79"/>
      <c r="C303" s="77" t="e">
        <f aca="false">NextMonth(C302)</f>
        <v>#VALUE!</v>
      </c>
      <c r="D303" s="78" t="n">
        <v>0.064421772474166</v>
      </c>
      <c r="F303" s="78" t="n">
        <v>0</v>
      </c>
      <c r="G303" s="78" t="n">
        <v>0</v>
      </c>
    </row>
    <row r="304" customFormat="false" ht="11.25" hidden="false" customHeight="false" outlineLevel="0" collapsed="false">
      <c r="A304" s="79"/>
      <c r="B304" s="79"/>
      <c r="C304" s="77" t="e">
        <f aca="false">NextMonth(C303)</f>
        <v>#VALUE!</v>
      </c>
      <c r="D304" s="78" t="n">
        <v>0.064425130948755</v>
      </c>
      <c r="F304" s="78" t="n">
        <v>0</v>
      </c>
      <c r="G304" s="78" t="n">
        <v>0</v>
      </c>
    </row>
    <row r="305" customFormat="false" ht="11.25" hidden="false" customHeight="false" outlineLevel="0" collapsed="false">
      <c r="A305" s="79"/>
      <c r="B305" s="79"/>
      <c r="C305" s="77" t="e">
        <f aca="false">NextMonth(C304)</f>
        <v>#VALUE!</v>
      </c>
      <c r="D305" s="78" t="n">
        <v>0.064428164409676</v>
      </c>
      <c r="F305" s="78" t="n">
        <v>0</v>
      </c>
      <c r="G305" s="78" t="n">
        <v>0</v>
      </c>
    </row>
    <row r="306" customFormat="false" ht="11.25" hidden="false" customHeight="false" outlineLevel="0" collapsed="false">
      <c r="A306" s="79"/>
      <c r="B306" s="79"/>
      <c r="C306" s="77" t="e">
        <f aca="false">NextMonth(C305)</f>
        <v>#VALUE!</v>
      </c>
      <c r="D306" s="78" t="n">
        <v>0.064431522884271</v>
      </c>
      <c r="F306" s="78" t="n">
        <v>0</v>
      </c>
      <c r="G306" s="78" t="n">
        <v>0</v>
      </c>
    </row>
    <row r="307" customFormat="false" ht="11.25" hidden="false" customHeight="false" outlineLevel="0" collapsed="false">
      <c r="A307" s="79"/>
      <c r="B307" s="79"/>
      <c r="C307" s="77" t="e">
        <f aca="false">NextMonth(C306)</f>
        <v>#VALUE!</v>
      </c>
      <c r="D307" s="78" t="n">
        <v>0.06443477302098</v>
      </c>
      <c r="F307" s="78" t="n">
        <v>0</v>
      </c>
      <c r="G307" s="78" t="n">
        <v>0</v>
      </c>
    </row>
    <row r="308" customFormat="false" ht="11.25" hidden="false" customHeight="false" outlineLevel="0" collapsed="false">
      <c r="A308" s="79"/>
      <c r="B308" s="79"/>
      <c r="C308" s="77" t="e">
        <f aca="false">NextMonth(C307)</f>
        <v>#VALUE!</v>
      </c>
      <c r="D308" s="78" t="n">
        <v>0.064438131495582</v>
      </c>
      <c r="F308" s="78" t="n">
        <v>0</v>
      </c>
      <c r="G308" s="78" t="n">
        <v>0</v>
      </c>
    </row>
    <row r="309" customFormat="false" ht="11.25" hidden="false" customHeight="false" outlineLevel="0" collapsed="false">
      <c r="A309" s="79"/>
      <c r="B309" s="79"/>
      <c r="C309" s="77" t="e">
        <f aca="false">NextMonth(C308)</f>
        <v>#VALUE!</v>
      </c>
      <c r="D309" s="78" t="n">
        <v>0.064441381632298</v>
      </c>
      <c r="F309" s="78" t="n">
        <v>0</v>
      </c>
      <c r="G309" s="78" t="n">
        <v>0</v>
      </c>
    </row>
    <row r="310" customFormat="false" ht="11.25" hidden="false" customHeight="false" outlineLevel="0" collapsed="false">
      <c r="A310" s="79"/>
      <c r="B310" s="79"/>
      <c r="C310" s="77" t="e">
        <f aca="false">NextMonth(C309)</f>
        <v>#VALUE!</v>
      </c>
      <c r="D310" s="78" t="n">
        <v>0.064444740106908</v>
      </c>
      <c r="F310" s="78" t="n">
        <v>0</v>
      </c>
      <c r="G310" s="78" t="n">
        <v>0</v>
      </c>
    </row>
    <row r="311" customFormat="false" ht="11.25" hidden="false" customHeight="false" outlineLevel="0" collapsed="false">
      <c r="A311" s="79"/>
      <c r="B311" s="79"/>
      <c r="C311" s="77" t="e">
        <f aca="false">NextMonth(C310)</f>
        <v>#VALUE!</v>
      </c>
      <c r="D311" s="78" t="n">
        <v>0.064448098581522</v>
      </c>
      <c r="F311" s="78" t="n">
        <v>0</v>
      </c>
      <c r="G311" s="78" t="n">
        <v>0</v>
      </c>
    </row>
    <row r="312" customFormat="false" ht="11.25" hidden="false" customHeight="false" outlineLevel="0" collapsed="false">
      <c r="A312" s="79"/>
      <c r="B312" s="79"/>
      <c r="C312" s="77" t="e">
        <f aca="false">NextMonth(C311)</f>
        <v>#VALUE!</v>
      </c>
      <c r="D312" s="78" t="n">
        <v>0.064451348718248</v>
      </c>
      <c r="F312" s="78" t="n">
        <v>0</v>
      </c>
      <c r="G312" s="78" t="n">
        <v>0</v>
      </c>
    </row>
    <row r="313" customFormat="false" ht="11.25" hidden="false" customHeight="false" outlineLevel="0" collapsed="false">
      <c r="A313" s="79"/>
      <c r="B313" s="79"/>
      <c r="C313" s="77" t="e">
        <f aca="false">NextMonth(C312)</f>
        <v>#VALUE!</v>
      </c>
      <c r="D313" s="78" t="n">
        <v>0.064454707192869</v>
      </c>
      <c r="F313" s="78" t="n">
        <v>0</v>
      </c>
      <c r="G313" s="78" t="n">
        <v>0</v>
      </c>
    </row>
    <row r="314" customFormat="false" ht="11.25" hidden="false" customHeight="false" outlineLevel="0" collapsed="false">
      <c r="A314" s="79"/>
      <c r="B314" s="79"/>
      <c r="C314" s="77" t="e">
        <f aca="false">NextMonth(C313)</f>
        <v>#VALUE!</v>
      </c>
      <c r="D314" s="78" t="n">
        <v>0.064457957329603</v>
      </c>
      <c r="F314" s="78" t="n">
        <v>0</v>
      </c>
      <c r="G314" s="78" t="n">
        <v>0</v>
      </c>
    </row>
    <row r="315" customFormat="false" ht="11.25" hidden="false" customHeight="false" outlineLevel="0" collapsed="false">
      <c r="A315" s="79"/>
      <c r="B315" s="79"/>
      <c r="C315" s="77" t="e">
        <f aca="false">NextMonth(C314)</f>
        <v>#VALUE!</v>
      </c>
      <c r="D315" s="78" t="n">
        <v>0.064461315804231</v>
      </c>
      <c r="F315" s="78" t="n">
        <v>0</v>
      </c>
      <c r="G315" s="78" t="n">
        <v>0</v>
      </c>
    </row>
    <row r="316" customFormat="false" ht="11.25" hidden="false" customHeight="false" outlineLevel="0" collapsed="false">
      <c r="A316" s="79"/>
      <c r="B316" s="79"/>
      <c r="C316" s="77" t="e">
        <f aca="false">NextMonth(C315)</f>
        <v>#VALUE!</v>
      </c>
      <c r="D316" s="78" t="n">
        <v>0.064464674278863</v>
      </c>
      <c r="F316" s="78" t="n">
        <v>0</v>
      </c>
      <c r="G316" s="78" t="n">
        <v>0</v>
      </c>
    </row>
    <row r="317" customFormat="false" ht="11.25" hidden="false" customHeight="false" outlineLevel="0" collapsed="false">
      <c r="A317" s="79"/>
      <c r="B317" s="79"/>
      <c r="C317" s="77" t="e">
        <f aca="false">NextMonth(C316)</f>
        <v>#VALUE!</v>
      </c>
      <c r="D317" s="78" t="n">
        <v>0.064467707739825</v>
      </c>
      <c r="F317" s="78" t="n">
        <v>0</v>
      </c>
      <c r="G317" s="78" t="n">
        <v>0</v>
      </c>
    </row>
    <row r="318" customFormat="false" ht="11.25" hidden="false" customHeight="false" outlineLevel="0" collapsed="false">
      <c r="A318" s="79"/>
      <c r="B318" s="79"/>
      <c r="C318" s="77" t="e">
        <f aca="false">NextMonth(C317)</f>
        <v>#VALUE!</v>
      </c>
      <c r="D318" s="78" t="n">
        <v>0.064471066214464</v>
      </c>
      <c r="F318" s="78" t="n">
        <v>0</v>
      </c>
      <c r="G318" s="78" t="n">
        <v>0</v>
      </c>
    </row>
    <row r="319" customFormat="false" ht="11.25" hidden="false" customHeight="false" outlineLevel="0" collapsed="false">
      <c r="A319" s="79"/>
      <c r="B319" s="79"/>
      <c r="C319" s="77" t="e">
        <f aca="false">NextMonth(C318)</f>
        <v>#VALUE!</v>
      </c>
      <c r="D319" s="78" t="n">
        <v>0.064474316351215</v>
      </c>
      <c r="F319" s="78" t="n">
        <v>0</v>
      </c>
      <c r="G319" s="78" t="n">
        <v>0</v>
      </c>
    </row>
    <row r="320" customFormat="false" ht="11.25" hidden="false" customHeight="false" outlineLevel="0" collapsed="false">
      <c r="A320" s="79"/>
      <c r="B320" s="79"/>
      <c r="C320" s="77" t="e">
        <f aca="false">NextMonth(C319)</f>
        <v>#VALUE!</v>
      </c>
      <c r="D320" s="78" t="n">
        <v>0.064477674825862</v>
      </c>
      <c r="F320" s="78" t="n">
        <v>0</v>
      </c>
      <c r="G320" s="78" t="n">
        <v>0</v>
      </c>
    </row>
    <row r="321" customFormat="false" ht="11.25" hidden="false" customHeight="false" outlineLevel="0" collapsed="false">
      <c r="A321" s="79"/>
      <c r="B321" s="79"/>
      <c r="C321" s="77" t="e">
        <f aca="false">NextMonth(C320)</f>
        <v>#VALUE!</v>
      </c>
      <c r="D321" s="78" t="n">
        <v>0.06448092496262</v>
      </c>
      <c r="F321" s="78" t="n">
        <v>0</v>
      </c>
      <c r="G321" s="78" t="n">
        <v>0</v>
      </c>
    </row>
    <row r="322" customFormat="false" ht="11.25" hidden="false" customHeight="false" outlineLevel="0" collapsed="false">
      <c r="A322" s="79"/>
      <c r="B322" s="79"/>
      <c r="C322" s="77" t="e">
        <f aca="false">NextMonth(C321)</f>
        <v>#VALUE!</v>
      </c>
      <c r="D322" s="78" t="n">
        <v>0.064484283437274</v>
      </c>
      <c r="F322" s="78" t="n">
        <v>0</v>
      </c>
      <c r="G322" s="78" t="n">
        <v>0</v>
      </c>
    </row>
    <row r="323" customFormat="false" ht="11.25" hidden="false" customHeight="false" outlineLevel="0" collapsed="false">
      <c r="A323" s="79"/>
      <c r="B323" s="79"/>
      <c r="C323" s="77" t="e">
        <f aca="false">NextMonth(C322)</f>
        <v>#VALUE!</v>
      </c>
      <c r="D323" s="78" t="n">
        <v>0.064487641911932</v>
      </c>
      <c r="F323" s="78" t="n">
        <v>0</v>
      </c>
      <c r="G323" s="78" t="n">
        <v>0</v>
      </c>
    </row>
    <row r="324" customFormat="false" ht="11.25" hidden="false" customHeight="false" outlineLevel="0" collapsed="false">
      <c r="A324" s="79"/>
      <c r="B324" s="79"/>
      <c r="C324" s="77" t="e">
        <f aca="false">NextMonth(C323)</f>
        <v>#VALUE!</v>
      </c>
      <c r="D324" s="78" t="n">
        <v>0.064490892048701</v>
      </c>
      <c r="F324" s="78" t="n">
        <v>0</v>
      </c>
      <c r="G324" s="78" t="n">
        <v>0</v>
      </c>
    </row>
    <row r="325" customFormat="false" ht="11.25" hidden="false" customHeight="false" outlineLevel="0" collapsed="false">
      <c r="A325" s="79"/>
      <c r="B325" s="79"/>
      <c r="C325" s="77" t="e">
        <f aca="false">NextMonth(C324)</f>
        <v>#VALUE!</v>
      </c>
      <c r="D325" s="78" t="n">
        <v>0.064494250523366</v>
      </c>
      <c r="F325" s="78" t="n">
        <v>0</v>
      </c>
      <c r="G325" s="78" t="n">
        <v>0</v>
      </c>
    </row>
    <row r="326" customFormat="false" ht="11.25" hidden="false" customHeight="false" outlineLevel="0" collapsed="false">
      <c r="A326" s="79"/>
      <c r="B326" s="79"/>
      <c r="C326" s="77" t="e">
        <f aca="false">NextMonth(C325)</f>
        <v>#VALUE!</v>
      </c>
      <c r="D326" s="78" t="n">
        <v>0.064497500660142</v>
      </c>
      <c r="F326" s="78" t="n">
        <v>0</v>
      </c>
      <c r="G326" s="78" t="n">
        <v>0</v>
      </c>
    </row>
    <row r="327" customFormat="false" ht="11.25" hidden="false" customHeight="false" outlineLevel="0" collapsed="false">
      <c r="A327" s="79"/>
      <c r="B327" s="79"/>
      <c r="C327" s="77" t="e">
        <f aca="false">NextMonth(C326)</f>
        <v>#VALUE!</v>
      </c>
      <c r="D327" s="78" t="n">
        <v>0.064500859134815</v>
      </c>
      <c r="F327" s="78" t="n">
        <v>0</v>
      </c>
      <c r="G327" s="78" t="n">
        <v>0</v>
      </c>
    </row>
    <row r="328" customFormat="false" ht="11.25" hidden="false" customHeight="false" outlineLevel="0" collapsed="false">
      <c r="A328" s="79"/>
      <c r="B328" s="79"/>
      <c r="C328" s="77" t="e">
        <f aca="false">NextMonth(C327)</f>
        <v>#VALUE!</v>
      </c>
      <c r="D328" s="78" t="n">
        <v>0.064504217609491</v>
      </c>
      <c r="F328" s="78" t="n">
        <v>0</v>
      </c>
      <c r="G328" s="78" t="n">
        <v>0</v>
      </c>
    </row>
    <row r="329" customFormat="false" ht="11.25" hidden="false" customHeight="false" outlineLevel="0" collapsed="false">
      <c r="A329" s="79"/>
      <c r="B329" s="79"/>
      <c r="C329" s="77" t="e">
        <f aca="false">NextMonth(C328)</f>
        <v>#VALUE!</v>
      </c>
      <c r="D329" s="78" t="n">
        <v>0.064507251070492</v>
      </c>
      <c r="F329" s="78" t="n">
        <v>0</v>
      </c>
      <c r="G329" s="78" t="n">
        <v>0</v>
      </c>
    </row>
    <row r="330" customFormat="false" ht="11.25" hidden="false" customHeight="false" outlineLevel="0" collapsed="false">
      <c r="A330" s="79"/>
      <c r="B330" s="79"/>
      <c r="C330" s="77" t="e">
        <f aca="false">NextMonth(C329)</f>
        <v>#VALUE!</v>
      </c>
      <c r="D330" s="78" t="n">
        <v>0.064510609545175</v>
      </c>
      <c r="F330" s="78" t="n">
        <v>0</v>
      </c>
      <c r="G330" s="78" t="n">
        <v>0</v>
      </c>
    </row>
    <row r="331" customFormat="false" ht="11.25" hidden="false" customHeight="false" outlineLevel="0" collapsed="false">
      <c r="A331" s="79"/>
      <c r="B331" s="79"/>
      <c r="C331" s="77" t="e">
        <f aca="false">NextMonth(C330)</f>
        <v>#VALUE!</v>
      </c>
      <c r="D331" s="78" t="n">
        <v>0.064513859681969</v>
      </c>
      <c r="F331" s="78" t="n">
        <v>0</v>
      </c>
      <c r="G331" s="78" t="n">
        <v>0</v>
      </c>
    </row>
    <row r="332" customFormat="false" ht="11.25" hidden="false" customHeight="false" outlineLevel="0" collapsed="false">
      <c r="A332" s="79"/>
      <c r="B332" s="79"/>
      <c r="C332" s="77" t="e">
        <f aca="false">NextMonth(C331)</f>
        <v>#VALUE!</v>
      </c>
      <c r="D332" s="78" t="n">
        <v>0.064517218156659</v>
      </c>
      <c r="F332" s="78" t="n">
        <v>0</v>
      </c>
      <c r="G332" s="78" t="n">
        <v>0</v>
      </c>
    </row>
    <row r="333" customFormat="false" ht="11.25" hidden="false" customHeight="false" outlineLevel="0" collapsed="false">
      <c r="A333" s="79"/>
      <c r="B333" s="79"/>
      <c r="C333" s="77" t="e">
        <f aca="false">NextMonth(C332)</f>
        <v>#VALUE!</v>
      </c>
      <c r="D333" s="78" t="n">
        <v>0.06452046829346</v>
      </c>
      <c r="F333" s="78" t="n">
        <v>0</v>
      </c>
      <c r="G333" s="78" t="n">
        <v>0</v>
      </c>
    </row>
    <row r="334" customFormat="false" ht="11.25" hidden="false" customHeight="false" outlineLevel="0" collapsed="false">
      <c r="A334" s="79"/>
      <c r="B334" s="79"/>
      <c r="C334" s="77" t="e">
        <f aca="false">NextMonth(C333)</f>
        <v>#VALUE!</v>
      </c>
      <c r="D334" s="78" t="n">
        <v>0.064523826768158</v>
      </c>
      <c r="F334" s="78" t="n">
        <v>0</v>
      </c>
      <c r="G334" s="78" t="n">
        <v>0</v>
      </c>
    </row>
    <row r="335" customFormat="false" ht="11.25" hidden="false" customHeight="false" outlineLevel="0" collapsed="false">
      <c r="A335" s="79"/>
      <c r="B335" s="79"/>
      <c r="C335" s="77" t="e">
        <f aca="false">NextMonth(C334)</f>
        <v>#VALUE!</v>
      </c>
      <c r="D335" s="78" t="n">
        <v>0.06452718524286</v>
      </c>
      <c r="F335" s="78" t="n">
        <v>0</v>
      </c>
      <c r="G335" s="78" t="n">
        <v>0</v>
      </c>
    </row>
    <row r="336" customFormat="false" ht="11.25" hidden="false" customHeight="false" outlineLevel="0" collapsed="false">
      <c r="A336" s="79"/>
      <c r="B336" s="79"/>
      <c r="C336" s="77" t="e">
        <f aca="false">NextMonth(C335)</f>
        <v>#VALUE!</v>
      </c>
      <c r="D336" s="78" t="n">
        <v>0.064530435379672</v>
      </c>
      <c r="F336" s="78" t="n">
        <v>0</v>
      </c>
      <c r="G336" s="78" t="n">
        <v>0</v>
      </c>
    </row>
    <row r="337" customFormat="false" ht="11.25" hidden="false" customHeight="false" outlineLevel="0" collapsed="false">
      <c r="A337" s="79"/>
      <c r="B337" s="79"/>
      <c r="C337" s="77" t="e">
        <f aca="false">NextMonth(C336)</f>
        <v>#VALUE!</v>
      </c>
      <c r="D337" s="78" t="n">
        <v>0.064533793854381</v>
      </c>
      <c r="F337" s="78" t="n">
        <v>0</v>
      </c>
      <c r="G337" s="78" t="n">
        <v>0</v>
      </c>
    </row>
    <row r="338" customFormat="false" ht="11.25" hidden="false" customHeight="false" outlineLevel="0" collapsed="false">
      <c r="A338" s="79"/>
      <c r="B338" s="79"/>
      <c r="C338" s="77" t="e">
        <f aca="false">NextMonth(C337)</f>
        <v>#VALUE!</v>
      </c>
      <c r="D338" s="78" t="n">
        <v>0.0645370439912</v>
      </c>
      <c r="F338" s="78" t="n">
        <v>0</v>
      </c>
      <c r="G338" s="78" t="n">
        <v>0</v>
      </c>
    </row>
    <row r="339" customFormat="false" ht="11.25" hidden="false" customHeight="false" outlineLevel="0" collapsed="false">
      <c r="A339" s="79"/>
      <c r="B339" s="79"/>
      <c r="C339" s="77" t="e">
        <f aca="false">NextMonth(C338)</f>
        <v>#VALUE!</v>
      </c>
      <c r="D339" s="78" t="n">
        <v>0.064540402465916</v>
      </c>
      <c r="F339" s="78" t="n">
        <v>0</v>
      </c>
      <c r="G339" s="78" t="n">
        <v>0</v>
      </c>
    </row>
    <row r="340" customFormat="false" ht="11.25" hidden="false" customHeight="false" outlineLevel="0" collapsed="false">
      <c r="A340" s="79"/>
      <c r="B340" s="79"/>
      <c r="C340" s="77" t="e">
        <f aca="false">NextMonth(C339)</f>
        <v>#VALUE!</v>
      </c>
      <c r="D340" s="78" t="n">
        <v>0.064543760940636</v>
      </c>
      <c r="F340" s="78" t="n">
        <v>0</v>
      </c>
      <c r="G340" s="78" t="n">
        <v>0</v>
      </c>
    </row>
    <row r="341" customFormat="false" ht="11.25" hidden="false" customHeight="false" outlineLevel="0" collapsed="false">
      <c r="A341" s="79"/>
      <c r="B341" s="79"/>
      <c r="C341" s="77" t="e">
        <f aca="false">NextMonth(C340)</f>
        <v>#VALUE!</v>
      </c>
      <c r="D341" s="78" t="n">
        <v>0.064546902739572</v>
      </c>
      <c r="F341" s="78" t="n">
        <v>0</v>
      </c>
      <c r="G341" s="78" t="n">
        <v>0</v>
      </c>
    </row>
    <row r="342" customFormat="false" ht="11.25" hidden="false" customHeight="false" outlineLevel="0" collapsed="false">
      <c r="A342" s="79"/>
      <c r="B342" s="79"/>
      <c r="C342" s="77" t="e">
        <f aca="false">NextMonth(C341)</f>
        <v>#VALUE!</v>
      </c>
      <c r="D342" s="78" t="n">
        <v>0.064550261214299</v>
      </c>
      <c r="F342" s="78" t="n">
        <v>0</v>
      </c>
      <c r="G342" s="78" t="n">
        <v>0</v>
      </c>
    </row>
    <row r="343" customFormat="false" ht="11.25" hidden="false" customHeight="false" outlineLevel="0" collapsed="false">
      <c r="A343" s="79"/>
      <c r="B343" s="79"/>
      <c r="C343" s="77" t="e">
        <f aca="false">NextMonth(C342)</f>
        <v>#VALUE!</v>
      </c>
      <c r="D343" s="78" t="n">
        <v>0.064553511351135</v>
      </c>
      <c r="F343" s="78" t="n">
        <v>0</v>
      </c>
      <c r="G343" s="78" t="n">
        <v>0</v>
      </c>
    </row>
    <row r="344" customFormat="false" ht="11.25" hidden="false" customHeight="false" outlineLevel="0" collapsed="false">
      <c r="A344" s="79"/>
      <c r="B344" s="79"/>
      <c r="C344" s="77" t="e">
        <f aca="false">NextMonth(C343)</f>
        <v>#VALUE!</v>
      </c>
      <c r="D344" s="78" t="n">
        <v>0.06455686982587</v>
      </c>
      <c r="F344" s="78" t="n">
        <v>0</v>
      </c>
      <c r="G344" s="78" t="n">
        <v>0</v>
      </c>
    </row>
    <row r="345" customFormat="false" ht="11.25" hidden="false" customHeight="false" outlineLevel="0" collapsed="false">
      <c r="A345" s="79"/>
      <c r="B345" s="79"/>
      <c r="C345" s="77" t="e">
        <f aca="false">NextMonth(C344)</f>
        <v>#VALUE!</v>
      </c>
      <c r="D345" s="78" t="n">
        <v>0.064560119962714</v>
      </c>
      <c r="F345" s="78" t="n">
        <v>0</v>
      </c>
      <c r="G345" s="78" t="n">
        <v>0</v>
      </c>
    </row>
    <row r="346" customFormat="false" ht="11.25" hidden="false" customHeight="false" outlineLevel="0" collapsed="false">
      <c r="A346" s="79"/>
      <c r="B346" s="79"/>
      <c r="C346" s="77" t="e">
        <f aca="false">NextMonth(C345)</f>
        <v>#VALUE!</v>
      </c>
      <c r="D346" s="78" t="n">
        <v>0.064563478437456</v>
      </c>
      <c r="F346" s="78" t="n">
        <v>0</v>
      </c>
      <c r="G346" s="78" t="n">
        <v>0</v>
      </c>
    </row>
    <row r="347" customFormat="false" ht="11.25" hidden="false" customHeight="false" outlineLevel="0" collapsed="false">
      <c r="A347" s="79"/>
      <c r="B347" s="79"/>
      <c r="C347" s="77" t="e">
        <f aca="false">NextMonth(C346)</f>
        <v>#VALUE!</v>
      </c>
      <c r="D347" s="78" t="n">
        <v>0.064566836912202</v>
      </c>
      <c r="F347" s="78" t="n">
        <v>0</v>
      </c>
      <c r="G347" s="78" t="n">
        <v>0</v>
      </c>
    </row>
    <row r="348" customFormat="false" ht="11.25" hidden="false" customHeight="false" outlineLevel="0" collapsed="false">
      <c r="A348" s="79"/>
      <c r="B348" s="79"/>
      <c r="C348" s="77" t="e">
        <f aca="false">NextMonth(C347)</f>
        <v>#VALUE!</v>
      </c>
      <c r="D348" s="78" t="n">
        <v>0.064570087049056</v>
      </c>
      <c r="F348" s="78" t="n">
        <v>0</v>
      </c>
      <c r="G348" s="78" t="n">
        <v>0</v>
      </c>
    </row>
    <row r="349" customFormat="false" ht="11.25" hidden="false" customHeight="false" outlineLevel="0" collapsed="false">
      <c r="A349" s="79"/>
      <c r="B349" s="79"/>
      <c r="C349" s="77" t="e">
        <f aca="false">NextMonth(C348)</f>
        <v>#VALUE!</v>
      </c>
      <c r="D349" s="78" t="n">
        <v>0.06457344552381</v>
      </c>
      <c r="F349" s="78" t="n">
        <v>0</v>
      </c>
      <c r="G349" s="78" t="n">
        <v>0</v>
      </c>
    </row>
    <row r="350" customFormat="false" ht="11.25" hidden="false" customHeight="false" outlineLevel="0" collapsed="false">
      <c r="A350" s="79"/>
      <c r="B350" s="79"/>
      <c r="C350" s="77" t="e">
        <f aca="false">NextMonth(C349)</f>
        <v>#VALUE!</v>
      </c>
      <c r="D350" s="78" t="n">
        <v>0.064576695660671</v>
      </c>
      <c r="F350" s="78" t="n">
        <v>0</v>
      </c>
      <c r="G350" s="78" t="n">
        <v>0</v>
      </c>
    </row>
    <row r="351" customFormat="false" ht="11.25" hidden="false" customHeight="false" outlineLevel="0" collapsed="false">
      <c r="A351" s="79"/>
      <c r="B351" s="79"/>
      <c r="C351" s="77" t="e">
        <f aca="false">NextMonth(C350)</f>
        <v>#VALUE!</v>
      </c>
      <c r="D351" s="78" t="n">
        <v>0.064580054135431</v>
      </c>
      <c r="F351" s="78" t="n">
        <v>0</v>
      </c>
      <c r="G351" s="78" t="n">
        <v>0</v>
      </c>
    </row>
    <row r="352" customFormat="false" ht="11.25" hidden="false" customHeight="false" outlineLevel="0" collapsed="false">
      <c r="A352" s="79"/>
      <c r="B352" s="79"/>
      <c r="C352" s="77" t="e">
        <f aca="false">NextMonth(C351)</f>
        <v>#VALUE!</v>
      </c>
      <c r="D352" s="78" t="n">
        <v>0.064583412610196</v>
      </c>
      <c r="F352" s="78" t="n">
        <v>0</v>
      </c>
      <c r="G352" s="78" t="n">
        <v>0</v>
      </c>
    </row>
    <row r="353" customFormat="false" ht="11.25" hidden="false" customHeight="false" outlineLevel="0" collapsed="false">
      <c r="A353" s="79"/>
      <c r="B353" s="79"/>
      <c r="C353" s="77" t="e">
        <f aca="false">NextMonth(C352)</f>
        <v>#VALUE!</v>
      </c>
      <c r="D353" s="78" t="n">
        <v>0.064586446071277</v>
      </c>
      <c r="F353" s="78" t="n">
        <v>0</v>
      </c>
      <c r="G353" s="78" t="n">
        <v>0</v>
      </c>
    </row>
    <row r="354" customFormat="false" ht="11.25" hidden="false" customHeight="false" outlineLevel="0" collapsed="false">
      <c r="A354" s="79"/>
      <c r="B354" s="79"/>
      <c r="C354" s="77" t="e">
        <f aca="false">NextMonth(C353)</f>
        <v>#VALUE!</v>
      </c>
      <c r="D354" s="78" t="n">
        <v>0.064589804546048</v>
      </c>
      <c r="F354" s="78" t="n">
        <v>0</v>
      </c>
      <c r="G354" s="78" t="n">
        <v>0</v>
      </c>
    </row>
    <row r="355" customFormat="false" ht="11.25" hidden="false" customHeight="false" outlineLevel="0" collapsed="false">
      <c r="A355" s="79"/>
      <c r="B355" s="79"/>
      <c r="C355" s="77" t="e">
        <f aca="false">NextMonth(C354)</f>
        <v>#VALUE!</v>
      </c>
      <c r="D355" s="78" t="n">
        <v>0.064593054682927</v>
      </c>
      <c r="F355" s="78" t="n">
        <v>0</v>
      </c>
      <c r="G355" s="78" t="n">
        <v>0</v>
      </c>
    </row>
    <row r="356" customFormat="false" ht="11.25" hidden="false" customHeight="false" outlineLevel="0" collapsed="false">
      <c r="A356" s="79"/>
      <c r="B356" s="79"/>
      <c r="C356" s="77" t="e">
        <f aca="false">NextMonth(C355)</f>
        <v>#VALUE!</v>
      </c>
      <c r="D356" s="78" t="n">
        <v>0.064596413157706</v>
      </c>
      <c r="F356" s="78" t="n">
        <v>0</v>
      </c>
      <c r="G356" s="78" t="n">
        <v>0</v>
      </c>
    </row>
    <row r="357" customFormat="false" ht="11.25" hidden="false" customHeight="false" outlineLevel="0" collapsed="false">
      <c r="A357" s="79"/>
      <c r="B357" s="79"/>
      <c r="C357" s="77" t="e">
        <f aca="false">NextMonth(C356)</f>
        <v>#VALUE!</v>
      </c>
      <c r="D357" s="78" t="n">
        <v>0.064599663294592</v>
      </c>
      <c r="F357" s="78" t="n">
        <v>0</v>
      </c>
      <c r="G357" s="78" t="n">
        <v>0</v>
      </c>
    </row>
    <row r="358" customFormat="false" ht="11.25" hidden="false" customHeight="false" outlineLevel="0" collapsed="false">
      <c r="A358" s="79"/>
      <c r="B358" s="79"/>
      <c r="C358" s="77" t="e">
        <f aca="false">NextMonth(C357)</f>
        <v>#VALUE!</v>
      </c>
      <c r="D358" s="78" t="n">
        <v>0.064603021769378</v>
      </c>
      <c r="F358" s="78" t="n">
        <v>0</v>
      </c>
      <c r="G358" s="78" t="n">
        <v>0</v>
      </c>
    </row>
    <row r="359" customFormat="false" ht="11.25" hidden="false" customHeight="false" outlineLevel="0" collapsed="false">
      <c r="A359" s="79"/>
      <c r="B359" s="79"/>
      <c r="C359" s="77" t="e">
        <f aca="false">NextMonth(C358)</f>
        <v>#VALUE!</v>
      </c>
      <c r="D359" s="78" t="n">
        <v>0.064606380244168</v>
      </c>
      <c r="F359" s="78" t="n">
        <v>0</v>
      </c>
      <c r="G359" s="78" t="n">
        <v>0</v>
      </c>
    </row>
    <row r="360" customFormat="false" ht="11.25" hidden="false" customHeight="false" outlineLevel="0" collapsed="false">
      <c r="A360" s="79"/>
      <c r="B360" s="79"/>
      <c r="C360" s="77" t="e">
        <f aca="false">NextMonth(C359)</f>
        <v>#VALUE!</v>
      </c>
      <c r="D360" s="78" t="n">
        <v>0.064609630381065</v>
      </c>
      <c r="F360" s="78" t="n">
        <v>0</v>
      </c>
      <c r="G360" s="78" t="n">
        <v>0</v>
      </c>
    </row>
    <row r="361" customFormat="false" ht="11.25" hidden="false" customHeight="false" outlineLevel="0" collapsed="false">
      <c r="A361" s="79"/>
      <c r="B361" s="79"/>
      <c r="C361" s="77" t="e">
        <f aca="false">NextMonth(C360)</f>
        <v>#VALUE!</v>
      </c>
      <c r="D361" s="78" t="n">
        <v>0.064612988855863</v>
      </c>
      <c r="F361" s="78" t="n">
        <v>0</v>
      </c>
      <c r="G361" s="78" t="n">
        <v>0</v>
      </c>
    </row>
    <row r="362" customFormat="false" ht="11.25" hidden="false" customHeight="false" outlineLevel="0" collapsed="false">
      <c r="A362" s="79"/>
      <c r="B362" s="79"/>
      <c r="C362" s="77" t="e">
        <f aca="false">NextMonth(C361)</f>
        <v>#VALUE!</v>
      </c>
      <c r="D362" s="78" t="n">
        <v>0.064616238992766</v>
      </c>
      <c r="F362" s="78" t="n">
        <v>0</v>
      </c>
      <c r="G362" s="78" t="n">
        <v>0</v>
      </c>
    </row>
    <row r="363" customFormat="false" ht="11.25" hidden="false" customHeight="false" outlineLevel="0" collapsed="false">
      <c r="A363" s="79"/>
      <c r="B363" s="79"/>
      <c r="C363" s="77" t="e">
        <f aca="false">NextMonth(C362)</f>
        <v>#VALUE!</v>
      </c>
      <c r="D363" s="78" t="n">
        <v>0.064619597467571</v>
      </c>
    </row>
    <row r="364" customFormat="false" ht="11.25" hidden="false" customHeight="false" outlineLevel="0" collapsed="false">
      <c r="A364" s="79"/>
      <c r="B364" s="79"/>
      <c r="C364" s="77" t="e">
        <f aca="false">NextMonth(C363)</f>
        <v>#VALUE!</v>
      </c>
      <c r="D364" s="78" t="n">
        <v>0.064622955942379</v>
      </c>
    </row>
    <row r="365" customFormat="false" ht="11.25" hidden="false" customHeight="false" outlineLevel="0" collapsed="false">
      <c r="A365" s="79"/>
      <c r="B365" s="79"/>
      <c r="C365" s="77" t="e">
        <f aca="false">NextMonth(C364)</f>
        <v>#VALUE!</v>
      </c>
      <c r="D365" s="78" t="n">
        <v>0.0646259894035</v>
      </c>
    </row>
    <row r="366" customFormat="false" ht="11.25" hidden="false" customHeight="false" outlineLevel="0" collapsed="false">
      <c r="A366" s="79"/>
      <c r="B366" s="79"/>
      <c r="C366" s="77" t="e">
        <f aca="false">NextMonth(C365)</f>
        <v>#VALUE!</v>
      </c>
      <c r="D366" s="78" t="n">
        <v>0.064629347878316</v>
      </c>
    </row>
    <row r="367" customFormat="false" ht="11.25" hidden="false" customHeight="false" outlineLevel="0" collapsed="false">
      <c r="A367" s="79"/>
      <c r="B367" s="79"/>
      <c r="C367" s="77" t="e">
        <f aca="false">NextMonth(C366)</f>
        <v>#VALUE!</v>
      </c>
      <c r="D367" s="78" t="n">
        <v>0.064632598015237</v>
      </c>
    </row>
    <row r="368" customFormat="false" ht="11.25" hidden="false" customHeight="false" outlineLevel="0" collapsed="false">
      <c r="A368" s="79"/>
      <c r="B368" s="79"/>
      <c r="C368" s="77" t="e">
        <f aca="false">NextMonth(C367)</f>
        <v>#VALUE!</v>
      </c>
      <c r="D368" s="78" t="n">
        <v>0.06463595649006</v>
      </c>
    </row>
    <row r="369" customFormat="false" ht="11.25" hidden="false" customHeight="false" outlineLevel="0" collapsed="false">
      <c r="A369" s="79"/>
      <c r="B369" s="79"/>
      <c r="C369" s="77" t="e">
        <f aca="false">NextMonth(C368)</f>
        <v>#VALUE!</v>
      </c>
      <c r="D369" s="78" t="n">
        <v>0.064639206626989</v>
      </c>
    </row>
    <row r="370" customFormat="false" ht="11.25" hidden="false" customHeight="false" outlineLevel="0" collapsed="false">
      <c r="A370" s="79"/>
      <c r="B370" s="79"/>
      <c r="C370" s="77" t="e">
        <f aca="false">NextMonth(C369)</f>
        <v>#VALUE!</v>
      </c>
      <c r="D370" s="78" t="n">
        <v>0.064642565101819</v>
      </c>
    </row>
    <row r="371" customFormat="false" ht="11.25" hidden="false" customHeight="false" outlineLevel="0" collapsed="false">
      <c r="A371" s="79"/>
      <c r="B371" s="79"/>
      <c r="C371" s="77" t="e">
        <f aca="false">NextMonth(C370)</f>
        <v>#VALUE!</v>
      </c>
      <c r="D371" s="78" t="n">
        <v>0.064645923576653</v>
      </c>
    </row>
    <row r="372" customFormat="false" ht="11.25" hidden="false" customHeight="false" outlineLevel="0" collapsed="false">
      <c r="A372" s="79"/>
      <c r="B372" s="79"/>
      <c r="C372" s="77" t="e">
        <f aca="false">NextMonth(C371)</f>
        <v>#VALUE!</v>
      </c>
      <c r="D372" s="78" t="n">
        <v>0.064649173713592</v>
      </c>
    </row>
    <row r="373" customFormat="false" ht="11.25" hidden="false" customHeight="false" outlineLevel="0" collapsed="false">
      <c r="A373" s="79"/>
      <c r="B373" s="79"/>
      <c r="C373" s="77" t="e">
        <f aca="false">NextMonth(C372)</f>
        <v>#VALUE!</v>
      </c>
      <c r="D373" s="78" t="n">
        <v>0.064652532188434</v>
      </c>
    </row>
    <row r="374" customFormat="false" ht="11.25" hidden="false" customHeight="false" outlineLevel="0" collapsed="false">
      <c r="A374" s="79"/>
      <c r="B374" s="79"/>
      <c r="C374" s="77" t="e">
        <f aca="false">NextMonth(C373)</f>
        <v>#VALUE!</v>
      </c>
      <c r="D374" s="78" t="n">
        <v>0.064655782325381</v>
      </c>
    </row>
    <row r="375" customFormat="false" ht="11.25" hidden="false" customHeight="false" outlineLevel="0" collapsed="false">
      <c r="A375" s="79"/>
      <c r="B375" s="79"/>
      <c r="C375" s="77" t="e">
        <f aca="false">NextMonth(C374)</f>
        <v>#VALUE!</v>
      </c>
      <c r="D375" s="78" t="n">
        <v>0.064659140800229</v>
      </c>
    </row>
    <row r="376" customFormat="false" ht="11.25" hidden="false" customHeight="false" outlineLevel="0" collapsed="false">
      <c r="A376" s="79"/>
      <c r="B376" s="79"/>
      <c r="C376" s="77" t="e">
        <f aca="false">NextMonth(C375)</f>
        <v>#VALUE!</v>
      </c>
      <c r="D376" s="78" t="n">
        <v>0.064662499275082</v>
      </c>
    </row>
    <row r="377" customFormat="false" ht="11.25" hidden="false" customHeight="false" outlineLevel="0" collapsed="false">
      <c r="C377" s="77" t="e">
        <f aca="false">NextMonth(C376)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 macro="Module1.LoadInTheCurves">
                <anchor moveWithCells="true" sizeWithCells="false">
                  <from>
                    <xdr:col>0</xdr:col>
                    <xdr:colOff>673920</xdr:colOff>
                    <xdr:row>10</xdr:row>
                    <xdr:rowOff>9360</xdr:rowOff>
                  </from>
                  <to>
                    <xdr:col>1</xdr:col>
                    <xdr:colOff>976680</xdr:colOff>
                    <xdr:row>14</xdr:row>
                    <xdr:rowOff>76680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1999-10-07T18:11:24Z</dcterms:created>
  <dc:creator>Will Kelly</dc:creator>
  <dc:description>- Oracle 8i ODBC QueryFix Applied</dc:description>
  <dc:language>en-US</dc:language>
  <cp:lastModifiedBy>emoon</cp:lastModifiedBy>
  <cp:lastPrinted>1999-10-11T11:12:08Z</cp:lastPrinted>
  <cp:revision>0</cp:revision>
  <dc:subject/>
  <dc:title/>
</cp:coreProperties>
</file>