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5.xml" ContentType="application/vnd.ms-excel.controlproperties+xml"/>
  <Override PartName="/xl/ctrlProps/ctrlProps6.xml" ContentType="application/vnd.ms-excel.controlproperties+xml"/>
  <Override PartName="/xl/ctrlProps/ctrlProps7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Sheet1!$A$1:$I$46</definedName>
    <definedName function="false" hidden="false" name="crack" vbProcedure="false">Sheet1!$G$33</definedName>
    <definedName function="false" hidden="false" name="spread" vbProcedure="false">Sheet1!$B$14</definedName>
    <definedName function="false" hidden="false" name="spread_start_price" vbProcedure="false">Sheet1!$P$12</definedName>
    <definedName function="false" hidden="false" name="spread_start_price1" vbProcedure="false">Sheet1!$P$23</definedName>
    <definedName function="false" hidden="false" name="spread_start_price2" vbProcedure="false">Sheet1!$P$34</definedName>
    <definedName function="false" hidden="false" name="wti_price" vbProcedure="false">Sheet1!$B$23</definedName>
    <definedName function="false" hidden="false" name="wti_start_price" vbProcedure="false">Sheet1!$R$11</definedName>
    <definedName function="false" hidden="false" name="wti_start_price1" vbProcedure="false">Sheet1!$R$22</definedName>
    <definedName function="false" hidden="false" name="wti_start_price2" vbProcedure="false">Sheet1!$R$33</definedName>
    <definedName function="false" hidden="false" localSheetId="0" name="solver_adj" vbProcedure="false">Sheet1!$B$24</definedName>
    <definedName function="false" hidden="false" localSheetId="0" name="solver_cvg" vbProcedure="false">0.0001</definedName>
    <definedName function="false" hidden="false" localSheetId="0" name="solver_drv" vbProcedure="false">1</definedName>
    <definedName function="false" hidden="false" localSheetId="0" name="solver_est" vbProcedure="false">1</definedName>
    <definedName function="false" hidden="false" localSheetId="0" name="solver_itr" vbProcedure="false">100</definedName>
    <definedName function="false" hidden="false" localSheetId="0" name="solver_lin" vbProcedure="false">2</definedName>
    <definedName function="false" hidden="false" localSheetId="0" name="solver_neg" vbProcedure="false">2</definedName>
    <definedName function="false" hidden="false" localSheetId="0" name="solver_num" vbProcedure="false">0</definedName>
    <definedName function="false" hidden="false" localSheetId="0" name="solver_nwt" vbProcedure="false">1</definedName>
    <definedName function="false" hidden="false" localSheetId="0" name="solver_opt" vbProcedure="false">Sheet1!$G$30</definedName>
    <definedName function="false" hidden="false" localSheetId="0" name="solver_pre" vbProcedure="false">0.000001</definedName>
    <definedName function="false" hidden="false" localSheetId="0" name="solver_scl" vbProcedure="false">2</definedName>
    <definedName function="false" hidden="false" localSheetId="0" name="solver_sho" vbProcedure="false">2</definedName>
    <definedName function="false" hidden="false" localSheetId="0" name="solver_tim" vbProcedure="false">100</definedName>
    <definedName function="false" hidden="false" localSheetId="0" name="solver_tol" vbProcedure="false">0.05</definedName>
    <definedName function="false" hidden="false" localSheetId="0" name="solver_typ" vbProcedure="false">3</definedName>
    <definedName function="false" hidden="false" localSheetId="0" name="solver_val" vbProcedure="false">0</definedName>
  </definedNames>
  <calcPr iterateCount="10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<sst xmlns="http://schemas.openxmlformats.org/spreadsheetml/2006/main" count="124" uniqueCount="70">
  <si>
    <t xml:space="preserve">INSTRUCTIONS</t>
  </si>
  <si>
    <t xml:space="preserve">1) Change Cells in Yellow</t>
  </si>
  <si>
    <t xml:space="preserve">2) Run Solver to Calculate Gas Crack (and Composite Crack) Required to Zero Margin</t>
  </si>
  <si>
    <t xml:space="preserve">PRODUCT DIFFS</t>
  </si>
  <si>
    <t xml:space="preserve">FCC/ALKY</t>
  </si>
  <si>
    <t xml:space="preserve">FCC</t>
  </si>
  <si>
    <t xml:space="preserve">HSK</t>
  </si>
  <si>
    <t xml:space="preserve">Spread Increment</t>
  </si>
  <si>
    <t xml:space="preserve">WTI Increment</t>
  </si>
  <si>
    <t xml:space="preserve">Premium Gasoline vs Regular Gasoline</t>
  </si>
  <si>
    <t xml:space="preserve">CPG</t>
  </si>
  <si>
    <t xml:space="preserve">YIELDS (% OF CRUDE)</t>
  </si>
  <si>
    <t xml:space="preserve">MidGrade gasoline vs Regular Gasoline</t>
  </si>
  <si>
    <t xml:space="preserve">Jet vs Regular Gasoline</t>
  </si>
  <si>
    <t xml:space="preserve">Premium Gasoline</t>
  </si>
  <si>
    <t xml:space="preserve">WTI Prices</t>
  </si>
  <si>
    <t xml:space="preserve">No 2 HS (0.2%) vs Regular Gasoline</t>
  </si>
  <si>
    <t xml:space="preserve">Mid Grade Gasoline</t>
  </si>
  <si>
    <t xml:space="preserve">No. 2 LS (0.05%) vs Regular Gasoline</t>
  </si>
  <si>
    <t xml:space="preserve">Regular Gasoline</t>
  </si>
  <si>
    <t xml:space="preserve">Spread</t>
  </si>
  <si>
    <t xml:space="preserve">LT/HVY</t>
  </si>
  <si>
    <t xml:space="preserve">HSFO vs LSFO</t>
  </si>
  <si>
    <t xml:space="preserve">$/BBL</t>
  </si>
  <si>
    <t xml:space="preserve">Jet</t>
  </si>
  <si>
    <t xml:space="preserve">Light/Heavy Product Spread (1)</t>
  </si>
  <si>
    <t xml:space="preserve">No. 2 (0.5%)</t>
  </si>
  <si>
    <t xml:space="preserve">FCC/Alky</t>
  </si>
  <si>
    <t xml:space="preserve">Naptha vs Regular Gasoline</t>
  </si>
  <si>
    <t xml:space="preserve">Fuel Oil (3%)</t>
  </si>
  <si>
    <t xml:space="preserve">Natural Gas</t>
  </si>
  <si>
    <t xml:space="preserve">$/MMBTU</t>
  </si>
  <si>
    <t xml:space="preserve">LPG</t>
  </si>
  <si>
    <t xml:space="preserve">Propane vs Regular Gasoline</t>
  </si>
  <si>
    <t xml:space="preserve"> </t>
  </si>
  <si>
    <t xml:space="preserve">Normal Butane vs Regular Gasoline</t>
  </si>
  <si>
    <t xml:space="preserve">FEEDS (% OF CRUDE)</t>
  </si>
  <si>
    <t xml:space="preserve">"LPG" (70% Propane, 30% N Butane) vs Regular Gasoline</t>
  </si>
  <si>
    <t xml:space="preserve">Iso Butane vs Normal Butane</t>
  </si>
  <si>
    <t xml:space="preserve">WTS</t>
  </si>
  <si>
    <t xml:space="preserve">Normal Butane</t>
  </si>
  <si>
    <t xml:space="preserve">FCC Crack</t>
  </si>
  <si>
    <t xml:space="preserve">Iso Butane</t>
  </si>
  <si>
    <t xml:space="preserve">WTI Price</t>
  </si>
  <si>
    <t xml:space="preserve">Gas Crack</t>
  </si>
  <si>
    <t xml:space="preserve">OPERATING COSTS</t>
  </si>
  <si>
    <t xml:space="preserve">WTS/WTI Spread</t>
  </si>
  <si>
    <t xml:space="preserve">Crude Transportation (Midland to refinery)</t>
  </si>
  <si>
    <t xml:space="preserve">Energy</t>
  </si>
  <si>
    <t xml:space="preserve">Non-Energy</t>
  </si>
  <si>
    <t xml:space="preserve">1) (50% Regular Gasoline + 50% No 2) less 3% Fuel Oil</t>
  </si>
  <si>
    <t xml:space="preserve">Margin</t>
  </si>
  <si>
    <t xml:space="preserve">PRODUCT PRICES</t>
  </si>
  <si>
    <t xml:space="preserve">HSK Crack</t>
  </si>
  <si>
    <t xml:space="preserve">Breakeven GC Crack *</t>
  </si>
  <si>
    <t xml:space="preserve">Breakeven Group 3 Crack*</t>
  </si>
  <si>
    <t xml:space="preserve">* (55% ULR, 45% LS 2 Oil vs Cushing WTI)</t>
  </si>
  <si>
    <t xml:space="preserve">HydroSkim</t>
  </si>
  <si>
    <t xml:space="preserve">No 2 HS (0.2%) </t>
  </si>
  <si>
    <t xml:space="preserve">No. 2 LS (0.05%) </t>
  </si>
  <si>
    <t xml:space="preserve">Average Profit/(Loss) vs. $4.79 Entry</t>
  </si>
  <si>
    <t xml:space="preserve">High Sulfur Fuel Oil</t>
  </si>
  <si>
    <t xml:space="preserve">IsoButane</t>
  </si>
  <si>
    <t xml:space="preserve">Propane</t>
  </si>
  <si>
    <t xml:space="preserve">Composite Crack (55% Regular Gasoline, 45% No. 2 Oil)</t>
  </si>
  <si>
    <t xml:space="preserve">HYDROTREATING COSTS</t>
  </si>
  <si>
    <t xml:space="preserve">Gasoline (1.4 cpg treated, 41% of pool (19% of feed) treated)</t>
  </si>
  <si>
    <t xml:space="preserve">Effective Jan 1, 2004</t>
  </si>
  <si>
    <t xml:space="preserve">Diesel (1.4 cpg treated, 64% of pool (16% of feed) treated)</t>
  </si>
  <si>
    <t xml:space="preserve">Effective June 1, 2006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</si>
</sst>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_);\(0.00\)"/>
    <numFmt numFmtId="166" formatCode="\$#,##0.00_);&quot;($&quot;#,##0.00\)"/>
    <numFmt numFmtId="167" formatCode="0.0%"/>
    <numFmt numFmtId="168" formatCode="\$#,##0.00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sz val="10"/>
      <color rgb="FF0000FF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2"/>
      <color rgb="FF000000"/>
      <name val="Arial"/>
      <family val="2"/>
    </font>
    <font>
      <sz val="10.25"/>
      <color rgb="FF000000"/>
      <name val="Arial"/>
      <family val="2"/>
    </font>
    <font>
      <b val="true"/>
      <sz val="9.75"/>
      <color rgb="FF000000"/>
      <name val="Arial"/>
      <family val="2"/>
    </font>
    <font>
      <sz val="10"/>
      <color rgb="FF000000"/>
      <name val="Arial"/>
      <family val="2"/>
    </font>
    <font>
      <b val="true"/>
      <sz val="11.25"/>
      <color rgb="FF000000"/>
      <name val="Arial"/>
      <family val="2"/>
    </font>
    <font>
      <b val="true"/>
      <sz val="9.5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00FF00"/>
        <bgColor rgb="FF33CC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ck"/>
      <right/>
      <top style="thick"/>
      <bottom/>
      <diagonal/>
    </border>
    <border diagonalUp="false" diagonalDown="false">
      <left/>
      <right/>
      <top style="thick"/>
      <bottom/>
      <diagonal/>
    </border>
    <border diagonalUp="false" diagonalDown="false">
      <left/>
      <right style="thick"/>
      <top style="thick"/>
      <bottom/>
      <diagonal/>
    </border>
    <border diagonalUp="false" diagonalDown="false">
      <left style="thick"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 style="thick"/>
      <right/>
      <top/>
      <bottom style="thick"/>
      <diagonal/>
    </border>
    <border diagonalUp="false" diagonalDown="false">
      <left/>
      <right/>
      <top/>
      <bottom style="thick"/>
      <diagonal/>
    </border>
    <border diagonalUp="false" diagonalDown="false">
      <left/>
      <right style="thick"/>
      <top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USGC Breakeven Crack (55% ULR, 45% LSD vs. WTI)
as a function of the light/heavy product spread
and outright WTI price
FCC/ALKY Configuration
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layout>
        <c:manualLayout>
          <c:xMode val="edge"/>
          <c:yMode val="edge"/>
          <c:x val="0.205528455284553"/>
          <c:y val="0.0256132756132756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29268292682927"/>
          <c:y val="0.210858585858586"/>
          <c:w val="0.741029810298103"/>
          <c:h val="0.636814574314574"/>
        </c:manualLayout>
      </c:layout>
      <c:lineChart>
        <c:grouping val="standard"/>
        <c:varyColors val="0"/>
        <c:ser>
          <c:idx val="0"/>
          <c:order val="0"/>
          <c:tx>
            <c:strRef>
              <c:f>Sheet1!$P$16:$Q$16</c:f>
              <c:strCache>
                <c:ptCount val="1"/>
                <c:pt idx="0">
                  <c:v>$14.00  LT/HVY</c:v>
                </c:pt>
              </c:strCache>
            </c:strRef>
          </c:tx>
          <c:spPr>
            <a:solidFill>
              <a:srgbClr val="800080"/>
            </a:solidFill>
            <a:ln w="37800">
              <a:solidFill>
                <a:srgbClr val="80008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Sheet1!$R$11:$AA$11</c:f>
              <c:strCache>
                <c:ptCount val="10"/>
                <c:pt idx="0">
                  <c:v>$12.00 </c:v>
                </c:pt>
                <c:pt idx="1">
                  <c:v>$14.00 </c:v>
                </c:pt>
                <c:pt idx="2">
                  <c:v>$16.00 </c:v>
                </c:pt>
                <c:pt idx="3">
                  <c:v>$18.00 </c:v>
                </c:pt>
                <c:pt idx="4">
                  <c:v>$20.00 </c:v>
                </c:pt>
                <c:pt idx="5">
                  <c:v>$22.00 </c:v>
                </c:pt>
                <c:pt idx="6">
                  <c:v>$24.00 </c:v>
                </c:pt>
                <c:pt idx="7">
                  <c:v>$26.00 </c:v>
                </c:pt>
                <c:pt idx="8">
                  <c:v>$28.00 </c:v>
                </c:pt>
                <c:pt idx="9">
                  <c:v>$30.00 </c:v>
                </c:pt>
              </c:strCache>
            </c:strRef>
          </c:cat>
          <c:val>
            <c:numRef>
              <c:f>Sheet1!$R$16:$AA$16</c:f>
              <c:numCache>
                <c:formatCode>General</c:formatCode>
                <c:ptCount val="10"/>
                <c:pt idx="0">
                  <c:v>3.78491617509143</c:v>
                </c:pt>
                <c:pt idx="1">
                  <c:v>4.00463504769622</c:v>
                </c:pt>
                <c:pt idx="2">
                  <c:v>4.22435392030096</c:v>
                </c:pt>
                <c:pt idx="3">
                  <c:v>4.44407279290579</c:v>
                </c:pt>
                <c:pt idx="4">
                  <c:v>4.66379166551056</c:v>
                </c:pt>
                <c:pt idx="5">
                  <c:v>4.88351053811536</c:v>
                </c:pt>
                <c:pt idx="6">
                  <c:v>5.10322941072013</c:v>
                </c:pt>
                <c:pt idx="7">
                  <c:v>5.32294828332491</c:v>
                </c:pt>
                <c:pt idx="8">
                  <c:v>5.54266715592969</c:v>
                </c:pt>
                <c:pt idx="9">
                  <c:v>5.7623860285345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Sheet1!$P$15:$Q$15</c:f>
              <c:strCache>
                <c:ptCount val="1"/>
                <c:pt idx="0">
                  <c:v>$12.00  LT/HVY</c:v>
                </c:pt>
              </c:strCache>
            </c:strRef>
          </c:tx>
          <c:spPr>
            <a:solidFill>
              <a:srgbClr val="000000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Sheet1!$R$11:$AA$11</c:f>
              <c:strCache>
                <c:ptCount val="10"/>
                <c:pt idx="0">
                  <c:v>$12.00 </c:v>
                </c:pt>
                <c:pt idx="1">
                  <c:v>$14.00 </c:v>
                </c:pt>
                <c:pt idx="2">
                  <c:v>$16.00 </c:v>
                </c:pt>
                <c:pt idx="3">
                  <c:v>$18.00 </c:v>
                </c:pt>
                <c:pt idx="4">
                  <c:v>$20.00 </c:v>
                </c:pt>
                <c:pt idx="5">
                  <c:v>$22.00 </c:v>
                </c:pt>
                <c:pt idx="6">
                  <c:v>$24.00 </c:v>
                </c:pt>
                <c:pt idx="7">
                  <c:v>$26.00 </c:v>
                </c:pt>
                <c:pt idx="8">
                  <c:v>$28.00 </c:v>
                </c:pt>
                <c:pt idx="9">
                  <c:v>$30.00 </c:v>
                </c:pt>
              </c:strCache>
            </c:strRef>
          </c:cat>
          <c:val>
            <c:numRef>
              <c:f>Sheet1!$R$15:$AA$15</c:f>
              <c:numCache>
                <c:formatCode>General</c:formatCode>
                <c:ptCount val="10"/>
                <c:pt idx="0">
                  <c:v>3.27882027213754</c:v>
                </c:pt>
                <c:pt idx="1">
                  <c:v>3.49853914474232</c:v>
                </c:pt>
                <c:pt idx="2">
                  <c:v>3.71825801734712</c:v>
                </c:pt>
                <c:pt idx="3">
                  <c:v>3.93797688995191</c:v>
                </c:pt>
                <c:pt idx="4">
                  <c:v>4.15769576255666</c:v>
                </c:pt>
                <c:pt idx="5">
                  <c:v>4.37741463516146</c:v>
                </c:pt>
                <c:pt idx="6">
                  <c:v>4.59713350776623</c:v>
                </c:pt>
                <c:pt idx="7">
                  <c:v>4.81685238037105</c:v>
                </c:pt>
                <c:pt idx="8">
                  <c:v>5.03657125297583</c:v>
                </c:pt>
                <c:pt idx="9">
                  <c:v>5.25629012558061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Sheet1!$P$14:$Q$14</c:f>
              <c:strCache>
                <c:ptCount val="1"/>
                <c:pt idx="0">
                  <c:v>$10.00  LT/HVY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Sheet1!$R$11:$AA$11</c:f>
              <c:strCache>
                <c:ptCount val="10"/>
                <c:pt idx="0">
                  <c:v>$12.00 </c:v>
                </c:pt>
                <c:pt idx="1">
                  <c:v>$14.00 </c:v>
                </c:pt>
                <c:pt idx="2">
                  <c:v>$16.00 </c:v>
                </c:pt>
                <c:pt idx="3">
                  <c:v>$18.00 </c:v>
                </c:pt>
                <c:pt idx="4">
                  <c:v>$20.00 </c:v>
                </c:pt>
                <c:pt idx="5">
                  <c:v>$22.00 </c:v>
                </c:pt>
                <c:pt idx="6">
                  <c:v>$24.00 </c:v>
                </c:pt>
                <c:pt idx="7">
                  <c:v>$26.00 </c:v>
                </c:pt>
                <c:pt idx="8">
                  <c:v>$28.00 </c:v>
                </c:pt>
                <c:pt idx="9">
                  <c:v>$30.00 </c:v>
                </c:pt>
              </c:strCache>
            </c:strRef>
          </c:cat>
          <c:val>
            <c:numRef>
              <c:f>Sheet1!$R$14:$AA$14</c:f>
              <c:numCache>
                <c:formatCode>General</c:formatCode>
                <c:ptCount val="10"/>
                <c:pt idx="0">
                  <c:v>2.77272436918364</c:v>
                </c:pt>
                <c:pt idx="1">
                  <c:v>2.99244324178844</c:v>
                </c:pt>
                <c:pt idx="2">
                  <c:v>3.2121621143932</c:v>
                </c:pt>
                <c:pt idx="3">
                  <c:v>3.43188098699799</c:v>
                </c:pt>
                <c:pt idx="4">
                  <c:v>3.65159985960278</c:v>
                </c:pt>
                <c:pt idx="5">
                  <c:v>3.87131873220756</c:v>
                </c:pt>
                <c:pt idx="6">
                  <c:v>4.09103760481235</c:v>
                </c:pt>
                <c:pt idx="7">
                  <c:v>4.31075647741714</c:v>
                </c:pt>
                <c:pt idx="8">
                  <c:v>4.53047535002194</c:v>
                </c:pt>
                <c:pt idx="9">
                  <c:v>4.75019422262674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Sheet1!$P$13:$Q$13</c:f>
              <c:strCache>
                <c:ptCount val="1"/>
                <c:pt idx="0">
                  <c:v>$8.00  LT/HVY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Sheet1!$R$11:$AA$11</c:f>
              <c:strCache>
                <c:ptCount val="10"/>
                <c:pt idx="0">
                  <c:v>$12.00 </c:v>
                </c:pt>
                <c:pt idx="1">
                  <c:v>$14.00 </c:v>
                </c:pt>
                <c:pt idx="2">
                  <c:v>$16.00 </c:v>
                </c:pt>
                <c:pt idx="3">
                  <c:v>$18.00 </c:v>
                </c:pt>
                <c:pt idx="4">
                  <c:v>$20.00 </c:v>
                </c:pt>
                <c:pt idx="5">
                  <c:v>$22.00 </c:v>
                </c:pt>
                <c:pt idx="6">
                  <c:v>$24.00 </c:v>
                </c:pt>
                <c:pt idx="7">
                  <c:v>$26.00 </c:v>
                </c:pt>
                <c:pt idx="8">
                  <c:v>$28.00 </c:v>
                </c:pt>
                <c:pt idx="9">
                  <c:v>$30.00 </c:v>
                </c:pt>
              </c:strCache>
            </c:strRef>
          </c:cat>
          <c:val>
            <c:numRef>
              <c:f>Sheet1!$R$13:$AA$13</c:f>
              <c:numCache>
                <c:formatCode>General</c:formatCode>
                <c:ptCount val="10"/>
                <c:pt idx="0">
                  <c:v>2.26662846622975</c:v>
                </c:pt>
                <c:pt idx="1">
                  <c:v>2.48634733883455</c:v>
                </c:pt>
                <c:pt idx="2">
                  <c:v>2.70606621143932</c:v>
                </c:pt>
                <c:pt idx="3">
                  <c:v>2.92578508404411</c:v>
                </c:pt>
                <c:pt idx="4">
                  <c:v>3.14550395664892</c:v>
                </c:pt>
                <c:pt idx="5">
                  <c:v>3.36522282925366</c:v>
                </c:pt>
                <c:pt idx="6">
                  <c:v>3.58494170185847</c:v>
                </c:pt>
                <c:pt idx="7">
                  <c:v>3.80466057446325</c:v>
                </c:pt>
                <c:pt idx="8">
                  <c:v>4.024379447068</c:v>
                </c:pt>
                <c:pt idx="9">
                  <c:v>4.24409831967282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Sheet1!$P$12:$Q$12</c:f>
              <c:strCache>
                <c:ptCount val="1"/>
                <c:pt idx="0">
                  <c:v>$6.00  LT/HVY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Sheet1!$R$11:$AA$11</c:f>
              <c:strCache>
                <c:ptCount val="10"/>
                <c:pt idx="0">
                  <c:v>$12.00 </c:v>
                </c:pt>
                <c:pt idx="1">
                  <c:v>$14.00 </c:v>
                </c:pt>
                <c:pt idx="2">
                  <c:v>$16.00 </c:v>
                </c:pt>
                <c:pt idx="3">
                  <c:v>$18.00 </c:v>
                </c:pt>
                <c:pt idx="4">
                  <c:v>$20.00 </c:v>
                </c:pt>
                <c:pt idx="5">
                  <c:v>$22.00 </c:v>
                </c:pt>
                <c:pt idx="6">
                  <c:v>$24.00 </c:v>
                </c:pt>
                <c:pt idx="7">
                  <c:v>$26.00 </c:v>
                </c:pt>
                <c:pt idx="8">
                  <c:v>$28.00 </c:v>
                </c:pt>
                <c:pt idx="9">
                  <c:v>$30.00 </c:v>
                </c:pt>
              </c:strCache>
            </c:strRef>
          </c:cat>
          <c:val>
            <c:numRef>
              <c:f>Sheet1!$R$12:$AA$12</c:f>
              <c:numCache>
                <c:formatCode>General</c:formatCode>
                <c:ptCount val="10"/>
                <c:pt idx="0">
                  <c:v>1.76053256327586</c:v>
                </c:pt>
                <c:pt idx="1">
                  <c:v>1.98025143588068</c:v>
                </c:pt>
                <c:pt idx="2">
                  <c:v>2.19997030848544</c:v>
                </c:pt>
                <c:pt idx="3">
                  <c:v>2.41968918109023</c:v>
                </c:pt>
                <c:pt idx="4">
                  <c:v>2.63940805369499</c:v>
                </c:pt>
                <c:pt idx="5">
                  <c:v>2.85912692629977</c:v>
                </c:pt>
                <c:pt idx="6">
                  <c:v>3.07884579890454</c:v>
                </c:pt>
                <c:pt idx="7">
                  <c:v>3.29856467150937</c:v>
                </c:pt>
                <c:pt idx="8">
                  <c:v>3.51828354411413</c:v>
                </c:pt>
                <c:pt idx="9">
                  <c:v>3.73800241671896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3313113"/>
        <c:axId val="42079353"/>
      </c:lineChart>
      <c:catAx>
        <c:axId val="4331311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WTI Price ($/BBL)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.00_);&quot;($&quot;#,##0.0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079353"/>
        <c:crossesAt val="0"/>
        <c:auto val="1"/>
        <c:lblAlgn val="ctr"/>
        <c:lblOffset val="100"/>
        <c:noMultiLvlLbl val="0"/>
      </c:catAx>
      <c:valAx>
        <c:axId val="42079353"/>
        <c:scaling>
          <c:orientation val="minMax"/>
          <c:max val="6"/>
          <c:min val="1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Crack Spread ($/BBL)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.0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313113"/>
        <c:crossesAt val="1"/>
        <c:crossBetween val="midCat"/>
      </c:valAx>
      <c:spPr>
        <a:noFill/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80449864498645"/>
          <c:y val="0.174603174603175"/>
          <c:w val="0.15869918699187"/>
          <c:h val="0.46130952380952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25" strike="noStrike" u="none">
                <a:solidFill>
                  <a:srgbClr val="000000"/>
                </a:solidFill>
                <a:uFillTx/>
                <a:latin typeface="Arial"/>
              </a:rPr>
              <a:t>USGC Breakeven Crack (55% ULR, 45% LSD vs. WTI)
as a function of Refinery Configuration
and outright WTI price
(at a $10 Light/Heavy Spread)
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layout>
        <c:manualLayout>
          <c:xMode val="edge"/>
          <c:yMode val="edge"/>
          <c:x val="0.218666375402763"/>
          <c:y val="0.027475175937530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37321828409153"/>
          <c:y val="0.215656030078087"/>
          <c:w val="0.739282398558244"/>
          <c:h val="0.628747710402005"/>
        </c:manualLayout>
      </c:layout>
      <c:lineChart>
        <c:grouping val="standard"/>
        <c:varyColors val="0"/>
        <c:ser>
          <c:idx val="0"/>
          <c:order val="0"/>
          <c:tx>
            <c:strRef>
              <c:f>Sheet1!$O$36</c:f>
              <c:strCache>
                <c:ptCount val="1"/>
                <c:pt idx="0">
                  <c:v>HydroSkim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Sheet1!$R$11:$AA$11</c:f>
              <c:strCache>
                <c:ptCount val="10"/>
                <c:pt idx="0">
                  <c:v>$12.00 </c:v>
                </c:pt>
                <c:pt idx="1">
                  <c:v>$14.00 </c:v>
                </c:pt>
                <c:pt idx="2">
                  <c:v>$16.00 </c:v>
                </c:pt>
                <c:pt idx="3">
                  <c:v>$18.00 </c:v>
                </c:pt>
                <c:pt idx="4">
                  <c:v>$20.00 </c:v>
                </c:pt>
                <c:pt idx="5">
                  <c:v>$22.00 </c:v>
                </c:pt>
                <c:pt idx="6">
                  <c:v>$24.00 </c:v>
                </c:pt>
                <c:pt idx="7">
                  <c:v>$26.00 </c:v>
                </c:pt>
                <c:pt idx="8">
                  <c:v>$28.00 </c:v>
                </c:pt>
                <c:pt idx="9">
                  <c:v>$30.00 </c:v>
                </c:pt>
              </c:strCache>
            </c:strRef>
          </c:cat>
          <c:val>
            <c:numRef>
              <c:f>Sheet1!$R$36:$AA$36</c:f>
              <c:numCache>
                <c:formatCode>General</c:formatCode>
                <c:ptCount val="10"/>
                <c:pt idx="0">
                  <c:v>5.34452600894401</c:v>
                </c:pt>
                <c:pt idx="1">
                  <c:v>5.5393736042141</c:v>
                </c:pt>
                <c:pt idx="2">
                  <c:v>5.73422119948422</c:v>
                </c:pt>
                <c:pt idx="3">
                  <c:v>5.92906879475431</c:v>
                </c:pt>
                <c:pt idx="4">
                  <c:v>6.12391639002442</c:v>
                </c:pt>
                <c:pt idx="5">
                  <c:v>6.31876398529453</c:v>
                </c:pt>
                <c:pt idx="6">
                  <c:v>6.51361158056463</c:v>
                </c:pt>
                <c:pt idx="7">
                  <c:v>6.70845917583474</c:v>
                </c:pt>
                <c:pt idx="8">
                  <c:v>6.90330677110483</c:v>
                </c:pt>
                <c:pt idx="9">
                  <c:v>7.09815436637492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Sheet1!$O$25</c:f>
              <c:strCache>
                <c:ptCount val="1"/>
                <c:pt idx="0">
                  <c:v>FCC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Sheet1!$R$11:$AA$11</c:f>
              <c:strCache>
                <c:ptCount val="10"/>
                <c:pt idx="0">
                  <c:v>$12.00 </c:v>
                </c:pt>
                <c:pt idx="1">
                  <c:v>$14.00 </c:v>
                </c:pt>
                <c:pt idx="2">
                  <c:v>$16.00 </c:v>
                </c:pt>
                <c:pt idx="3">
                  <c:v>$18.00 </c:v>
                </c:pt>
                <c:pt idx="4">
                  <c:v>$20.00 </c:v>
                </c:pt>
                <c:pt idx="5">
                  <c:v>$22.00 </c:v>
                </c:pt>
                <c:pt idx="6">
                  <c:v>$24.00 </c:v>
                </c:pt>
                <c:pt idx="7">
                  <c:v>$26.00 </c:v>
                </c:pt>
                <c:pt idx="8">
                  <c:v>$28.00 </c:v>
                </c:pt>
                <c:pt idx="9">
                  <c:v>$30.00 </c:v>
                </c:pt>
              </c:strCache>
            </c:strRef>
          </c:cat>
          <c:val>
            <c:numRef>
              <c:f>Sheet1!$R$25:$AA$25</c:f>
              <c:numCache>
                <c:formatCode>General</c:formatCode>
                <c:ptCount val="10"/>
                <c:pt idx="0">
                  <c:v>3.66616257373231</c:v>
                </c:pt>
                <c:pt idx="1">
                  <c:v>3.93266982938864</c:v>
                </c:pt>
                <c:pt idx="2">
                  <c:v>4.19917708504502</c:v>
                </c:pt>
                <c:pt idx="3">
                  <c:v>4.46568434070136</c:v>
                </c:pt>
                <c:pt idx="4">
                  <c:v>4.73219159635775</c:v>
                </c:pt>
                <c:pt idx="5">
                  <c:v>4.99869885201409</c:v>
                </c:pt>
                <c:pt idx="6">
                  <c:v>5.26520610767049</c:v>
                </c:pt>
                <c:pt idx="7">
                  <c:v>5.53171336332678</c:v>
                </c:pt>
                <c:pt idx="8">
                  <c:v>5.7982206189831</c:v>
                </c:pt>
                <c:pt idx="9">
                  <c:v>6.0647278746395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Sheet1!$O$14</c:f>
              <c:strCache>
                <c:ptCount val="1"/>
                <c:pt idx="0">
                  <c:v>FCC/Alky</c:v>
                </c:pt>
              </c:strCache>
            </c:strRef>
          </c:tx>
          <c:spPr>
            <a:solidFill>
              <a:srgbClr val="800080"/>
            </a:solidFill>
            <a:ln w="37800">
              <a:solidFill>
                <a:srgbClr val="80008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Sheet1!$R$11:$AA$11</c:f>
              <c:strCache>
                <c:ptCount val="10"/>
                <c:pt idx="0">
                  <c:v>$12.00 </c:v>
                </c:pt>
                <c:pt idx="1">
                  <c:v>$14.00 </c:v>
                </c:pt>
                <c:pt idx="2">
                  <c:v>$16.00 </c:v>
                </c:pt>
                <c:pt idx="3">
                  <c:v>$18.00 </c:v>
                </c:pt>
                <c:pt idx="4">
                  <c:v>$20.00 </c:v>
                </c:pt>
                <c:pt idx="5">
                  <c:v>$22.00 </c:v>
                </c:pt>
                <c:pt idx="6">
                  <c:v>$24.00 </c:v>
                </c:pt>
                <c:pt idx="7">
                  <c:v>$26.00 </c:v>
                </c:pt>
                <c:pt idx="8">
                  <c:v>$28.00 </c:v>
                </c:pt>
                <c:pt idx="9">
                  <c:v>$30.00 </c:v>
                </c:pt>
              </c:strCache>
            </c:strRef>
          </c:cat>
          <c:val>
            <c:numRef>
              <c:f>Sheet1!$R$14:$AA$14</c:f>
              <c:numCache>
                <c:formatCode>General</c:formatCode>
                <c:ptCount val="10"/>
                <c:pt idx="0">
                  <c:v>2.77272436918364</c:v>
                </c:pt>
                <c:pt idx="1">
                  <c:v>2.99244324178844</c:v>
                </c:pt>
                <c:pt idx="2">
                  <c:v>3.2121621143932</c:v>
                </c:pt>
                <c:pt idx="3">
                  <c:v>3.43188098699799</c:v>
                </c:pt>
                <c:pt idx="4">
                  <c:v>3.65159985960278</c:v>
                </c:pt>
                <c:pt idx="5">
                  <c:v>3.87131873220756</c:v>
                </c:pt>
                <c:pt idx="6">
                  <c:v>4.09103760481235</c:v>
                </c:pt>
                <c:pt idx="7">
                  <c:v>4.31075647741714</c:v>
                </c:pt>
                <c:pt idx="8">
                  <c:v>4.53047535002194</c:v>
                </c:pt>
                <c:pt idx="9">
                  <c:v>4.75019422262674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1008983"/>
        <c:axId val="97752273"/>
      </c:lineChart>
      <c:catAx>
        <c:axId val="6100898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WTI Price ($/BBL)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.00_);&quot;($&quot;#,##0.0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752273"/>
        <c:crossesAt val="0"/>
        <c:auto val="1"/>
        <c:lblAlgn val="ctr"/>
        <c:lblOffset val="100"/>
        <c:noMultiLvlLbl val="0"/>
      </c:catAx>
      <c:valAx>
        <c:axId val="97752273"/>
        <c:scaling>
          <c:orientation val="minMax"/>
          <c:max val="8"/>
          <c:min val="2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Crack Spread ($/BBL)</a:t>
                </a:r>
              </a:p>
            </c:rich>
          </c:tx>
          <c:layout>
            <c:manualLayout>
              <c:xMode val="edge"/>
              <c:yMode val="edge"/>
              <c:x val="0.0256130194964775"/>
              <c:y val="-0.0913911115395739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008983"/>
        <c:crossesAt val="1"/>
        <c:crossBetween val="midCat"/>
      </c:valAx>
      <c:spPr>
        <a:noFill/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803233029326634"/>
          <c:y val="0.173527426973875"/>
          <c:w val="0.159903882911911"/>
          <c:h val="0.49310710498409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ctrlProps/ctrlProps7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70920</xdr:colOff>
          <xdr:row>0</xdr:row>
          <xdr:rowOff>105120</xdr:rowOff>
        </xdr:from>
        <xdr:to>
          <xdr:col>6</xdr:col>
          <xdr:colOff>-69840</xdr:colOff>
          <xdr:row>2</xdr:row>
          <xdr:rowOff>142920</xdr:rowOff>
        </xdr:to>
        <xdr:sp>
          <xdr:nvSpPr>
            <xdr:cNvPr id="1001" name="Button 11" descr="FCC/Alky&#10;Crack Solver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FCC/Alky
Crack Solver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956520</xdr:colOff>
          <xdr:row>0</xdr:row>
          <xdr:rowOff>105120</xdr:rowOff>
        </xdr:from>
        <xdr:to>
          <xdr:col>6</xdr:col>
          <xdr:colOff>714960</xdr:colOff>
          <xdr:row>2</xdr:row>
          <xdr:rowOff>142920</xdr:rowOff>
        </xdr:to>
        <xdr:sp>
          <xdr:nvSpPr>
            <xdr:cNvPr id="1002" name="Button 13" descr="FCC Crack&#10;Solver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FCC Crack
Solver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724680</xdr:colOff>
          <xdr:row>0</xdr:row>
          <xdr:rowOff>86040</xdr:rowOff>
        </xdr:from>
        <xdr:to>
          <xdr:col>7</xdr:col>
          <xdr:colOff>695160</xdr:colOff>
          <xdr:row>2</xdr:row>
          <xdr:rowOff>142920</xdr:rowOff>
        </xdr:to>
        <xdr:sp>
          <xdr:nvSpPr>
            <xdr:cNvPr id="1003" name="Button 14" descr="HSK Crack&#10;Solver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HSK Crack
Solver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482400</xdr:colOff>
          <xdr:row>1</xdr:row>
          <xdr:rowOff>47520</xdr:rowOff>
        </xdr:from>
        <xdr:to>
          <xdr:col>18</xdr:col>
          <xdr:colOff>720</xdr:colOff>
          <xdr:row>3</xdr:row>
          <xdr:rowOff>57240</xdr:rowOff>
        </xdr:to>
        <xdr:sp>
          <xdr:nvSpPr>
            <xdr:cNvPr id="1004" name="Button 15" descr="FCC_Alky Sensitivit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FCC_Alky Sensitivities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29880</xdr:colOff>
          <xdr:row>1</xdr:row>
          <xdr:rowOff>47520</xdr:rowOff>
        </xdr:from>
        <xdr:to>
          <xdr:col>19</xdr:col>
          <xdr:colOff>349560</xdr:colOff>
          <xdr:row>3</xdr:row>
          <xdr:rowOff>57240</xdr:rowOff>
        </xdr:to>
        <xdr:sp>
          <xdr:nvSpPr>
            <xdr:cNvPr id="1005" name="Button 16" descr="FCC Crack Sensitivit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FCC Crack Sensitivities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369000</xdr:colOff>
          <xdr:row>1</xdr:row>
          <xdr:rowOff>47520</xdr:rowOff>
        </xdr:from>
        <xdr:to>
          <xdr:col>21</xdr:col>
          <xdr:colOff>30240</xdr:colOff>
          <xdr:row>3</xdr:row>
          <xdr:rowOff>57240</xdr:rowOff>
        </xdr:to>
        <xdr:sp>
          <xdr:nvSpPr>
            <xdr:cNvPr id="1006" name="Button 17" descr="HSK Alky Sensitivit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HSK Alky Sensitivities</a:t>
              </a:r>
            </a:p>
          </xdr:txBody>
        </xdr:sp>
        <xdr:clientData/>
      </xdr:twoCellAnchor>
    </mc:Choice>
  </mc:AlternateContent>
  <xdr:twoCellAnchor editAs="oneCell">
    <xdr:from>
      <xdr:col>27</xdr:col>
      <xdr:colOff>169560</xdr:colOff>
      <xdr:row>10</xdr:row>
      <xdr:rowOff>28440</xdr:rowOff>
    </xdr:from>
    <xdr:to>
      <xdr:col>37</xdr:col>
      <xdr:colOff>429480</xdr:colOff>
      <xdr:row>34</xdr:row>
      <xdr:rowOff>114480</xdr:rowOff>
    </xdr:to>
    <xdr:graphicFrame>
      <xdr:nvGraphicFramePr>
        <xdr:cNvPr id="0" name="Chart 19"/>
        <xdr:cNvGraphicFramePr/>
      </xdr:nvGraphicFramePr>
      <xdr:xfrm>
        <a:off x="22371120" y="1647720"/>
        <a:ext cx="6641640" cy="3991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27</xdr:col>
      <xdr:colOff>229320</xdr:colOff>
      <xdr:row>37</xdr:row>
      <xdr:rowOff>47520</xdr:rowOff>
    </xdr:from>
    <xdr:to>
      <xdr:col>37</xdr:col>
      <xdr:colOff>439200</xdr:colOff>
      <xdr:row>60</xdr:row>
      <xdr:rowOff>38160</xdr:rowOff>
    </xdr:to>
    <xdr:graphicFrame>
      <xdr:nvGraphicFramePr>
        <xdr:cNvPr id="1" name="Chart 20"/>
        <xdr:cNvGraphicFramePr/>
      </xdr:nvGraphicFramePr>
      <xdr:xfrm>
        <a:off x="22430880" y="6057720"/>
        <a:ext cx="6591600" cy="3733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<Relationship Id="rId6" Type="http://schemas.openxmlformats.org/officeDocument/2006/relationships/ctrlProp" Target="../ctrlProps/ctrlProps5.xml"/><Relationship Id="rId7" Type="http://schemas.openxmlformats.org/officeDocument/2006/relationships/ctrlProp" Target="../ctrlProps/ctrlProps6.xml"/><Relationship Id="rId8" Type="http://schemas.openxmlformats.org/officeDocument/2006/relationships/ctrlProp" Target="../ctrlProps/ctrlProps7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7.41"/>
    <col collapsed="false" customWidth="true" hidden="false" outlineLevel="0" max="2" min="2" style="1" width="9.14"/>
    <col collapsed="false" customWidth="true" hidden="false" outlineLevel="0" max="3" min="3" style="0" width="10.99"/>
    <col collapsed="false" customWidth="true" hidden="false" outlineLevel="0" max="5" min="5" style="0" width="23.28"/>
    <col collapsed="false" customWidth="true" hidden="false" outlineLevel="0" max="6" min="6" style="2" width="14.28"/>
    <col collapsed="false" customWidth="true" hidden="false" outlineLevel="0" max="7" min="7" style="2" width="10.99"/>
    <col collapsed="false" customWidth="true" hidden="false" outlineLevel="0" max="8" min="8" style="2" width="10.85"/>
    <col collapsed="false" customWidth="true" hidden="false" outlineLevel="0" max="10" min="10" style="0" width="11.56"/>
    <col collapsed="false" customWidth="true" hidden="false" outlineLevel="0" max="15" min="15" style="0" width="8.85"/>
    <col collapsed="false" customWidth="true" hidden="false" outlineLevel="0" max="17" min="16" style="0" width="10.99"/>
    <col collapsed="false" customWidth="true" hidden="false" outlineLevel="0" max="21" min="21" style="0" width="9.85"/>
  </cols>
  <sheetData>
    <row r="1" customFormat="false" ht="12.75" hidden="false" customHeight="false" outlineLevel="0" collapsed="false">
      <c r="A1" s="3" t="s">
        <v>0</v>
      </c>
    </row>
    <row r="3" customFormat="false" ht="12.75" hidden="false" customHeight="false" outlineLevel="0" collapsed="false">
      <c r="A3" s="0" t="s">
        <v>1</v>
      </c>
    </row>
    <row r="4" customFormat="false" ht="12.75" hidden="false" customHeight="false" outlineLevel="0" collapsed="false">
      <c r="A4" s="0" t="s">
        <v>2</v>
      </c>
    </row>
    <row r="6" customFormat="false" ht="12.75" hidden="false" customHeight="false" outlineLevel="0" collapsed="false">
      <c r="A6" s="3" t="s">
        <v>3</v>
      </c>
      <c r="F6" s="4" t="s">
        <v>4</v>
      </c>
      <c r="G6" s="4" t="s">
        <v>5</v>
      </c>
      <c r="H6" s="4" t="s">
        <v>6</v>
      </c>
      <c r="J6" s="4" t="s">
        <v>4</v>
      </c>
      <c r="K6" s="4" t="s">
        <v>5</v>
      </c>
      <c r="L6" s="4" t="s">
        <v>6</v>
      </c>
      <c r="P6" s="5" t="s">
        <v>7</v>
      </c>
      <c r="Q6" s="5"/>
      <c r="S6" s="6" t="n">
        <v>2</v>
      </c>
    </row>
    <row r="7" customFormat="false" ht="12.75" hidden="false" customHeight="false" outlineLevel="0" collapsed="false">
      <c r="P7" s="5" t="s">
        <v>8</v>
      </c>
      <c r="Q7" s="5"/>
      <c r="S7" s="6" t="n">
        <v>2</v>
      </c>
    </row>
    <row r="8" customFormat="false" ht="12.75" hidden="false" customHeight="false" outlineLevel="0" collapsed="false">
      <c r="A8" s="0" t="s">
        <v>9</v>
      </c>
      <c r="B8" s="7" t="n">
        <v>4</v>
      </c>
      <c r="C8" s="0" t="s">
        <v>10</v>
      </c>
      <c r="G8" s="4" t="s">
        <v>11</v>
      </c>
      <c r="S8" s="2"/>
    </row>
    <row r="9" customFormat="false" ht="12.75" hidden="false" customHeight="false" outlineLevel="0" collapsed="false">
      <c r="A9" s="0" t="s">
        <v>12</v>
      </c>
      <c r="B9" s="7" t="n">
        <v>1.3</v>
      </c>
      <c r="C9" s="0" t="s">
        <v>10</v>
      </c>
      <c r="G9" s="8"/>
      <c r="H9" s="8"/>
      <c r="S9" s="2"/>
    </row>
    <row r="10" customFormat="false" ht="12.75" hidden="false" customHeight="false" outlineLevel="0" collapsed="false">
      <c r="A10" s="0" t="s">
        <v>13</v>
      </c>
      <c r="B10" s="7" t="n">
        <v>0</v>
      </c>
      <c r="C10" s="0" t="s">
        <v>10</v>
      </c>
      <c r="E10" s="0" t="s">
        <v>14</v>
      </c>
      <c r="F10" s="8" t="n">
        <v>0.409</v>
      </c>
      <c r="G10" s="8" t="n">
        <v>0</v>
      </c>
      <c r="H10" s="8" t="n">
        <v>0.116</v>
      </c>
      <c r="J10" s="1" t="n">
        <f aca="false">F10*$B$33</f>
        <v>11.3844408614729</v>
      </c>
      <c r="K10" s="1" t="n">
        <f aca="false">G10*$B$33</f>
        <v>0</v>
      </c>
      <c r="L10" s="1" t="n">
        <f aca="false">H10*$B$33</f>
        <v>3.22883897293608</v>
      </c>
      <c r="P10" s="9" t="s">
        <v>4</v>
      </c>
      <c r="Q10" s="9"/>
      <c r="R10" s="10" t="s">
        <v>15</v>
      </c>
      <c r="S10" s="10"/>
      <c r="T10" s="10"/>
      <c r="U10" s="10"/>
      <c r="V10" s="10"/>
      <c r="W10" s="10"/>
      <c r="X10" s="10"/>
      <c r="Y10" s="10"/>
      <c r="Z10" s="10"/>
      <c r="AA10" s="10"/>
    </row>
    <row r="11" customFormat="false" ht="12.75" hidden="false" customHeight="false" outlineLevel="0" collapsed="false">
      <c r="A11" s="0" t="s">
        <v>16</v>
      </c>
      <c r="B11" s="7" t="n">
        <f aca="false">B12-1.75</f>
        <v>-3.25</v>
      </c>
      <c r="C11" s="0" t="s">
        <v>10</v>
      </c>
      <c r="E11" s="0" t="s">
        <v>17</v>
      </c>
      <c r="F11" s="8" t="n">
        <v>0.001</v>
      </c>
      <c r="G11" s="8" t="n">
        <v>0.354</v>
      </c>
      <c r="H11" s="8" t="n">
        <v>0.064</v>
      </c>
      <c r="J11" s="1" t="n">
        <f aca="false">F11*$B$34</f>
        <v>0.0267008187322076</v>
      </c>
      <c r="K11" s="1" t="n">
        <f aca="false">G11*$B$34</f>
        <v>9.45208983120148</v>
      </c>
      <c r="L11" s="1" t="n">
        <f aca="false">H11*$B$34</f>
        <v>1.70885239886128</v>
      </c>
      <c r="P11" s="2"/>
      <c r="Q11" s="2"/>
      <c r="R11" s="6" t="n">
        <f aca="false">12</f>
        <v>12</v>
      </c>
      <c r="S11" s="11" t="n">
        <f aca="false">R11+$S$7</f>
        <v>14</v>
      </c>
      <c r="T11" s="11" t="n">
        <f aca="false">S11+$S$7</f>
        <v>16</v>
      </c>
      <c r="U11" s="11" t="n">
        <f aca="false">T11+$S$7</f>
        <v>18</v>
      </c>
      <c r="V11" s="11" t="n">
        <f aca="false">U11+$S$7</f>
        <v>20</v>
      </c>
      <c r="W11" s="11" t="n">
        <f aca="false">V11+$S$7</f>
        <v>22</v>
      </c>
      <c r="X11" s="11" t="n">
        <f aca="false">W11+$S$7</f>
        <v>24</v>
      </c>
      <c r="Y11" s="11" t="n">
        <f aca="false">X11+$S$7</f>
        <v>26</v>
      </c>
      <c r="Z11" s="11" t="n">
        <f aca="false">Y11+$S$7</f>
        <v>28</v>
      </c>
      <c r="AA11" s="11" t="n">
        <f aca="false">Z11+$S$7</f>
        <v>30</v>
      </c>
    </row>
    <row r="12" customFormat="false" ht="12.75" hidden="false" customHeight="false" outlineLevel="0" collapsed="false">
      <c r="A12" s="0" t="s">
        <v>18</v>
      </c>
      <c r="B12" s="7" t="n">
        <v>-1.5</v>
      </c>
      <c r="C12" s="0" t="s">
        <v>10</v>
      </c>
      <c r="E12" s="0" t="s">
        <v>19</v>
      </c>
      <c r="F12" s="8" t="n">
        <v>0</v>
      </c>
      <c r="G12" s="8" t="n">
        <v>0</v>
      </c>
      <c r="H12" s="8" t="n">
        <v>0.063</v>
      </c>
      <c r="J12" s="1" t="n">
        <f aca="false">F12*$B$35</f>
        <v>0</v>
      </c>
      <c r="K12" s="1" t="n">
        <f aca="false">G12*$B$35</f>
        <v>0</v>
      </c>
      <c r="L12" s="1" t="n">
        <f aca="false">H12*$B$35</f>
        <v>1.64775358012908</v>
      </c>
      <c r="M12" s="12" t="s">
        <v>20</v>
      </c>
      <c r="N12" s="13"/>
      <c r="P12" s="6" t="n">
        <v>6</v>
      </c>
      <c r="Q12" s="0" t="s">
        <v>21</v>
      </c>
      <c r="R12" s="14" t="n">
        <v>1.76053256327586</v>
      </c>
      <c r="S12" s="15" t="n">
        <v>1.98025143588068</v>
      </c>
      <c r="T12" s="16" t="n">
        <v>2.19997030848544</v>
      </c>
      <c r="U12" s="16" t="n">
        <v>2.41968918109023</v>
      </c>
      <c r="V12" s="16" t="n">
        <v>2.63940805369499</v>
      </c>
      <c r="W12" s="16" t="n">
        <v>2.85912692629977</v>
      </c>
      <c r="X12" s="16" t="n">
        <v>3.07884579890454</v>
      </c>
      <c r="Y12" s="16" t="n">
        <v>3.29856467150937</v>
      </c>
      <c r="Z12" s="16" t="n">
        <v>3.51828354411413</v>
      </c>
      <c r="AA12" s="17" t="n">
        <v>3.73800241671896</v>
      </c>
    </row>
    <row r="13" customFormat="false" ht="12.75" hidden="false" customHeight="false" outlineLevel="0" collapsed="false">
      <c r="A13" s="0" t="s">
        <v>22</v>
      </c>
      <c r="B13" s="7" t="n">
        <v>-2.6</v>
      </c>
      <c r="C13" s="0" t="s">
        <v>23</v>
      </c>
      <c r="E13" s="0" t="s">
        <v>24</v>
      </c>
      <c r="F13" s="8" t="n">
        <v>0.104</v>
      </c>
      <c r="G13" s="8" t="n">
        <v>0.122</v>
      </c>
      <c r="H13" s="8" t="n">
        <v>0.099</v>
      </c>
      <c r="J13" s="1" t="n">
        <f aca="false">F13*$B$36</f>
        <v>2.72010114814959</v>
      </c>
      <c r="K13" s="1" t="n">
        <f aca="false">G13*$B$36</f>
        <v>3.19088788532932</v>
      </c>
      <c r="L13" s="1" t="n">
        <f aca="false">H13*$B$36</f>
        <v>2.58932705448855</v>
      </c>
      <c r="M13" s="12"/>
      <c r="N13" s="13"/>
      <c r="P13" s="11" t="n">
        <f aca="false">P12+$S$6</f>
        <v>8</v>
      </c>
      <c r="Q13" s="0" t="s">
        <v>21</v>
      </c>
      <c r="R13" s="18" t="n">
        <v>2.26662846622975</v>
      </c>
      <c r="S13" s="19" t="n">
        <v>2.48634733883455</v>
      </c>
      <c r="T13" s="20" t="n">
        <v>2.70606621143932</v>
      </c>
      <c r="U13" s="20" t="n">
        <v>2.92578508404411</v>
      </c>
      <c r="V13" s="20" t="n">
        <v>3.14550395664892</v>
      </c>
      <c r="W13" s="20" t="n">
        <v>3.36522282925366</v>
      </c>
      <c r="X13" s="20" t="n">
        <v>3.58494170185847</v>
      </c>
      <c r="Y13" s="20" t="n">
        <v>3.80466057446325</v>
      </c>
      <c r="Z13" s="20" t="n">
        <v>4.024379447068</v>
      </c>
      <c r="AA13" s="21" t="n">
        <v>4.24409831967282</v>
      </c>
    </row>
    <row r="14" customFormat="false" ht="12.75" hidden="false" customHeight="false" outlineLevel="0" collapsed="false">
      <c r="A14" s="0" t="s">
        <v>25</v>
      </c>
      <c r="B14" s="7" t="n">
        <v>10</v>
      </c>
      <c r="C14" s="0" t="s">
        <v>23</v>
      </c>
      <c r="E14" s="0" t="s">
        <v>26</v>
      </c>
      <c r="F14" s="8" t="n">
        <v>0.156</v>
      </c>
      <c r="G14" s="8" t="n">
        <v>0.183</v>
      </c>
      <c r="H14" s="8" t="n">
        <v>0.148</v>
      </c>
      <c r="J14" s="1" t="n">
        <f aca="false">F14*$B$37</f>
        <v>3.86721172222438</v>
      </c>
      <c r="K14" s="1" t="n">
        <f aca="false">G14*$B$37</f>
        <v>4.53653682799399</v>
      </c>
      <c r="L14" s="1" t="n">
        <f aca="false">H14*$B$37</f>
        <v>3.66889317236672</v>
      </c>
      <c r="M14" s="12"/>
      <c r="N14" s="13"/>
      <c r="O14" s="0" t="s">
        <v>27</v>
      </c>
      <c r="P14" s="11" t="n">
        <f aca="false">P13+$S$6</f>
        <v>10</v>
      </c>
      <c r="Q14" s="0" t="s">
        <v>21</v>
      </c>
      <c r="R14" s="18" t="n">
        <v>2.77272436918364</v>
      </c>
      <c r="S14" s="19" t="n">
        <v>2.99244324178844</v>
      </c>
      <c r="T14" s="20" t="n">
        <v>3.2121621143932</v>
      </c>
      <c r="U14" s="20" t="n">
        <v>3.43188098699799</v>
      </c>
      <c r="V14" s="20" t="n">
        <v>3.65159985960278</v>
      </c>
      <c r="W14" s="20" t="n">
        <v>3.87131873220756</v>
      </c>
      <c r="X14" s="20" t="n">
        <v>4.09103760481235</v>
      </c>
      <c r="Y14" s="20" t="n">
        <v>4.31075647741714</v>
      </c>
      <c r="Z14" s="20" t="n">
        <v>4.53047535002194</v>
      </c>
      <c r="AA14" s="21" t="n">
        <v>4.75019422262674</v>
      </c>
    </row>
    <row r="15" customFormat="false" ht="12.75" hidden="false" customHeight="false" outlineLevel="0" collapsed="false">
      <c r="A15" s="0" t="s">
        <v>28</v>
      </c>
      <c r="B15" s="7" t="n">
        <v>-4.75</v>
      </c>
      <c r="C15" s="0" t="s">
        <v>10</v>
      </c>
      <c r="E15" s="0" t="s">
        <v>29</v>
      </c>
      <c r="F15" s="8" t="n">
        <v>0.228</v>
      </c>
      <c r="G15" s="8" t="n">
        <v>0.233</v>
      </c>
      <c r="H15" s="8" t="n">
        <v>0.428</v>
      </c>
      <c r="J15" s="1" t="n">
        <f aca="false">F15*$B$39</f>
        <v>3.52768867094333</v>
      </c>
      <c r="K15" s="1" t="n">
        <f aca="false">G15*$B$39</f>
        <v>3.60505026460437</v>
      </c>
      <c r="L15" s="1" t="n">
        <f aca="false">H15*$B$39</f>
        <v>6.62215241738484</v>
      </c>
      <c r="M15" s="12"/>
      <c r="N15" s="13"/>
      <c r="P15" s="11" t="n">
        <f aca="false">P14+$S$6</f>
        <v>12</v>
      </c>
      <c r="Q15" s="0" t="s">
        <v>21</v>
      </c>
      <c r="R15" s="18" t="n">
        <v>3.27882027213754</v>
      </c>
      <c r="S15" s="19" t="n">
        <v>3.49853914474232</v>
      </c>
      <c r="T15" s="20" t="n">
        <v>3.71825801734712</v>
      </c>
      <c r="U15" s="20" t="n">
        <v>3.93797688995191</v>
      </c>
      <c r="V15" s="20" t="n">
        <v>4.15769576255666</v>
      </c>
      <c r="W15" s="20" t="n">
        <v>4.37741463516146</v>
      </c>
      <c r="X15" s="20" t="n">
        <v>4.59713350776623</v>
      </c>
      <c r="Y15" s="20" t="n">
        <v>4.81685238037105</v>
      </c>
      <c r="Z15" s="20" t="n">
        <v>5.03657125297583</v>
      </c>
      <c r="AA15" s="21" t="n">
        <v>5.25629012558061</v>
      </c>
    </row>
    <row r="16" customFormat="false" ht="12.75" hidden="false" customHeight="false" outlineLevel="0" collapsed="false">
      <c r="A16" s="0" t="s">
        <v>30</v>
      </c>
      <c r="B16" s="7" t="n">
        <v>3</v>
      </c>
      <c r="C16" s="0" t="s">
        <v>31</v>
      </c>
      <c r="E16" s="0" t="s">
        <v>32</v>
      </c>
      <c r="F16" s="8" t="n">
        <v>0.027</v>
      </c>
      <c r="G16" s="8" t="n">
        <v>0.017</v>
      </c>
      <c r="H16" s="8" t="n">
        <v>0.015</v>
      </c>
      <c r="J16" s="1" t="n">
        <f aca="false">F16*$B$43</f>
        <v>0.384868157644434</v>
      </c>
      <c r="K16" s="1" t="n">
        <f aca="false">G16*$B$43</f>
        <v>0.242324395553903</v>
      </c>
      <c r="L16" s="1" t="n">
        <f aca="false">H16*$B$43</f>
        <v>0.213815643135797</v>
      </c>
      <c r="M16" s="12"/>
      <c r="N16" s="13"/>
      <c r="P16" s="11" t="n">
        <f aca="false">P15+$S$6</f>
        <v>14</v>
      </c>
      <c r="Q16" s="0" t="s">
        <v>21</v>
      </c>
      <c r="R16" s="18" t="n">
        <v>3.78491617509143</v>
      </c>
      <c r="S16" s="19" t="n">
        <v>4.00463504769622</v>
      </c>
      <c r="T16" s="20" t="n">
        <v>4.22435392030096</v>
      </c>
      <c r="U16" s="20" t="n">
        <v>4.44407279290579</v>
      </c>
      <c r="V16" s="20" t="n">
        <v>4.66379166551056</v>
      </c>
      <c r="W16" s="20" t="n">
        <v>4.88351053811536</v>
      </c>
      <c r="X16" s="20" t="n">
        <v>5.10322941072013</v>
      </c>
      <c r="Y16" s="20" t="n">
        <v>5.32294828332491</v>
      </c>
      <c r="Z16" s="20" t="n">
        <v>5.54266715592969</v>
      </c>
      <c r="AA16" s="21" t="n">
        <v>5.7623860285345</v>
      </c>
    </row>
    <row r="17" customFormat="false" ht="12.75" hidden="false" customHeight="false" outlineLevel="0" collapsed="false">
      <c r="A17" s="0" t="s">
        <v>33</v>
      </c>
      <c r="B17" s="22" t="n">
        <v>0.5</v>
      </c>
      <c r="C17" s="0" t="s">
        <v>34</v>
      </c>
      <c r="F17" s="8"/>
      <c r="G17" s="8"/>
      <c r="H17" s="8"/>
      <c r="J17" s="1"/>
      <c r="K17" s="1"/>
      <c r="L17" s="1"/>
      <c r="M17" s="12"/>
      <c r="N17" s="13"/>
      <c r="P17" s="11" t="n">
        <f aca="false">P16+$S$6</f>
        <v>16</v>
      </c>
      <c r="Q17" s="0" t="s">
        <v>21</v>
      </c>
      <c r="R17" s="18" t="n">
        <v>4.29101207804531</v>
      </c>
      <c r="S17" s="19" t="n">
        <v>4.5107309506501</v>
      </c>
      <c r="T17" s="20" t="n">
        <v>4.73044982325489</v>
      </c>
      <c r="U17" s="20" t="n">
        <v>4.95016869585971</v>
      </c>
      <c r="V17" s="20" t="n">
        <v>5.16988756846446</v>
      </c>
      <c r="W17" s="20" t="n">
        <v>5.38960644106925</v>
      </c>
      <c r="X17" s="20" t="n">
        <v>5.60932531367404</v>
      </c>
      <c r="Y17" s="20" t="n">
        <v>5.82904418627881</v>
      </c>
      <c r="Z17" s="20" t="n">
        <v>6.04876305888359</v>
      </c>
      <c r="AA17" s="21" t="n">
        <v>6.26848193148838</v>
      </c>
    </row>
    <row r="18" customFormat="false" ht="12.75" hidden="false" customHeight="false" outlineLevel="0" collapsed="false">
      <c r="A18" s="0" t="s">
        <v>35</v>
      </c>
      <c r="B18" s="22" t="n">
        <v>0.65</v>
      </c>
      <c r="C18" s="0" t="s">
        <v>34</v>
      </c>
      <c r="F18" s="8"/>
      <c r="G18" s="4" t="s">
        <v>36</v>
      </c>
      <c r="H18" s="8"/>
      <c r="J18" s="1"/>
      <c r="K18" s="1"/>
      <c r="L18" s="1"/>
      <c r="M18" s="12"/>
      <c r="N18" s="13"/>
      <c r="P18" s="11" t="n">
        <f aca="false">P17+$S$6</f>
        <v>18</v>
      </c>
      <c r="Q18" s="0" t="s">
        <v>21</v>
      </c>
      <c r="R18" s="18" t="n">
        <v>4.79710798099921</v>
      </c>
      <c r="S18" s="19" t="n">
        <v>5.016826853604</v>
      </c>
      <c r="T18" s="20" t="n">
        <v>5.23654572620875</v>
      </c>
      <c r="U18" s="20" t="n">
        <v>5.45626459881355</v>
      </c>
      <c r="V18" s="20" t="n">
        <v>5.67598347141838</v>
      </c>
      <c r="W18" s="20" t="n">
        <v>5.89570234402314</v>
      </c>
      <c r="X18" s="20" t="n">
        <v>6.11542121662791</v>
      </c>
      <c r="Y18" s="20" t="n">
        <v>6.33514008923271</v>
      </c>
      <c r="Z18" s="20" t="n">
        <v>6.55485896183749</v>
      </c>
      <c r="AA18" s="21" t="n">
        <v>6.7745778344423</v>
      </c>
    </row>
    <row r="19" customFormat="false" ht="12.75" hidden="false" customHeight="false" outlineLevel="0" collapsed="false">
      <c r="A19" s="0" t="s">
        <v>37</v>
      </c>
      <c r="B19" s="22" t="n">
        <v>0.545</v>
      </c>
      <c r="F19" s="8"/>
      <c r="G19" s="8"/>
      <c r="H19" s="8"/>
      <c r="J19" s="1"/>
      <c r="K19" s="1"/>
      <c r="L19" s="1"/>
      <c r="M19" s="12"/>
      <c r="N19" s="13"/>
      <c r="P19" s="11" t="n">
        <f aca="false">P18+$S$6</f>
        <v>20</v>
      </c>
      <c r="Q19" s="0" t="s">
        <v>21</v>
      </c>
      <c r="R19" s="23" t="n">
        <v>5.3032038839531</v>
      </c>
      <c r="S19" s="24" t="n">
        <v>5.52292275655788</v>
      </c>
      <c r="T19" s="25" t="n">
        <v>5.74264162916267</v>
      </c>
      <c r="U19" s="25" t="n">
        <v>5.96236050176746</v>
      </c>
      <c r="V19" s="25" t="n">
        <v>6.18207937437224</v>
      </c>
      <c r="W19" s="25" t="n">
        <v>6.40179824697701</v>
      </c>
      <c r="X19" s="25" t="n">
        <v>6.62151711958182</v>
      </c>
      <c r="Y19" s="25" t="n">
        <v>6.84123599218659</v>
      </c>
      <c r="Z19" s="25" t="n">
        <v>7.06095486479136</v>
      </c>
      <c r="AA19" s="26" t="n">
        <v>7.28067373739616</v>
      </c>
    </row>
    <row r="20" customFormat="false" ht="12.75" hidden="false" customHeight="false" outlineLevel="0" collapsed="false">
      <c r="A20" s="0" t="s">
        <v>38</v>
      </c>
      <c r="B20" s="7" t="n">
        <v>4.7</v>
      </c>
      <c r="C20" s="0" t="s">
        <v>10</v>
      </c>
      <c r="E20" s="0" t="s">
        <v>39</v>
      </c>
      <c r="F20" s="8" t="n">
        <v>1</v>
      </c>
      <c r="G20" s="8" t="n">
        <v>1</v>
      </c>
      <c r="H20" s="8" t="n">
        <v>1</v>
      </c>
      <c r="J20" s="1" t="n">
        <f aca="false">F20*$B$44</f>
        <v>20</v>
      </c>
      <c r="K20" s="1" t="n">
        <f aca="false">G20*$B$44</f>
        <v>20</v>
      </c>
      <c r="L20" s="1" t="n">
        <f aca="false">H20*$B$44</f>
        <v>20</v>
      </c>
      <c r="P20" s="11"/>
      <c r="Q20" s="11"/>
      <c r="R20" s="19"/>
      <c r="S20" s="19"/>
      <c r="T20" s="20"/>
      <c r="U20" s="20"/>
      <c r="V20" s="20"/>
      <c r="W20" s="20"/>
      <c r="X20" s="20"/>
      <c r="Y20" s="20"/>
      <c r="Z20" s="20"/>
      <c r="AA20" s="20"/>
    </row>
    <row r="21" customFormat="false" ht="12.75" hidden="false" customHeight="false" outlineLevel="0" collapsed="false">
      <c r="E21" s="0" t="s">
        <v>40</v>
      </c>
      <c r="F21" s="8" t="n">
        <v>0.018</v>
      </c>
      <c r="G21" s="8" t="n">
        <v>0.017</v>
      </c>
      <c r="H21" s="8" t="n">
        <v>0.015</v>
      </c>
      <c r="J21" s="1" t="n">
        <f aca="false">F21*$B$40</f>
        <v>0.306011379166829</v>
      </c>
      <c r="K21" s="1" t="n">
        <f aca="false">G21*$B$40</f>
        <v>0.289010746990894</v>
      </c>
      <c r="L21" s="1" t="n">
        <f aca="false">H21*$B$40</f>
        <v>0.255009482639024</v>
      </c>
      <c r="P21" s="9" t="s">
        <v>41</v>
      </c>
      <c r="Q21" s="9"/>
      <c r="R21" s="10" t="s">
        <v>15</v>
      </c>
      <c r="S21" s="10"/>
      <c r="T21" s="10"/>
      <c r="U21" s="10"/>
      <c r="V21" s="10"/>
      <c r="W21" s="10"/>
      <c r="X21" s="10"/>
      <c r="Y21" s="10"/>
      <c r="Z21" s="10"/>
      <c r="AA21" s="10"/>
    </row>
    <row r="22" customFormat="false" ht="12.75" hidden="false" customHeight="false" outlineLevel="0" collapsed="false">
      <c r="E22" s="0" t="s">
        <v>42</v>
      </c>
      <c r="F22" s="8" t="n">
        <v>0</v>
      </c>
      <c r="G22" s="8" t="n">
        <v>0.012</v>
      </c>
      <c r="H22" s="8" t="n">
        <v>0.008</v>
      </c>
      <c r="J22" s="1" t="n">
        <f aca="false">F22*$B$41</f>
        <v>0</v>
      </c>
      <c r="K22" s="1" t="n">
        <f aca="false">G22*$B$41</f>
        <v>0.227695586111219</v>
      </c>
      <c r="L22" s="1" t="n">
        <f aca="false">H22*$B$41</f>
        <v>0.151797057407479</v>
      </c>
      <c r="P22" s="2"/>
      <c r="Q22" s="2"/>
      <c r="R22" s="6" t="n">
        <f aca="false">12</f>
        <v>12</v>
      </c>
      <c r="S22" s="11" t="n">
        <f aca="false">R22+$S$7</f>
        <v>14</v>
      </c>
      <c r="T22" s="11" t="n">
        <f aca="false">S22+$S$7</f>
        <v>16</v>
      </c>
      <c r="U22" s="11" t="n">
        <f aca="false">T22+$S$7</f>
        <v>18</v>
      </c>
      <c r="V22" s="11" t="n">
        <f aca="false">U22+$S$7</f>
        <v>20</v>
      </c>
      <c r="W22" s="11" t="n">
        <f aca="false">V22+$S$7</f>
        <v>22</v>
      </c>
      <c r="X22" s="11" t="n">
        <f aca="false">W22+$S$7</f>
        <v>24</v>
      </c>
      <c r="Y22" s="11" t="n">
        <f aca="false">X22+$S$7</f>
        <v>26</v>
      </c>
      <c r="Z22" s="11" t="n">
        <f aca="false">Y22+$S$7</f>
        <v>28</v>
      </c>
      <c r="AA22" s="11" t="n">
        <f aca="false">Z22+$S$7</f>
        <v>30</v>
      </c>
    </row>
    <row r="23" customFormat="false" ht="12.75" hidden="false" customHeight="false" outlineLevel="0" collapsed="false">
      <c r="A23" s="0" t="s">
        <v>43</v>
      </c>
      <c r="B23" s="7" t="n">
        <v>22</v>
      </c>
      <c r="C23" s="0" t="s">
        <v>23</v>
      </c>
      <c r="F23" s="8"/>
      <c r="G23" s="8"/>
      <c r="H23" s="8"/>
      <c r="M23" s="12" t="s">
        <v>20</v>
      </c>
      <c r="P23" s="6" t="n">
        <v>6</v>
      </c>
      <c r="Q23" s="6"/>
      <c r="R23" s="14" t="n">
        <v>2.60997019259645</v>
      </c>
      <c r="S23" s="15" t="n">
        <v>2.87647744825278</v>
      </c>
      <c r="T23" s="16" t="n">
        <v>3.14298470390913</v>
      </c>
      <c r="U23" s="16" t="n">
        <v>3.4094919595655</v>
      </c>
      <c r="V23" s="16" t="n">
        <v>3.67599921522186</v>
      </c>
      <c r="W23" s="16" t="n">
        <v>3.94250647087821</v>
      </c>
      <c r="X23" s="16" t="n">
        <v>4.20901372653455</v>
      </c>
      <c r="Y23" s="16" t="n">
        <v>4.47552098219091</v>
      </c>
      <c r="Z23" s="16" t="n">
        <v>4.74202823784733</v>
      </c>
      <c r="AA23" s="17" t="n">
        <v>5.0085354935036</v>
      </c>
    </row>
    <row r="24" customFormat="false" ht="12.75" hidden="false" customHeight="false" outlineLevel="0" collapsed="false">
      <c r="A24" s="0" t="s">
        <v>44</v>
      </c>
      <c r="B24" s="27" t="n">
        <v>4.15481873220757</v>
      </c>
      <c r="C24" s="0" t="s">
        <v>23</v>
      </c>
      <c r="G24" s="28" t="s">
        <v>45</v>
      </c>
      <c r="H24" s="8"/>
      <c r="M24" s="12"/>
      <c r="P24" s="11" t="n">
        <f aca="false">P23+$S$6</f>
        <v>8</v>
      </c>
      <c r="Q24" s="11"/>
      <c r="R24" s="18" t="n">
        <v>3.13806638316439</v>
      </c>
      <c r="S24" s="19" t="n">
        <v>3.40457363882069</v>
      </c>
      <c r="T24" s="20" t="n">
        <v>3.67108089447709</v>
      </c>
      <c r="U24" s="20" t="n">
        <v>3.93758815013348</v>
      </c>
      <c r="V24" s="20" t="n">
        <v>4.20409540578982</v>
      </c>
      <c r="W24" s="20" t="n">
        <v>4.47060266144613</v>
      </c>
      <c r="X24" s="20" t="n">
        <v>4.73710991710249</v>
      </c>
      <c r="Y24" s="20" t="n">
        <v>5.00361717275882</v>
      </c>
      <c r="Z24" s="20" t="n">
        <v>5.27012442841519</v>
      </c>
      <c r="AA24" s="21" t="n">
        <v>5.53663168407154</v>
      </c>
    </row>
    <row r="25" customFormat="false" ht="12.75" hidden="false" customHeight="false" outlineLevel="0" collapsed="false">
      <c r="A25" s="0" t="s">
        <v>46</v>
      </c>
      <c r="B25" s="7" t="n">
        <v>-2</v>
      </c>
      <c r="C25" s="0" t="s">
        <v>23</v>
      </c>
      <c r="M25" s="12"/>
      <c r="O25" s="0" t="s">
        <v>5</v>
      </c>
      <c r="P25" s="11" t="n">
        <f aca="false">P24+$S$6</f>
        <v>10</v>
      </c>
      <c r="Q25" s="11"/>
      <c r="R25" s="18" t="n">
        <v>3.66616257373231</v>
      </c>
      <c r="S25" s="19" t="n">
        <v>3.93266982938864</v>
      </c>
      <c r="T25" s="20" t="n">
        <v>4.19917708504502</v>
      </c>
      <c r="U25" s="20" t="n">
        <v>4.46568434070136</v>
      </c>
      <c r="V25" s="20" t="n">
        <v>4.73219159635775</v>
      </c>
      <c r="W25" s="20" t="n">
        <v>4.99869885201409</v>
      </c>
      <c r="X25" s="20" t="n">
        <v>5.26520610767049</v>
      </c>
      <c r="Y25" s="20" t="n">
        <v>5.53171336332678</v>
      </c>
      <c r="Z25" s="20" t="n">
        <v>5.7982206189831</v>
      </c>
      <c r="AA25" s="21" t="n">
        <v>6.0647278746395</v>
      </c>
    </row>
    <row r="26" customFormat="false" ht="12.75" hidden="false" customHeight="false" outlineLevel="0" collapsed="false">
      <c r="A26" s="0" t="s">
        <v>47</v>
      </c>
      <c r="B26" s="7" t="n">
        <v>0.4</v>
      </c>
      <c r="C26" s="0" t="s">
        <v>23</v>
      </c>
      <c r="E26" s="0" t="s">
        <v>48</v>
      </c>
      <c r="F26" s="29" t="n">
        <v>0.275</v>
      </c>
      <c r="G26" s="29" t="n">
        <v>0.255</v>
      </c>
      <c r="H26" s="29" t="n">
        <v>0.301</v>
      </c>
      <c r="I26" s="0" t="s">
        <v>31</v>
      </c>
      <c r="M26" s="12"/>
      <c r="P26" s="11" t="n">
        <f aca="false">P25+$S$6</f>
        <v>12</v>
      </c>
      <c r="Q26" s="11"/>
      <c r="R26" s="18" t="n">
        <v>4.19425876430023</v>
      </c>
      <c r="S26" s="19" t="n">
        <v>4.46076601995662</v>
      </c>
      <c r="T26" s="20" t="n">
        <v>4.72727327561294</v>
      </c>
      <c r="U26" s="20" t="n">
        <v>4.99378053126931</v>
      </c>
      <c r="V26" s="20" t="n">
        <v>5.26028778692566</v>
      </c>
      <c r="W26" s="20" t="n">
        <v>5.52679504258198</v>
      </c>
      <c r="X26" s="20" t="n">
        <v>5.79330229823839</v>
      </c>
      <c r="Y26" s="20" t="n">
        <v>6.05980955389473</v>
      </c>
      <c r="Z26" s="20" t="n">
        <v>6.32631680955105</v>
      </c>
      <c r="AA26" s="21" t="n">
        <v>6.59282406520742</v>
      </c>
    </row>
    <row r="27" customFormat="false" ht="12.75" hidden="false" customHeight="false" outlineLevel="0" collapsed="false">
      <c r="E27" s="0" t="s">
        <v>49</v>
      </c>
      <c r="F27" s="29" t="n">
        <v>0.38</v>
      </c>
      <c r="G27" s="29" t="n">
        <v>0.34</v>
      </c>
      <c r="H27" s="29" t="n">
        <v>0.2</v>
      </c>
      <c r="I27" s="0" t="s">
        <v>23</v>
      </c>
      <c r="M27" s="12"/>
      <c r="P27" s="11" t="n">
        <f aca="false">P26+$S$6</f>
        <v>14</v>
      </c>
      <c r="Q27" s="11"/>
      <c r="R27" s="18" t="n">
        <v>4.72235495486818</v>
      </c>
      <c r="S27" s="19" t="n">
        <v>4.98886221052453</v>
      </c>
      <c r="T27" s="20" t="n">
        <v>5.25536946618089</v>
      </c>
      <c r="U27" s="20" t="n">
        <v>5.52187672183724</v>
      </c>
      <c r="V27" s="20" t="n">
        <v>5.7883839774936</v>
      </c>
      <c r="W27" s="20" t="n">
        <v>6.05489123314994</v>
      </c>
      <c r="X27" s="20" t="n">
        <v>6.3213984888063</v>
      </c>
      <c r="Y27" s="20" t="n">
        <v>6.58790574446265</v>
      </c>
      <c r="Z27" s="20" t="n">
        <v>6.85441300011902</v>
      </c>
      <c r="AA27" s="21" t="n">
        <v>7.12092025577535</v>
      </c>
    </row>
    <row r="28" customFormat="false" ht="13.5" hidden="false" customHeight="false" outlineLevel="0" collapsed="false">
      <c r="A28" s="0" t="s">
        <v>50</v>
      </c>
      <c r="M28" s="12"/>
      <c r="P28" s="11" t="n">
        <f aca="false">P27+$S$6</f>
        <v>16</v>
      </c>
      <c r="Q28" s="11"/>
      <c r="R28" s="18" t="n">
        <v>5.25045114543611</v>
      </c>
      <c r="S28" s="19" t="n">
        <v>5.51695840109247</v>
      </c>
      <c r="T28" s="20" t="n">
        <v>5.78346565674882</v>
      </c>
      <c r="U28" s="20" t="n">
        <v>6.04997291240518</v>
      </c>
      <c r="V28" s="20" t="n">
        <v>6.31648016806152</v>
      </c>
      <c r="W28" s="20" t="n">
        <v>6.58298742371788</v>
      </c>
      <c r="X28" s="20" t="n">
        <v>6.84949467937422</v>
      </c>
      <c r="Y28" s="20" t="n">
        <v>7.11600193503056</v>
      </c>
      <c r="Z28" s="20" t="n">
        <v>7.38250919068693</v>
      </c>
      <c r="AA28" s="21" t="n">
        <v>7.6490164463433</v>
      </c>
    </row>
    <row r="29" customFormat="false" ht="13.5" hidden="false" customHeight="false" outlineLevel="0" collapsed="false">
      <c r="E29" s="30"/>
      <c r="F29" s="31"/>
      <c r="G29" s="31"/>
      <c r="H29" s="32"/>
      <c r="M29" s="12"/>
      <c r="P29" s="11" t="n">
        <f aca="false">P28+$S$6</f>
        <v>18</v>
      </c>
      <c r="Q29" s="11"/>
      <c r="R29" s="18" t="n">
        <v>5.77854733600403</v>
      </c>
      <c r="S29" s="19" t="n">
        <v>6.0450545916604</v>
      </c>
      <c r="T29" s="20" t="n">
        <v>6.31156184731673</v>
      </c>
      <c r="U29" s="20" t="n">
        <v>6.57806910297307</v>
      </c>
      <c r="V29" s="20" t="n">
        <v>6.84457635862945</v>
      </c>
      <c r="W29" s="20" t="n">
        <v>7.1110836142858</v>
      </c>
      <c r="X29" s="20" t="n">
        <v>7.37759086994215</v>
      </c>
      <c r="Y29" s="20" t="n">
        <v>7.6440981255985</v>
      </c>
      <c r="Z29" s="20" t="n">
        <v>7.91060538125486</v>
      </c>
      <c r="AA29" s="21" t="n">
        <v>8.17711263691121</v>
      </c>
    </row>
    <row r="30" customFormat="false" ht="12.75" hidden="false" customHeight="false" outlineLevel="0" collapsed="false">
      <c r="E30" s="33" t="s">
        <v>51</v>
      </c>
      <c r="F30" s="34" t="n">
        <f aca="false">SUM(J10:J16)-SUM(J20:J22)-F27-(F26*$B$16)-B26</f>
        <v>3.99680288865056E-015</v>
      </c>
      <c r="G30" s="34" t="n">
        <f aca="false">SUM(K10:K16)-SUM(K20:K22)-G27-(G26*$B$16)-$B$26</f>
        <v>-0.994817128419055</v>
      </c>
      <c r="H30" s="35" t="n">
        <f aca="false">SUM(L10:L16)-SUM(L20:L22)-H27-(H26*$B$16)-$B$26</f>
        <v>-2.23017330074416</v>
      </c>
      <c r="M30" s="12"/>
      <c r="P30" s="11" t="n">
        <f aca="false">P29+$S$6</f>
        <v>20</v>
      </c>
      <c r="Q30" s="11"/>
      <c r="R30" s="23" t="n">
        <v>6.30664352657197</v>
      </c>
      <c r="S30" s="24" t="n">
        <v>6.57315078222833</v>
      </c>
      <c r="T30" s="25" t="n">
        <v>6.83965803788467</v>
      </c>
      <c r="U30" s="25" t="n">
        <v>7.10616529354105</v>
      </c>
      <c r="V30" s="25" t="n">
        <v>7.37267254919739</v>
      </c>
      <c r="W30" s="25" t="n">
        <v>7.63917980485371</v>
      </c>
      <c r="X30" s="25" t="n">
        <v>7.90568706051007</v>
      </c>
      <c r="Y30" s="25" t="n">
        <v>8.17219431616646</v>
      </c>
      <c r="Z30" s="25" t="n">
        <v>8.43870157182278</v>
      </c>
      <c r="AA30" s="26" t="n">
        <v>8.70520882747914</v>
      </c>
    </row>
    <row r="31" customFormat="false" ht="12.75" hidden="false" customHeight="false" outlineLevel="0" collapsed="false">
      <c r="A31" s="3" t="s">
        <v>52</v>
      </c>
      <c r="E31" s="33"/>
      <c r="F31" s="36"/>
      <c r="G31" s="36"/>
      <c r="H31" s="37"/>
      <c r="P31" s="11"/>
      <c r="Q31" s="11"/>
      <c r="R31" s="19"/>
      <c r="S31" s="19"/>
      <c r="T31" s="20"/>
      <c r="U31" s="20"/>
      <c r="V31" s="20"/>
      <c r="W31" s="20"/>
      <c r="X31" s="20"/>
      <c r="Y31" s="20"/>
      <c r="Z31" s="20"/>
      <c r="AA31" s="20"/>
    </row>
    <row r="32" customFormat="false" ht="12.75" hidden="false" customHeight="false" outlineLevel="0" collapsed="false">
      <c r="E32" s="33"/>
      <c r="F32" s="36"/>
      <c r="G32" s="36"/>
      <c r="H32" s="38" t="s">
        <v>34</v>
      </c>
      <c r="P32" s="9" t="s">
        <v>53</v>
      </c>
      <c r="Q32" s="9"/>
      <c r="R32" s="10" t="s">
        <v>15</v>
      </c>
      <c r="S32" s="10"/>
      <c r="T32" s="10"/>
      <c r="U32" s="10"/>
      <c r="V32" s="10"/>
      <c r="W32" s="10"/>
      <c r="X32" s="10"/>
      <c r="Y32" s="10"/>
      <c r="Z32" s="10"/>
      <c r="AA32" s="10"/>
    </row>
    <row r="33" customFormat="false" ht="12.75" hidden="false" customHeight="false" outlineLevel="0" collapsed="false">
      <c r="A33" s="0" t="s">
        <v>14</v>
      </c>
      <c r="B33" s="1" t="n">
        <f aca="false">B23+B24+(B8*0.42)</f>
        <v>27.8348187322076</v>
      </c>
      <c r="C33" s="0" t="s">
        <v>23</v>
      </c>
      <c r="E33" s="33" t="s">
        <v>54</v>
      </c>
      <c r="F33" s="36"/>
      <c r="G33" s="34" t="n">
        <f aca="false">B45</f>
        <v>3.87131873220757</v>
      </c>
      <c r="H33" s="37"/>
      <c r="P33" s="2"/>
      <c r="Q33" s="2"/>
      <c r="R33" s="6" t="n">
        <f aca="false">12</f>
        <v>12</v>
      </c>
      <c r="S33" s="11" t="n">
        <f aca="false">R33+$S$7</f>
        <v>14</v>
      </c>
      <c r="T33" s="11" t="n">
        <f aca="false">S33+$S$7</f>
        <v>16</v>
      </c>
      <c r="U33" s="11" t="n">
        <f aca="false">T33+$S$7</f>
        <v>18</v>
      </c>
      <c r="V33" s="11" t="n">
        <f aca="false">U33+$S$7</f>
        <v>20</v>
      </c>
      <c r="W33" s="11" t="n">
        <f aca="false">V33+$S$7</f>
        <v>22</v>
      </c>
      <c r="X33" s="11" t="n">
        <f aca="false">W33+$S$7</f>
        <v>24</v>
      </c>
      <c r="Y33" s="11" t="n">
        <f aca="false">X33+$S$7</f>
        <v>26</v>
      </c>
      <c r="Z33" s="11" t="n">
        <f aca="false">Y33+$S$7</f>
        <v>28</v>
      </c>
      <c r="AA33" s="11" t="n">
        <f aca="false">Z33+$S$7</f>
        <v>30</v>
      </c>
    </row>
    <row r="34" customFormat="false" ht="12.75" hidden="false" customHeight="false" outlineLevel="0" collapsed="false">
      <c r="A34" s="0" t="s">
        <v>17</v>
      </c>
      <c r="B34" s="1" t="n">
        <f aca="false">B23+B24+(B9*0.42)</f>
        <v>26.7008187322076</v>
      </c>
      <c r="C34" s="0" t="s">
        <v>23</v>
      </c>
      <c r="E34" s="33" t="s">
        <v>55</v>
      </c>
      <c r="F34" s="36"/>
      <c r="G34" s="34" t="n">
        <f aca="false">G33+1.05</f>
        <v>4.92131873220757</v>
      </c>
      <c r="H34" s="37"/>
      <c r="M34" s="12" t="s">
        <v>20</v>
      </c>
      <c r="P34" s="6" t="n">
        <v>6</v>
      </c>
      <c r="Q34" s="6"/>
      <c r="R34" s="14" t="n">
        <v>3.4657364673928</v>
      </c>
      <c r="S34" s="15" t="n">
        <v>3.6605840626629</v>
      </c>
      <c r="T34" s="16" t="n">
        <v>3.85543165793303</v>
      </c>
      <c r="U34" s="16" t="n">
        <v>4.05027925320311</v>
      </c>
      <c r="V34" s="16" t="n">
        <v>4.24512684847324</v>
      </c>
      <c r="W34" s="16" t="n">
        <v>4.43997444374332</v>
      </c>
      <c r="X34" s="16" t="n">
        <v>4.63482203901342</v>
      </c>
      <c r="Y34" s="16" t="n">
        <v>4.82966963428354</v>
      </c>
      <c r="Z34" s="16" t="n">
        <v>5.02451722955362</v>
      </c>
      <c r="AA34" s="17" t="n">
        <v>5.21936482482372</v>
      </c>
    </row>
    <row r="35" customFormat="false" ht="12.75" hidden="false" customHeight="false" outlineLevel="0" collapsed="false">
      <c r="A35" s="0" t="s">
        <v>19</v>
      </c>
      <c r="B35" s="1" t="n">
        <f aca="false">B23+B24</f>
        <v>26.1548187322076</v>
      </c>
      <c r="C35" s="0" t="s">
        <v>23</v>
      </c>
      <c r="E35" s="33"/>
      <c r="F35" s="36"/>
      <c r="G35" s="36"/>
      <c r="H35" s="37"/>
      <c r="M35" s="12"/>
      <c r="P35" s="11" t="n">
        <f aca="false">P34+$S$6</f>
        <v>8</v>
      </c>
      <c r="Q35" s="11"/>
      <c r="R35" s="18" t="n">
        <v>4.4051312381684</v>
      </c>
      <c r="S35" s="19" t="n">
        <v>4.5999788334385</v>
      </c>
      <c r="T35" s="20" t="n">
        <v>4.79482642870861</v>
      </c>
      <c r="U35" s="20" t="n">
        <v>4.98967402397871</v>
      </c>
      <c r="V35" s="20" t="n">
        <v>5.18452161924881</v>
      </c>
      <c r="W35" s="20" t="n">
        <v>5.37936921451892</v>
      </c>
      <c r="X35" s="20" t="n">
        <v>5.57421680978904</v>
      </c>
      <c r="Y35" s="20" t="n">
        <v>5.76906440505914</v>
      </c>
      <c r="Z35" s="20" t="n">
        <v>5.96391200032923</v>
      </c>
      <c r="AA35" s="21" t="n">
        <v>6.15875959559934</v>
      </c>
    </row>
    <row r="36" customFormat="false" ht="12.75" hidden="false" customHeight="false" outlineLevel="0" collapsed="false">
      <c r="A36" s="0" t="s">
        <v>24</v>
      </c>
      <c r="B36" s="1" t="n">
        <f aca="false">B23+B24+(B10*0.42)</f>
        <v>26.1548187322076</v>
      </c>
      <c r="C36" s="0" t="s">
        <v>23</v>
      </c>
      <c r="E36" s="33" t="s">
        <v>56</v>
      </c>
      <c r="F36" s="36"/>
      <c r="G36" s="36"/>
      <c r="H36" s="37"/>
      <c r="M36" s="12"/>
      <c r="O36" s="0" t="s">
        <v>57</v>
      </c>
      <c r="P36" s="11" t="n">
        <f aca="false">P35+$S$6</f>
        <v>10</v>
      </c>
      <c r="Q36" s="11"/>
      <c r="R36" s="18" t="n">
        <v>5.34452600894401</v>
      </c>
      <c r="S36" s="19" t="n">
        <v>5.5393736042141</v>
      </c>
      <c r="T36" s="20" t="n">
        <v>5.73422119948422</v>
      </c>
      <c r="U36" s="20" t="n">
        <v>5.92906879475431</v>
      </c>
      <c r="V36" s="20" t="n">
        <v>6.12391639002442</v>
      </c>
      <c r="W36" s="20" t="n">
        <v>6.31876398529453</v>
      </c>
      <c r="X36" s="20" t="n">
        <v>6.51361158056463</v>
      </c>
      <c r="Y36" s="20" t="n">
        <v>6.70845917583474</v>
      </c>
      <c r="Z36" s="20" t="n">
        <v>6.90330677110483</v>
      </c>
      <c r="AA36" s="21" t="n">
        <v>7.09815436637492</v>
      </c>
    </row>
    <row r="37" customFormat="false" ht="12.75" hidden="false" customHeight="false" outlineLevel="0" collapsed="false">
      <c r="A37" s="0" t="s">
        <v>58</v>
      </c>
      <c r="B37" s="1" t="n">
        <f aca="false">B23+B24+(B11*0.42)</f>
        <v>24.7898187322076</v>
      </c>
      <c r="C37" s="0" t="s">
        <v>23</v>
      </c>
      <c r="E37" s="33"/>
      <c r="F37" s="36"/>
      <c r="G37" s="36"/>
      <c r="H37" s="37"/>
      <c r="M37" s="12"/>
      <c r="P37" s="11" t="n">
        <f aca="false">P36+$S$6</f>
        <v>12</v>
      </c>
      <c r="Q37" s="11"/>
      <c r="R37" s="18" t="n">
        <v>6.28392077971961</v>
      </c>
      <c r="S37" s="19" t="n">
        <v>6.47876837498971</v>
      </c>
      <c r="T37" s="20" t="n">
        <v>6.67361597025982</v>
      </c>
      <c r="U37" s="20" t="n">
        <v>6.86846356552993</v>
      </c>
      <c r="V37" s="20" t="n">
        <v>7.06331116080002</v>
      </c>
      <c r="W37" s="20" t="n">
        <v>7.25815875607013</v>
      </c>
      <c r="X37" s="20" t="n">
        <v>7.45300635134024</v>
      </c>
      <c r="Y37" s="20" t="n">
        <v>7.64785394661034</v>
      </c>
      <c r="Z37" s="20" t="n">
        <v>7.84270154188043</v>
      </c>
      <c r="AA37" s="21" t="n">
        <v>8.03754913715054</v>
      </c>
    </row>
    <row r="38" customFormat="false" ht="12.75" hidden="false" customHeight="false" outlineLevel="0" collapsed="false">
      <c r="A38" s="0" t="s">
        <v>59</v>
      </c>
      <c r="B38" s="1" t="n">
        <f aca="false">B23+B24+(B12*0.42)</f>
        <v>25.5248187322076</v>
      </c>
      <c r="C38" s="0" t="s">
        <v>23</v>
      </c>
      <c r="E38" s="33" t="s">
        <v>60</v>
      </c>
      <c r="F38" s="36"/>
      <c r="G38" s="34" t="n">
        <f aca="false">G34-4.79</f>
        <v>0.131318732207574</v>
      </c>
      <c r="H38" s="37"/>
      <c r="M38" s="12"/>
      <c r="P38" s="11" t="n">
        <f aca="false">P37+$S$6</f>
        <v>14</v>
      </c>
      <c r="Q38" s="11"/>
      <c r="R38" s="18" t="n">
        <v>7.22331555049522</v>
      </c>
      <c r="S38" s="19" t="n">
        <v>7.41816314576532</v>
      </c>
      <c r="T38" s="20" t="n">
        <v>7.61301074103542</v>
      </c>
      <c r="U38" s="20" t="n">
        <v>7.80785833630553</v>
      </c>
      <c r="V38" s="20" t="n">
        <v>8.00270593157564</v>
      </c>
      <c r="W38" s="20" t="n">
        <v>8.19755352684574</v>
      </c>
      <c r="X38" s="20" t="n">
        <v>8.39240112211585</v>
      </c>
      <c r="Y38" s="20" t="n">
        <v>8.58724871738593</v>
      </c>
      <c r="Z38" s="20" t="n">
        <v>8.78209631265604</v>
      </c>
      <c r="AA38" s="21" t="n">
        <v>8.97694390792613</v>
      </c>
    </row>
    <row r="39" customFormat="false" ht="13.5" hidden="false" customHeight="false" outlineLevel="0" collapsed="false">
      <c r="A39" s="0" t="s">
        <v>61</v>
      </c>
      <c r="B39" s="1" t="n">
        <f aca="false">(0.5*B35)+(0.5*B37)-B14</f>
        <v>15.4723187322076</v>
      </c>
      <c r="C39" s="0" t="s">
        <v>23</v>
      </c>
      <c r="E39" s="39"/>
      <c r="F39" s="40"/>
      <c r="G39" s="40"/>
      <c r="H39" s="41"/>
      <c r="M39" s="12"/>
      <c r="P39" s="11" t="n">
        <f aca="false">P38+$S$6</f>
        <v>16</v>
      </c>
      <c r="Q39" s="11"/>
      <c r="R39" s="18" t="n">
        <v>8.16271032127084</v>
      </c>
      <c r="S39" s="19" t="n">
        <v>8.35755791654093</v>
      </c>
      <c r="T39" s="20" t="n">
        <v>8.55240551181102</v>
      </c>
      <c r="U39" s="20" t="n">
        <v>8.74725310708113</v>
      </c>
      <c r="V39" s="20" t="n">
        <v>8.94210070235123</v>
      </c>
      <c r="W39" s="20" t="n">
        <v>9.13694829762133</v>
      </c>
      <c r="X39" s="20" t="n">
        <v>9.33179589289146</v>
      </c>
      <c r="Y39" s="20" t="n">
        <v>9.52664348816153</v>
      </c>
      <c r="Z39" s="20" t="n">
        <v>9.72149108343163</v>
      </c>
      <c r="AA39" s="21" t="n">
        <v>9.91633867870175</v>
      </c>
    </row>
    <row r="40" customFormat="false" ht="13.5" hidden="false" customHeight="false" outlineLevel="0" collapsed="false">
      <c r="A40" s="0" t="s">
        <v>40</v>
      </c>
      <c r="B40" s="1" t="n">
        <f aca="false">B18*B35</f>
        <v>17.0006321759349</v>
      </c>
      <c r="C40" s="0" t="s">
        <v>23</v>
      </c>
      <c r="M40" s="12"/>
      <c r="P40" s="11" t="n">
        <f aca="false">P39+$S$6</f>
        <v>18</v>
      </c>
      <c r="Q40" s="11"/>
      <c r="R40" s="18" t="n">
        <v>9.10210509204641</v>
      </c>
      <c r="S40" s="19" t="n">
        <v>9.29695268731652</v>
      </c>
      <c r="T40" s="20" t="n">
        <v>9.49180028258662</v>
      </c>
      <c r="U40" s="20" t="n">
        <v>9.68664787785673</v>
      </c>
      <c r="V40" s="20" t="n">
        <v>9.88149547312684</v>
      </c>
      <c r="W40" s="20" t="n">
        <v>10.0763430683969</v>
      </c>
      <c r="X40" s="20" t="n">
        <v>10.271190663667</v>
      </c>
      <c r="Y40" s="20" t="n">
        <v>10.4660382589371</v>
      </c>
      <c r="Z40" s="20" t="n">
        <v>10.6608858542072</v>
      </c>
      <c r="AA40" s="21" t="n">
        <v>10.8557334494774</v>
      </c>
    </row>
    <row r="41" customFormat="false" ht="12.75" hidden="false" customHeight="false" outlineLevel="0" collapsed="false">
      <c r="A41" s="0" t="s">
        <v>62</v>
      </c>
      <c r="B41" s="1" t="n">
        <f aca="false">B40+(B20*0.42)</f>
        <v>18.9746321759349</v>
      </c>
      <c r="C41" s="0" t="s">
        <v>23</v>
      </c>
      <c r="M41" s="12"/>
      <c r="P41" s="11" t="n">
        <f aca="false">P40+$S$6</f>
        <v>20</v>
      </c>
      <c r="Q41" s="11"/>
      <c r="R41" s="23" t="n">
        <v>10.041499862822</v>
      </c>
      <c r="S41" s="24" t="n">
        <v>10.2363474580921</v>
      </c>
      <c r="T41" s="25" t="n">
        <v>10.4311950533622</v>
      </c>
      <c r="U41" s="25" t="n">
        <v>10.6260426486323</v>
      </c>
      <c r="V41" s="25" t="n">
        <v>10.8208902439024</v>
      </c>
      <c r="W41" s="25" t="n">
        <v>11.0157378391725</v>
      </c>
      <c r="X41" s="25" t="n">
        <v>11.2105854344426</v>
      </c>
      <c r="Y41" s="25" t="n">
        <v>11.4054330297128</v>
      </c>
      <c r="Z41" s="25" t="n">
        <v>11.6002806249829</v>
      </c>
      <c r="AA41" s="26" t="n">
        <v>11.795128220253</v>
      </c>
    </row>
    <row r="42" customFormat="false" ht="12.75" hidden="false" customHeight="false" outlineLevel="0" collapsed="false">
      <c r="A42" s="0" t="s">
        <v>63</v>
      </c>
      <c r="B42" s="1" t="n">
        <f aca="false">B17*B35</f>
        <v>13.0774093661038</v>
      </c>
      <c r="C42" s="0" t="s">
        <v>23</v>
      </c>
    </row>
    <row r="43" customFormat="false" ht="12.75" hidden="false" customHeight="false" outlineLevel="0" collapsed="false">
      <c r="A43" s="0" t="s">
        <v>32</v>
      </c>
      <c r="B43" s="1" t="n">
        <f aca="false">(0.3*B40)+(0.7*B42)</f>
        <v>14.2543762090531</v>
      </c>
      <c r="C43" s="0" t="s">
        <v>23</v>
      </c>
    </row>
    <row r="44" customFormat="false" ht="12.75" hidden="false" customHeight="false" outlineLevel="0" collapsed="false">
      <c r="A44" s="0" t="s">
        <v>39</v>
      </c>
      <c r="B44" s="1" t="n">
        <f aca="false">B23+B25</f>
        <v>20</v>
      </c>
      <c r="C44" s="0" t="s">
        <v>23</v>
      </c>
    </row>
    <row r="45" customFormat="false" ht="12.75" hidden="false" customHeight="false" outlineLevel="0" collapsed="false">
      <c r="A45" s="0" t="s">
        <v>64</v>
      </c>
      <c r="B45" s="27" t="n">
        <f aca="false">(0.55*B24)+((B38-B23)*0.45)</f>
        <v>3.87131873220757</v>
      </c>
      <c r="C45" s="0" t="s">
        <v>23</v>
      </c>
      <c r="D45" s="0" t="s">
        <v>34</v>
      </c>
    </row>
    <row r="48" customFormat="false" ht="12.75" hidden="false" customHeight="false" outlineLevel="0" collapsed="false">
      <c r="A48" s="3" t="s">
        <v>65</v>
      </c>
    </row>
    <row r="50" customFormat="false" ht="12.75" hidden="false" customHeight="false" outlineLevel="0" collapsed="false">
      <c r="A50" s="42" t="s">
        <v>66</v>
      </c>
      <c r="B50" s="1" t="n">
        <f aca="false">1.4*0.42*0.19</f>
        <v>0.11172</v>
      </c>
      <c r="C50" s="0" t="s">
        <v>67</v>
      </c>
    </row>
    <row r="51" customFormat="false" ht="12.75" hidden="false" customHeight="false" outlineLevel="0" collapsed="false">
      <c r="A51" s="0" t="s">
        <v>68</v>
      </c>
      <c r="B51" s="1" t="n">
        <f aca="false">1.4*0.42*0.16</f>
        <v>0.09408</v>
      </c>
      <c r="C51" s="0" t="s">
        <v>69</v>
      </c>
    </row>
    <row r="53" customFormat="false" ht="12.75" hidden="false" customHeight="false" outlineLevel="0" collapsed="false">
      <c r="B53" s="1" t="s">
        <v>34</v>
      </c>
    </row>
    <row r="54" customFormat="false" ht="12.75" hidden="false" customHeight="false" outlineLevel="0" collapsed="false">
      <c r="B54" s="1" t="s">
        <v>34</v>
      </c>
    </row>
  </sheetData>
  <mergeCells count="6">
    <mergeCell ref="R10:AA10"/>
    <mergeCell ref="M12:M19"/>
    <mergeCell ref="R21:AA21"/>
    <mergeCell ref="M23:M30"/>
    <mergeCell ref="R32:AA32"/>
    <mergeCell ref="M34:M4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1">
              <controlPr defaultSize="0" print="false" autoFill="0" autoPict="0" macro="Module3.FCC_Alky">
                <anchor moveWithCells="true" sizeWithCells="false">
                  <from>
                    <xdr:col>5</xdr:col>
                    <xdr:colOff>70920</xdr:colOff>
                    <xdr:row>0</xdr:row>
                    <xdr:rowOff>105120</xdr:rowOff>
                  </from>
                  <to>
                    <xdr:col>6</xdr:col>
                    <xdr:colOff>-69840</xdr:colOff>
                    <xdr:row>2</xdr:row>
                    <xdr:rowOff>142920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13">
              <controlPr defaultSize="0" print="false" autoFill="0" autoPict="0" macro="Module3.FCCCrackSolver">
                <anchor moveWithCells="true" sizeWithCells="false">
                  <from>
                    <xdr:col>5</xdr:col>
                    <xdr:colOff>956520</xdr:colOff>
                    <xdr:row>0</xdr:row>
                    <xdr:rowOff>105120</xdr:rowOff>
                  </from>
                  <to>
                    <xdr:col>6</xdr:col>
                    <xdr:colOff>714960</xdr:colOff>
                    <xdr:row>2</xdr:row>
                    <xdr:rowOff>142920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14">
              <controlPr defaultSize="0" print="false" autoFill="0" autoPict="0" macro="Module3.HSKCrackSolver">
                <anchor moveWithCells="true" sizeWithCells="false">
                  <from>
                    <xdr:col>6</xdr:col>
                    <xdr:colOff>724680</xdr:colOff>
                    <xdr:row>0</xdr:row>
                    <xdr:rowOff>86040</xdr:rowOff>
                  </from>
                  <to>
                    <xdr:col>7</xdr:col>
                    <xdr:colOff>695160</xdr:colOff>
                    <xdr:row>2</xdr:row>
                    <xdr:rowOff>142920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6" name="Button 15">
              <controlPr defaultSize="0" print="false" autoFill="0" autoPict="0" macro="Module1.FCC_Alky_Sensitivities">
                <anchor moveWithCells="true" sizeWithCells="false">
                  <from>
                    <xdr:col>15</xdr:col>
                    <xdr:colOff>482400</xdr:colOff>
                    <xdr:row>1</xdr:row>
                    <xdr:rowOff>47520</xdr:rowOff>
                  </from>
                  <to>
                    <xdr:col>18</xdr:col>
                    <xdr:colOff>720</xdr:colOff>
                    <xdr:row>3</xdr:row>
                    <xdr:rowOff>57240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" r:id="rId7" name="Button 16">
              <controlPr defaultSize="0" print="false" autoFill="0" autoPict="0" macro="Module1.FCC_Crack_Sensitivities">
                <anchor moveWithCells="true" sizeWithCells="false">
                  <from>
                    <xdr:col>18</xdr:col>
                    <xdr:colOff>29880</xdr:colOff>
                    <xdr:row>1</xdr:row>
                    <xdr:rowOff>47520</xdr:rowOff>
                  </from>
                  <to>
                    <xdr:col>19</xdr:col>
                    <xdr:colOff>349560</xdr:colOff>
                    <xdr:row>3</xdr:row>
                    <xdr:rowOff>57240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6" r:id="rId8" name="Button 17">
              <controlPr defaultSize="0" print="false" autoFill="0" autoPict="0" macro="Module1.HSK_Crack_Sensitivities">
                <anchor moveWithCells="true" sizeWithCells="false">
                  <from>
                    <xdr:col>19</xdr:col>
                    <xdr:colOff>369000</xdr:colOff>
                    <xdr:row>1</xdr:row>
                    <xdr:rowOff>47520</xdr:rowOff>
                  </from>
                  <to>
                    <xdr:col>21</xdr:col>
                    <xdr:colOff>30240</xdr:colOff>
                    <xdr:row>3</xdr:row>
                    <xdr:rowOff>57240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2001-09-28T11:46:54Z</dcterms:created>
  <dc:creator>roconno2</dc:creator>
  <dc:description/>
  <dc:language>en-US</dc:language>
  <cp:lastModifiedBy>jgougha</cp:lastModifiedBy>
  <cp:lastPrinted>2001-10-16T15:08:10Z</cp:lastPrinted>
  <dcterms:modified xsi:type="dcterms:W3CDTF">2001-10-16T15:43:13Z</dcterms:modified>
  <cp:revision>0</cp:revision>
  <dc:subject/>
  <dc:title/>
</cp:coreProperties>
</file>