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Group'!$A$1:$AK$215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108</xdr:row>
                <xdr:rowOff>3</xdr:rowOff>
              </xdr:from>
              <xdr:to>
                <xdr:col>7</xdr:col>
                <xdr:colOff>-28</xdr:colOff>
                <xdr:row>113</xdr:row>
                <xdr:rowOff>9</xdr:rowOff>
              </xdr:to>
            </anchor>
          </commentPr>
        </mc:Choice>
        <mc:Fallback/>
      </mc:AlternateContent>
    </comment>
    <comment ref="E11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115</xdr:row>
                <xdr:rowOff>3</xdr:rowOff>
              </xdr:from>
              <xdr:to>
                <xdr:col>7</xdr:col>
                <xdr:colOff>-28</xdr:colOff>
                <xdr:row>120</xdr:row>
                <xdr:rowOff>9</xdr:rowOff>
              </xdr:to>
            </anchor>
          </commentPr>
        </mc:Choice>
        <mc:Fallback/>
      </mc:AlternateContent>
    </comment>
    <comment ref="E12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119</xdr:row>
                <xdr:rowOff>3</xdr:rowOff>
              </xdr:from>
              <xdr:to>
                <xdr:col>7</xdr:col>
                <xdr:colOff>-28</xdr:colOff>
                <xdr:row>124</xdr:row>
                <xdr:rowOff>9</xdr:rowOff>
              </xdr:to>
            </anchor>
          </commentPr>
        </mc:Choice>
        <mc:Fallback/>
      </mc:AlternateContent>
    </comment>
    <comment ref="E130" authorId="0">
      <text>
        <r>
          <rPr>
            <sz val="10"/>
            <color rgb="FF000000"/>
            <rFont val="Tahoma"/>
            <family val="0"/>
          </rPr>
          <t xml:space="preserve">
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128</xdr:row>
                <xdr:rowOff>3</xdr:rowOff>
              </xdr:from>
              <xdr:to>
                <xdr:col>7</xdr:col>
                <xdr:colOff>-28</xdr:colOff>
                <xdr:row>133</xdr:row>
                <xdr:rowOff>9</xdr:rowOff>
              </xdr:to>
            </anchor>
          </commentPr>
        </mc:Choice>
        <mc:Fallback/>
      </mc:AlternateContent>
    </comment>
    <comment ref="AI24" authorId="0">
      <text>
        <r>
          <rPr>
            <sz val="10"/>
            <color rgb="FF000000"/>
            <rFont val="Tahoma"/>
            <family val="0"/>
          </rPr>
          <t xml:space="preserve">
EOG:20K; CRM (co 46): 750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38</xdr:colOff>
                <xdr:row>22</xdr:row>
                <xdr:rowOff>3</xdr:rowOff>
              </xdr:from>
              <xdr:to>
                <xdr:col>35</xdr:col>
                <xdr:colOff>55</xdr:colOff>
                <xdr:row>27</xdr:row>
                <xdr:rowOff>9</xdr:rowOff>
              </xdr:to>
            </anchor>
          </commentPr>
        </mc:Choice>
        <mc:Fallback/>
      </mc:AlternateContent>
    </comment>
    <comment ref="AI47" authorId="0">
      <text>
        <r>
          <rPr>
            <sz val="10"/>
            <color rgb="FF000000"/>
            <rFont val="Tahoma"/>
            <family val="0"/>
          </rPr>
          <t xml:space="preserve">
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63</xdr:colOff>
                <xdr:row>45</xdr:row>
                <xdr:rowOff>3</xdr:rowOff>
              </xdr:from>
              <xdr:to>
                <xdr:col>37</xdr:col>
                <xdr:colOff>3</xdr:colOff>
                <xdr:row>50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<sst xmlns="http://schemas.openxmlformats.org/spreadsheetml/2006/main" count="720" uniqueCount="332">
  <si>
    <t xml:space="preserve">Corporate Staff and Service Group Analysis - Summary</t>
  </si>
  <si>
    <t xml:space="preserve">2002 Operating Budgets</t>
  </si>
  <si>
    <t xml:space="preserve">(in Thousands)</t>
  </si>
  <si>
    <t xml:space="preserve">***Revision #4***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</si>
  <si>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</si>
  <si>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</si>
  <si>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</si>
  <si>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</si>
  <si>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</si>
  <si>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Pipeline </t>
  </si>
  <si>
    <t xml:space="preserve">Asset Mgmt</t>
  </si>
  <si>
    <t xml:space="preserve">EES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</si>
  <si>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</si>
  <si>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</si>
  <si>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</si>
  <si>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</si>
  <si>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</si>
  <si>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</si>
  <si>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</si>
  <si>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</si>
  <si>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</si>
  <si>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</si>
  <si>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</si>
  <si>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</si>
  <si>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</si>
  <si>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</si>
  <si>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Services</t>
  </si>
  <si>
    <t xml:space="preserve">Corp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</si>
  <si>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</si>
  <si>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</si>
  <si>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</si>
  <si>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</si>
  <si>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</si>
  <si>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</si>
  <si>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</si>
  <si>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Retail</t>
  </si>
  <si>
    <t xml:space="preserve">Wholesale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</si>
  <si>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</si>
  <si>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</si>
  <si>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</si>
  <si>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</si>
  <si>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</si>
  <si>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</si>
  <si>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</si>
  <si>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EREC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</si>
  <si>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</si>
  <si>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</si>
  <si>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</si>
  <si>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</si>
  <si>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</si>
  <si>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</si>
  <si>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</si>
  <si>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</si>
  <si>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</si>
  <si>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</si>
  <si>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</si>
  <si>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</si>
  <si>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</si>
  <si>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</si>
  <si>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</si>
  <si>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</si>
  <si>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2001 Attendees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</si>
  <si>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</si>
  <si>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</si>
  <si>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</si>
  <si>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</si>
  <si>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</si>
  <si>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</si>
  <si>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</si>
  <si>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</si>
  <si>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</si>
  <si>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</si>
  <si>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</si>
  <si>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</si>
  <si>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</si>
  <si>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</si>
  <si>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</si>
  <si>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</si>
  <si>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</si>
  <si>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</si>
  <si>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</si>
  <si>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</si>
  <si>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</si>
  <si>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</si>
  <si>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</si>
  <si>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</si>
  <si>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</si>
  <si>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</si>
  <si>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</si>
  <si>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</si>
  <si>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</si>
  <si>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</si>
  <si>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</si>
  <si>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</si>
  <si>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</si>
  <si>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</si>
  <si>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</si>
  <si>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</si>
  <si>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</si>
  <si>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</si>
  <si>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</si>
  <si>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</si>
  <si>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</si>
  <si>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</si>
  <si>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</si>
  <si>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</si>
  <si>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</si>
  <si>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</si>
  <si>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</si>
  <si>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</si>
  <si>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</si>
  <si>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</si>
  <si>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</si>
  <si>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</si>
  <si>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</si>
  <si>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</si>
  <si>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</si>
  <si>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</si>
  <si>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</si>
  <si>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</si>
  <si>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</si>
  <si>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</si>
  <si>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</si>
  <si>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</si>
  <si>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</si>
  <si>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</si>
  <si>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</si>
  <si>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</si>
  <si>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</si>
  <si>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</si>
  <si>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</si>
  <si>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</si>
  <si>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</si>
  <si>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</si>
  <si>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</si>
  <si>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</si>
  <si>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</si>
  <si>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</si>
  <si>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</si>
  <si>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</si>
  <si>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</si>
  <si>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</si>
  <si>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</si>
  <si>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</si>
  <si>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</si>
  <si>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</si>
  <si>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</si>
  <si>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</si>
  <si>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</si>
  <si>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</si>
  <si>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</si>
  <si>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</si>
  <si>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</si>
  <si>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</si>
  <si>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</si>
  <si>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</si>
  <si>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</si>
  <si>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</si>
  <si>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</si>
  <si>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</si>
  <si>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</si>
  <si>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</si>
  <si>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</si>
  <si>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</si>
  <si>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</si>
  <si>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</si>
  <si>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</si>
  <si>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</si>
  <si>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</si>
  <si>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</si>
  <si>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</si>
  <si>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</si>
  <si>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</si>
  <si>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</si>
  <si>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</si>
  <si>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</si>
  <si>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</si>
  <si>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</si>
  <si>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</si>
  <si>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</si>
  <si>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</si>
  <si>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</si>
  <si>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</si>
  <si>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</si>
  <si>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</si>
  <si>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</si>
  <si>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</si>
  <si>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</si>
  <si>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</si>
  <si>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</si>
  <si>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</si>
  <si>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</si>
  <si>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</si>
  <si>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</si>
  <si>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</si>
  <si>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</si>
  <si>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</si>
  <si>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</si>
  <si>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</si>
  <si>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</si>
  <si>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Headcount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</si>
  <si>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</si>
  <si>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</si>
  <si>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</si>
  <si>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</si>
  <si>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</si>
  <si>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Terrie Wheeler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</si>
  <si>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</si>
  <si>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</si>
  <si>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</si>
  <si>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</si>
  <si>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</si>
  <si>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</si>
  <si>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</si>
  <si>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</si>
  <si>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</si>
  <si>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</si>
  <si>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</si>
  <si>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</si>
  <si>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</si>
  <si>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</si>
  <si>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</si>
  <si>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</si>
  <si>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</si>
  <si>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</si>
  <si>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</si>
  <si>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</si>
  <si>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</si>
  <si>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</si>
  <si>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</si>
  <si>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</si>
  <si>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</si>
  <si>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</si>
  <si>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</si>
  <si>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</si>
  <si>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</si>
  <si>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</si>
  <si>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</si>
  <si>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</si>
  <si>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</si>
  <si>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</si>
  <si>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</si>
  <si>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</si>
  <si>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</si>
  <si>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</si>
  <si>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</si>
  <si>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</si>
  <si>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Historical Headcount Usage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</si>
  <si>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</si>
  <si>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</si>
  <si>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</si>
  <si>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</si>
  <si>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</si>
  <si>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</si>
  <si>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</si>
  <si>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</si>
  <si>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</si>
  <si>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</si>
  <si>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</si>
  <si>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</si>
  <si>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</si>
  <si>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</si>
  <si>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</si>
  <si>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</si>
  <si>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</si>
  <si>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</si>
  <si>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</si>
  <si>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</si>
  <si>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</si>
  <si>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</si>
  <si>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</si>
  <si>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</si>
  <si>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</si>
  <si>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</si>
  <si>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</si>
  <si>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</si>
  <si>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</si>
  <si>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</si>
  <si>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</si>
  <si>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</si>
  <si>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</si>
  <si>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</si>
  <si>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</si>
  <si>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</si>
  <si>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</si>
  <si>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</si>
  <si>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</si>
  <si>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</si>
  <si>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</si>
  <si>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</si>
  <si>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</si>
  <si>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</si>
  <si>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</si>
  <si>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</si>
  <si>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</si>
  <si>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</si>
  <si>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</si>
  <si>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</si>
  <si>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</si>
  <si>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</si>
  <si>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</si>
  <si>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</si>
  <si>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</si>
  <si>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</si>
  <si>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</si>
  <si>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</si>
  <si>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</si>
  <si>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</si>
  <si>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</si>
  <si>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</si>
  <si>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</si>
  <si>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</si>
  <si>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</si>
  <si>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</si>
  <si>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</si>
  <si>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</si>
  <si>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</si>
  <si>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</si>
  <si>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</si>
  <si>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Aviation &amp; EPSC charges will not be allocated via Corp. Assessments.  These charges will bill actual expenses directly to individual cost centers.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</si>
  <si>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</si>
  <si>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</si>
  <si>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</si>
  <si>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</si>
  <si>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</si>
  <si>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</si>
  <si>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</si>
  <si>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</si>
  <si>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Other</t>
  </si>
  <si>
    <t xml:space="preserve">HUMAN RESOURCES &amp; COMPENSATION</t>
  </si>
  <si>
    <t xml:space="preserve">BENEFIT PLANS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</si>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</sst>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[$-409]m/d/yyyy\ h:mm"/>
    <numFmt numFmtId="167" formatCode="000"/>
    <numFmt numFmtId="168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12" min="9" style="1" width="9.56"/>
    <col collapsed="false" customWidth="true" hidden="false" outlineLevel="0" max="13" min="13" style="1" width="11.13"/>
    <col collapsed="false" customWidth="true" hidden="false" outlineLevel="0" max="16" min="14" style="1" width="10.56"/>
    <col collapsed="false" customWidth="true" hidden="false" outlineLevel="0" max="18" min="17" style="1" width="9.56"/>
    <col collapsed="false" customWidth="true" hidden="false" outlineLevel="0" max="19" min="19" style="1" width="10.41"/>
    <col collapsed="false" customWidth="true" hidden="false" outlineLevel="0" max="20" min="20" style="1" width="11.56"/>
    <col collapsed="false" customWidth="true" hidden="false" outlineLevel="0" max="22" min="21" style="1" width="11.28"/>
    <col collapsed="false" customWidth="true" hidden="false" outlineLevel="0" max="23" min="23" style="1" width="9.56"/>
    <col collapsed="false" customWidth="true" hidden="false" outlineLevel="0" max="25" min="24" style="1" width="11.56"/>
    <col collapsed="false" customWidth="true" hidden="false" outlineLevel="0" max="27" min="26" style="1" width="10.99"/>
    <col collapsed="false" customWidth="true" hidden="false" outlineLevel="0" max="28" min="28" style="1" width="10.71"/>
    <col collapsed="false" customWidth="true" hidden="false" outlineLevel="0" max="29" min="29" style="1" width="11.28"/>
    <col collapsed="false" customWidth="true" hidden="false" outlineLevel="0" max="30" min="30" style="1" width="9.28"/>
    <col collapsed="false" customWidth="false" hidden="false" outlineLevel="0" max="35" min="31" style="1" width="9.14"/>
    <col collapsed="false" customWidth="true" hidden="false" outlineLevel="0" max="36" min="36" style="1" width="9.7"/>
    <col collapsed="false" customWidth="true" hidden="false" outlineLevel="0" max="37" min="37" style="1" width="9.85"/>
    <col collapsed="false" customWidth="false" hidden="false" outlineLevel="0" max="38" min="38" style="2" width="9.14"/>
    <col collapsed="false" customWidth="false" hidden="false" outlineLevel="0" max="43" min="39" style="1" width="9.14"/>
    <col collapsed="false" customWidth="true" hidden="false" outlineLevel="0" max="44" min="44" style="1" width="9.56"/>
    <col collapsed="false" customWidth="true" hidden="false" outlineLevel="0" max="46" min="45" style="1" width="10.56"/>
    <col collapsed="false" customWidth="true" hidden="false" outlineLevel="0" max="47" min="47" style="2" width="1.99"/>
    <col collapsed="false" customWidth="false" hidden="false" outlineLevel="0" max="48" min="48" style="1" width="9.14"/>
    <col collapsed="false" customWidth="false" hidden="false" outlineLevel="0" max="257" min="49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5"/>
      <c r="AN1" s="5"/>
      <c r="AO1" s="5"/>
      <c r="AP1" s="5"/>
      <c r="AQ1" s="5"/>
      <c r="AR1" s="5"/>
      <c r="AS1" s="5"/>
      <c r="AT1" s="5"/>
      <c r="AU1" s="6"/>
      <c r="AV1" s="5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5"/>
      <c r="AN2" s="5"/>
      <c r="AO2" s="5"/>
      <c r="AP2" s="5"/>
      <c r="AQ2" s="5"/>
      <c r="AR2" s="5"/>
      <c r="AS2" s="5"/>
      <c r="AT2" s="5"/>
      <c r="AU2" s="6"/>
      <c r="AV2" s="5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10"/>
      <c r="AN4" s="10"/>
      <c r="AO4" s="10"/>
      <c r="AP4" s="10"/>
      <c r="AQ4" s="10"/>
      <c r="AR4" s="10"/>
      <c r="AS4" s="10"/>
      <c r="AT4" s="10"/>
      <c r="AU4" s="11"/>
      <c r="AV4" s="10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 t="s">
        <v>9</v>
      </c>
      <c r="P5" s="10" t="s">
        <v>10</v>
      </c>
      <c r="Q5" s="10"/>
      <c r="R5" s="10"/>
      <c r="S5" s="10"/>
      <c r="T5" s="10"/>
      <c r="U5" s="10"/>
      <c r="V5" s="10"/>
      <c r="W5" s="10"/>
      <c r="X5" s="10" t="s">
        <v>11</v>
      </c>
      <c r="Y5" s="10" t="s">
        <v>11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 t="s">
        <v>12</v>
      </c>
      <c r="AK5" s="10" t="s">
        <v>13</v>
      </c>
      <c r="AL5" s="14"/>
      <c r="AM5" s="10"/>
      <c r="AN5" s="10"/>
      <c r="AO5" s="10"/>
      <c r="AP5" s="10" t="s">
        <v>7</v>
      </c>
      <c r="AQ5" s="10"/>
      <c r="AR5" s="10" t="s">
        <v>8</v>
      </c>
      <c r="AS5" s="10" t="s">
        <v>9</v>
      </c>
      <c r="AT5" s="10" t="s">
        <v>10</v>
      </c>
      <c r="AU5" s="11"/>
      <c r="AV5" s="10" t="s">
        <v>4</v>
      </c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14</v>
      </c>
      <c r="B6" s="8" t="s">
        <v>15</v>
      </c>
      <c r="C6" s="8" t="s">
        <v>16</v>
      </c>
      <c r="D6" s="8" t="s">
        <v>17</v>
      </c>
      <c r="E6" s="10" t="s">
        <v>18</v>
      </c>
      <c r="F6" s="13"/>
      <c r="G6" s="10" t="s">
        <v>19</v>
      </c>
      <c r="H6" s="13"/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10" t="s">
        <v>25</v>
      </c>
      <c r="O6" s="10" t="s">
        <v>26</v>
      </c>
      <c r="P6" s="10" t="s">
        <v>27</v>
      </c>
      <c r="Q6" s="10" t="s">
        <v>28</v>
      </c>
      <c r="R6" s="10" t="s">
        <v>29</v>
      </c>
      <c r="S6" s="10" t="s">
        <v>30</v>
      </c>
      <c r="T6" s="10" t="s">
        <v>31</v>
      </c>
      <c r="U6" s="10" t="s">
        <v>32</v>
      </c>
      <c r="V6" s="10" t="s">
        <v>33</v>
      </c>
      <c r="W6" s="10" t="s">
        <v>34</v>
      </c>
      <c r="X6" s="10" t="s">
        <v>35</v>
      </c>
      <c r="Y6" s="10" t="s">
        <v>36</v>
      </c>
      <c r="Z6" s="10" t="s">
        <v>37</v>
      </c>
      <c r="AA6" s="10" t="s">
        <v>38</v>
      </c>
      <c r="AB6" s="10" t="s">
        <v>39</v>
      </c>
      <c r="AC6" s="10" t="s">
        <v>40</v>
      </c>
      <c r="AD6" s="10" t="s">
        <v>41</v>
      </c>
      <c r="AE6" s="10" t="s">
        <v>42</v>
      </c>
      <c r="AF6" s="10" t="s">
        <v>43</v>
      </c>
      <c r="AG6" s="10" t="s">
        <v>44</v>
      </c>
      <c r="AH6" s="10" t="s">
        <v>45</v>
      </c>
      <c r="AI6" s="10" t="s">
        <v>46</v>
      </c>
      <c r="AJ6" s="10" t="s">
        <v>47</v>
      </c>
      <c r="AK6" s="10" t="s">
        <v>48</v>
      </c>
      <c r="AL6" s="14"/>
      <c r="AM6" s="10" t="s">
        <v>20</v>
      </c>
      <c r="AN6" s="10" t="s">
        <v>21</v>
      </c>
      <c r="AO6" s="10" t="s">
        <v>22</v>
      </c>
      <c r="AP6" s="10" t="s">
        <v>23</v>
      </c>
      <c r="AQ6" s="10" t="s">
        <v>24</v>
      </c>
      <c r="AR6" s="10" t="s">
        <v>25</v>
      </c>
      <c r="AS6" s="10" t="s">
        <v>26</v>
      </c>
      <c r="AT6" s="10" t="s">
        <v>27</v>
      </c>
      <c r="AU6" s="11"/>
      <c r="AV6" s="10" t="s">
        <v>8</v>
      </c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8"/>
      <c r="B7" s="8"/>
      <c r="C7" s="8"/>
      <c r="D7" s="8"/>
      <c r="E7" s="10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4"/>
      <c r="AM7" s="13"/>
      <c r="AN7" s="13"/>
      <c r="AO7" s="13"/>
      <c r="AP7" s="13"/>
      <c r="AQ7" s="13"/>
      <c r="AR7" s="13"/>
      <c r="AS7" s="13"/>
      <c r="AT7" s="13"/>
      <c r="AU7" s="14"/>
      <c r="AV7" s="13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E8" s="16"/>
    </row>
    <row r="9" customFormat="false" ht="12.75" hidden="false" customHeight="false" outlineLevel="0" collapsed="false">
      <c r="A9" s="17" t="s">
        <v>49</v>
      </c>
    </row>
    <row r="10" customFormat="false" ht="12.75" hidden="false" customHeight="false" outlineLevel="0" collapsed="false">
      <c r="A10" s="0" t="s">
        <v>50</v>
      </c>
      <c r="B10" s="0" t="s">
        <v>51</v>
      </c>
      <c r="C10" s="0" t="s">
        <v>52</v>
      </c>
      <c r="D10" s="0" t="n">
        <v>100009</v>
      </c>
      <c r="E10" s="1" t="n">
        <f aca="false">1500+600</f>
        <v>2100</v>
      </c>
      <c r="G10" s="1" t="s">
        <v>53</v>
      </c>
      <c r="AJ10" s="1" t="n">
        <f aca="false">SUM(I10:AI10)</f>
        <v>0</v>
      </c>
      <c r="AK10" s="1" t="n">
        <f aca="false">E10-AJ10</f>
        <v>2100</v>
      </c>
      <c r="AM10" s="1" t="n">
        <f aca="false">I10</f>
        <v>0</v>
      </c>
      <c r="AN10" s="1" t="n">
        <f aca="false">J10</f>
        <v>0</v>
      </c>
      <c r="AO10" s="1" t="n">
        <f aca="false">K10</f>
        <v>0</v>
      </c>
      <c r="AP10" s="1" t="n">
        <f aca="false">L10</f>
        <v>0</v>
      </c>
      <c r="AQ10" s="1" t="n">
        <f aca="false">M10</f>
        <v>0</v>
      </c>
      <c r="AR10" s="1" t="n">
        <f aca="false">N10</f>
        <v>0</v>
      </c>
      <c r="AV10" s="1" t="n">
        <f aca="false">SUM(AM10:AU10)</f>
        <v>0</v>
      </c>
    </row>
    <row r="11" customFormat="false" ht="12.75" hidden="false" customHeight="false" outlineLevel="0" collapsed="false">
      <c r="A11" s="0" t="s">
        <v>50</v>
      </c>
      <c r="B11" s="18" t="s">
        <v>54</v>
      </c>
      <c r="C11" s="18" t="s">
        <v>55</v>
      </c>
      <c r="D11" s="0" t="n">
        <v>140673</v>
      </c>
      <c r="E11" s="1" t="n">
        <v>3200</v>
      </c>
      <c r="G11" s="1" t="s">
        <v>53</v>
      </c>
      <c r="AJ11" s="1" t="n">
        <f aca="false">SUM(I11:AI11)</f>
        <v>0</v>
      </c>
      <c r="AK11" s="1" t="n">
        <f aca="false">E11-AJ11</f>
        <v>3200</v>
      </c>
      <c r="AM11" s="1" t="n">
        <f aca="false">I11</f>
        <v>0</v>
      </c>
      <c r="AN11" s="1" t="n">
        <f aca="false">J11</f>
        <v>0</v>
      </c>
      <c r="AO11" s="1" t="n">
        <f aca="false">K11</f>
        <v>0</v>
      </c>
      <c r="AP11" s="1" t="n">
        <f aca="false">L11</f>
        <v>0</v>
      </c>
      <c r="AQ11" s="1" t="n">
        <f aca="false">M11</f>
        <v>0</v>
      </c>
      <c r="AR11" s="1" t="n">
        <f aca="false">N11</f>
        <v>0</v>
      </c>
      <c r="AV11" s="1" t="n">
        <f aca="false">SUM(AM11:AU11)</f>
        <v>0</v>
      </c>
    </row>
    <row r="12" customFormat="false" ht="12.75" hidden="false" customHeight="false" outlineLevel="0" collapsed="false">
      <c r="A12" s="0" t="s">
        <v>50</v>
      </c>
      <c r="B12" s="18" t="s">
        <v>56</v>
      </c>
      <c r="C12" s="18" t="s">
        <v>57</v>
      </c>
      <c r="D12" s="0" t="n">
        <v>140672</v>
      </c>
      <c r="E12" s="1" t="n">
        <v>3200</v>
      </c>
      <c r="G12" s="1" t="s">
        <v>53</v>
      </c>
      <c r="AJ12" s="1" t="n">
        <f aca="false">SUM(I12:AI12)</f>
        <v>0</v>
      </c>
      <c r="AK12" s="1" t="n">
        <f aca="false">E12-AJ12</f>
        <v>3200</v>
      </c>
    </row>
    <row r="13" customFormat="false" ht="12.75" hidden="false" customHeight="false" outlineLevel="0" collapsed="false">
      <c r="A13" s="0" t="s">
        <v>50</v>
      </c>
      <c r="B13" s="0" t="s">
        <v>58</v>
      </c>
      <c r="C13" s="0" t="s">
        <v>52</v>
      </c>
      <c r="D13" s="0" t="n">
        <v>100020</v>
      </c>
      <c r="E13" s="1" t="n">
        <v>2300</v>
      </c>
      <c r="G13" s="1" t="s">
        <v>53</v>
      </c>
      <c r="AJ13" s="1" t="n">
        <f aca="false">SUM(I13:AI13)</f>
        <v>0</v>
      </c>
      <c r="AK13" s="1" t="n">
        <f aca="false">E13-AJ13</f>
        <v>2300</v>
      </c>
      <c r="AM13" s="1" t="n">
        <f aca="false">I13</f>
        <v>0</v>
      </c>
      <c r="AN13" s="1" t="n">
        <f aca="false">J13</f>
        <v>0</v>
      </c>
      <c r="AO13" s="1" t="n">
        <f aca="false">K13</f>
        <v>0</v>
      </c>
      <c r="AP13" s="1" t="n">
        <f aca="false">L13</f>
        <v>0</v>
      </c>
      <c r="AQ13" s="1" t="n">
        <f aca="false">M13</f>
        <v>0</v>
      </c>
      <c r="AR13" s="1" t="n">
        <f aca="false">N13</f>
        <v>0</v>
      </c>
      <c r="AV13" s="1" t="n">
        <f aca="false">SUM(AM13:AU13)</f>
        <v>0</v>
      </c>
    </row>
    <row r="14" customFormat="false" ht="12.75" hidden="false" customHeight="false" outlineLevel="0" collapsed="false">
      <c r="A14" s="0" t="s">
        <v>50</v>
      </c>
      <c r="B14" s="0" t="s">
        <v>59</v>
      </c>
      <c r="C14" s="0" t="s">
        <v>52</v>
      </c>
      <c r="D14" s="0" t="n">
        <v>100044</v>
      </c>
      <c r="E14" s="1" t="n">
        <v>3800</v>
      </c>
      <c r="G14" s="1" t="s">
        <v>53</v>
      </c>
      <c r="AJ14" s="1" t="n">
        <f aca="false">SUM(I14:AI14)</f>
        <v>0</v>
      </c>
      <c r="AK14" s="1" t="n">
        <f aca="false">E14-AJ14</f>
        <v>3800</v>
      </c>
      <c r="AM14" s="1" t="n">
        <f aca="false">I14</f>
        <v>0</v>
      </c>
      <c r="AN14" s="1" t="n">
        <f aca="false">J14</f>
        <v>0</v>
      </c>
      <c r="AO14" s="1" t="n">
        <f aca="false">K14</f>
        <v>0</v>
      </c>
      <c r="AP14" s="1" t="n">
        <f aca="false">L14</f>
        <v>0</v>
      </c>
      <c r="AQ14" s="1" t="n">
        <f aca="false">M14</f>
        <v>0</v>
      </c>
      <c r="AR14" s="1" t="n">
        <f aca="false">N14</f>
        <v>0</v>
      </c>
      <c r="AV14" s="1" t="n">
        <f aca="false">SUM(AM14:AU14)</f>
        <v>0</v>
      </c>
    </row>
    <row r="15" customFormat="false" ht="12.75" hidden="false" customHeight="false" outlineLevel="0" collapsed="false">
      <c r="A15" s="0" t="s">
        <v>50</v>
      </c>
      <c r="B15" s="0" t="s">
        <v>60</v>
      </c>
      <c r="C15" s="0" t="s">
        <v>52</v>
      </c>
      <c r="D15" s="0" t="n">
        <v>100066</v>
      </c>
      <c r="E15" s="1" t="n">
        <v>950</v>
      </c>
      <c r="G15" s="1" t="s">
        <v>61</v>
      </c>
      <c r="N15" s="1" t="n">
        <v>60</v>
      </c>
      <c r="R15" s="1" t="n">
        <v>13.5</v>
      </c>
      <c r="T15" s="1" t="n">
        <v>139.5</v>
      </c>
      <c r="U15" s="1" t="n">
        <v>33</v>
      </c>
      <c r="V15" s="1" t="n">
        <v>33</v>
      </c>
      <c r="W15" s="1" t="n">
        <v>12</v>
      </c>
      <c r="X15" s="1" t="n">
        <v>61</v>
      </c>
      <c r="Z15" s="1" t="n">
        <v>29</v>
      </c>
      <c r="AA15" s="1" t="n">
        <v>28.5</v>
      </c>
      <c r="AB15" s="1" t="n">
        <v>81</v>
      </c>
      <c r="AC15" s="1" t="n">
        <v>6</v>
      </c>
      <c r="AD15" s="1" t="n">
        <v>4.5</v>
      </c>
      <c r="AJ15" s="1" t="n">
        <f aca="false">SUM(I15:AI15)</f>
        <v>501</v>
      </c>
      <c r="AK15" s="1" t="n">
        <f aca="false">E15-AJ15</f>
        <v>449</v>
      </c>
      <c r="AM15" s="1" t="n">
        <f aca="false">I15</f>
        <v>0</v>
      </c>
      <c r="AN15" s="1" t="n">
        <f aca="false">J15</f>
        <v>0</v>
      </c>
      <c r="AO15" s="1" t="n">
        <f aca="false">K15</f>
        <v>0</v>
      </c>
      <c r="AP15" s="1" t="n">
        <f aca="false">L15</f>
        <v>0</v>
      </c>
      <c r="AQ15" s="1" t="n">
        <f aca="false">M15</f>
        <v>0</v>
      </c>
      <c r="AR15" s="1" t="n">
        <f aca="false">N15</f>
        <v>60</v>
      </c>
      <c r="AV15" s="1" t="n">
        <f aca="false">SUM(AM15:AU15)</f>
        <v>60</v>
      </c>
    </row>
    <row r="16" customFormat="false" ht="12.75" hidden="false" customHeight="false" outlineLevel="0" collapsed="false">
      <c r="A16" s="0" t="s">
        <v>50</v>
      </c>
      <c r="B16" s="0" t="s">
        <v>62</v>
      </c>
      <c r="C16" s="0" t="s">
        <v>52</v>
      </c>
      <c r="D16" s="0" t="n">
        <v>100207</v>
      </c>
      <c r="E16" s="1" t="n">
        <v>8600</v>
      </c>
      <c r="G16" s="1" t="s">
        <v>53</v>
      </c>
      <c r="AJ16" s="1" t="n">
        <f aca="false">SUM(I16:AI16)</f>
        <v>0</v>
      </c>
      <c r="AK16" s="1" t="n">
        <f aca="false">E16-AJ16</f>
        <v>8600</v>
      </c>
      <c r="AM16" s="1" t="n">
        <f aca="false">I16</f>
        <v>0</v>
      </c>
      <c r="AN16" s="1" t="n">
        <f aca="false">J16</f>
        <v>0</v>
      </c>
      <c r="AO16" s="1" t="n">
        <f aca="false">K16</f>
        <v>0</v>
      </c>
      <c r="AP16" s="1" t="n">
        <f aca="false">L16</f>
        <v>0</v>
      </c>
      <c r="AQ16" s="1" t="n">
        <f aca="false">M16</f>
        <v>0</v>
      </c>
      <c r="AR16" s="1" t="n">
        <f aca="false">N16</f>
        <v>0</v>
      </c>
      <c r="AV16" s="1" t="n">
        <f aca="false">SUM(AM16:AU16)</f>
        <v>0</v>
      </c>
    </row>
    <row r="17" customFormat="false" ht="12.75" hidden="false" customHeight="false" outlineLevel="0" collapsed="false">
      <c r="A17" s="0" t="s">
        <v>50</v>
      </c>
      <c r="B17" s="0" t="s">
        <v>63</v>
      </c>
      <c r="C17" s="0" t="s">
        <v>64</v>
      </c>
      <c r="D17" s="0" t="n">
        <v>100230</v>
      </c>
      <c r="E17" s="1" t="n">
        <v>250</v>
      </c>
      <c r="G17" s="1" t="s">
        <v>53</v>
      </c>
      <c r="AJ17" s="1" t="n">
        <f aca="false">SUM(I17:AI17)</f>
        <v>0</v>
      </c>
      <c r="AK17" s="1" t="n">
        <f aca="false">E17-AJ17</f>
        <v>250</v>
      </c>
      <c r="AM17" s="1" t="n">
        <f aca="false">I17</f>
        <v>0</v>
      </c>
      <c r="AN17" s="1" t="n">
        <f aca="false">J17</f>
        <v>0</v>
      </c>
      <c r="AO17" s="1" t="n">
        <f aca="false">K17</f>
        <v>0</v>
      </c>
      <c r="AP17" s="1" t="n">
        <f aca="false">L17</f>
        <v>0</v>
      </c>
      <c r="AQ17" s="1" t="n">
        <f aca="false">M17</f>
        <v>0</v>
      </c>
      <c r="AR17" s="1" t="n">
        <f aca="false">N17</f>
        <v>0</v>
      </c>
      <c r="AV17" s="1" t="n">
        <f aca="false">SUM(AM17:AU17)</f>
        <v>0</v>
      </c>
    </row>
    <row r="19" customFormat="false" ht="12.75" hidden="false" customHeight="false" outlineLevel="0" collapsed="false">
      <c r="A19" s="19"/>
      <c r="B19" s="19" t="s">
        <v>65</v>
      </c>
      <c r="C19" s="19"/>
      <c r="D19" s="19"/>
      <c r="E19" s="20" t="n">
        <f aca="false">SUM(E10:E18)</f>
        <v>24400</v>
      </c>
      <c r="F19" s="20"/>
      <c r="G19" s="20"/>
      <c r="H19" s="20"/>
      <c r="I19" s="20" t="n">
        <f aca="false">SUM(I10:I18)</f>
        <v>0</v>
      </c>
      <c r="J19" s="20" t="n">
        <f aca="false">SUM(J10:J18)</f>
        <v>0</v>
      </c>
      <c r="K19" s="20" t="n">
        <f aca="false">SUM(K10:K18)</f>
        <v>0</v>
      </c>
      <c r="L19" s="20" t="n">
        <f aca="false">SUM(L10:L18)</f>
        <v>0</v>
      </c>
      <c r="M19" s="20" t="n">
        <f aca="false">SUM(M10:M18)</f>
        <v>0</v>
      </c>
      <c r="N19" s="20" t="n">
        <f aca="false">SUM(N10:N18)</f>
        <v>60</v>
      </c>
      <c r="O19" s="20" t="n">
        <f aca="false">SUM(O10:O18)</f>
        <v>0</v>
      </c>
      <c r="P19" s="20" t="n">
        <f aca="false">SUM(P10:P18)</f>
        <v>0</v>
      </c>
      <c r="Q19" s="20" t="n">
        <f aca="false">SUM(Q10:Q18)</f>
        <v>0</v>
      </c>
      <c r="R19" s="20" t="n">
        <f aca="false">SUM(R10:R18)</f>
        <v>13.5</v>
      </c>
      <c r="S19" s="20" t="n">
        <f aca="false">SUM(S10:S18)</f>
        <v>0</v>
      </c>
      <c r="T19" s="20" t="n">
        <f aca="false">SUM(T10:T18)</f>
        <v>139.5</v>
      </c>
      <c r="U19" s="20" t="n">
        <f aca="false">SUM(U10:U18)</f>
        <v>33</v>
      </c>
      <c r="V19" s="20" t="n">
        <f aca="false">SUM(V10:V18)</f>
        <v>33</v>
      </c>
      <c r="W19" s="20" t="n">
        <f aca="false">SUM(W10:W18)</f>
        <v>12</v>
      </c>
      <c r="X19" s="20" t="n">
        <f aca="false">SUM(X10:X18)</f>
        <v>61</v>
      </c>
      <c r="Y19" s="20" t="n">
        <f aca="false">SUM(Y10:Y18)</f>
        <v>0</v>
      </c>
      <c r="Z19" s="20" t="n">
        <f aca="false">SUM(Z10:Z18)</f>
        <v>29</v>
      </c>
      <c r="AA19" s="20" t="n">
        <f aca="false">SUM(AA10:AA18)</f>
        <v>28.5</v>
      </c>
      <c r="AB19" s="20" t="n">
        <f aca="false">SUM(AB10:AB18)</f>
        <v>81</v>
      </c>
      <c r="AC19" s="20" t="n">
        <f aca="false">SUM(AC10:AC18)</f>
        <v>6</v>
      </c>
      <c r="AD19" s="20" t="n">
        <f aca="false">SUM(AD10:AD18)</f>
        <v>4.5</v>
      </c>
      <c r="AE19" s="20" t="n">
        <f aca="false">SUM(AE10:AE18)</f>
        <v>0</v>
      </c>
      <c r="AF19" s="20" t="n">
        <f aca="false">SUM(AF10:AF18)</f>
        <v>0</v>
      </c>
      <c r="AG19" s="20" t="n">
        <f aca="false">SUM(AG10:AG18)</f>
        <v>0</v>
      </c>
      <c r="AH19" s="20" t="n">
        <f aca="false">SUM(AH10:AH18)</f>
        <v>0</v>
      </c>
      <c r="AI19" s="20" t="n">
        <f aca="false">SUM(AI10:AI18)</f>
        <v>0</v>
      </c>
      <c r="AJ19" s="20" t="n">
        <f aca="false">SUM(AJ10:AJ18)</f>
        <v>501</v>
      </c>
      <c r="AK19" s="20" t="n">
        <f aca="false">SUM(AK10:AK18)</f>
        <v>23899</v>
      </c>
      <c r="AL19" s="14"/>
      <c r="AM19" s="20" t="n">
        <f aca="false">SUM(AM10:AM18)</f>
        <v>0</v>
      </c>
      <c r="AN19" s="20" t="n">
        <f aca="false">SUM(AN10:AN18)</f>
        <v>0</v>
      </c>
      <c r="AO19" s="20" t="n">
        <f aca="false">SUM(AO10:AO18)</f>
        <v>0</v>
      </c>
      <c r="AP19" s="20" t="n">
        <f aca="false">SUM(AP10:AP18)</f>
        <v>0</v>
      </c>
      <c r="AQ19" s="20" t="n">
        <f aca="false">SUM(AQ10:AQ18)</f>
        <v>0</v>
      </c>
      <c r="AR19" s="20" t="n">
        <f aca="false">SUM(AR10:AR18)</f>
        <v>60</v>
      </c>
      <c r="AS19" s="20" t="n">
        <f aca="false">SUM(AS10:AS18)</f>
        <v>0</v>
      </c>
      <c r="AT19" s="20" t="n">
        <f aca="false">SUM(AT10:AT18)</f>
        <v>0</v>
      </c>
      <c r="AU19" s="20"/>
      <c r="AV19" s="20" t="n">
        <f aca="false">SUM(AV10:AV18)</f>
        <v>60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1" customFormat="false" ht="12.75" hidden="false" customHeight="false" outlineLevel="0" collapsed="false">
      <c r="A21" s="17" t="s">
        <v>66</v>
      </c>
      <c r="AJ21" s="1" t="n">
        <f aca="false">SUM(I21:AI21)</f>
        <v>0</v>
      </c>
      <c r="AK21" s="1" t="n">
        <f aca="false">E21-AJ21</f>
        <v>0</v>
      </c>
    </row>
    <row r="22" customFormat="false" ht="12.75" hidden="false" customHeight="false" outlineLevel="0" collapsed="false">
      <c r="A22" s="0" t="s">
        <v>50</v>
      </c>
      <c r="B22" s="18" t="s">
        <v>67</v>
      </c>
      <c r="C22" s="18" t="s">
        <v>68</v>
      </c>
      <c r="D22" s="18" t="n">
        <v>100030</v>
      </c>
      <c r="E22" s="1" t="n">
        <v>4373</v>
      </c>
      <c r="G22" s="1" t="s">
        <v>69</v>
      </c>
      <c r="N22" s="1" t="n">
        <v>38.19</v>
      </c>
      <c r="R22" s="1" t="n">
        <v>28.65</v>
      </c>
      <c r="T22" s="1" t="n">
        <v>210.05</v>
      </c>
      <c r="U22" s="1" t="n">
        <v>143.12</v>
      </c>
      <c r="V22" s="1" t="n">
        <v>47.75</v>
      </c>
      <c r="X22" s="1" t="n">
        <v>57.3</v>
      </c>
      <c r="Z22" s="1" t="n">
        <v>38.19</v>
      </c>
      <c r="AB22" s="1" t="n">
        <v>305.49</v>
      </c>
      <c r="AC22" s="1" t="n">
        <v>38.19</v>
      </c>
      <c r="AE22" s="1" t="n">
        <v>9.55</v>
      </c>
      <c r="AF22" s="1" t="n">
        <v>38.19</v>
      </c>
      <c r="AJ22" s="1" t="n">
        <f aca="false">SUM(I22:AI22)</f>
        <v>954.67</v>
      </c>
      <c r="AK22" s="1" t="n">
        <f aca="false">E22-AJ22</f>
        <v>3418.33</v>
      </c>
      <c r="AM22" s="1" t="n">
        <f aca="false">I22</f>
        <v>0</v>
      </c>
      <c r="AN22" s="1" t="n">
        <f aca="false">J22</f>
        <v>0</v>
      </c>
      <c r="AO22" s="1" t="n">
        <f aca="false">K22</f>
        <v>0</v>
      </c>
      <c r="AP22" s="1" t="n">
        <f aca="false">L22</f>
        <v>0</v>
      </c>
      <c r="AQ22" s="1" t="n">
        <f aca="false">M22</f>
        <v>0</v>
      </c>
      <c r="AR22" s="1" t="n">
        <f aca="false">N22</f>
        <v>38.19</v>
      </c>
      <c r="AV22" s="1" t="n">
        <f aca="false">SUM(AM22:AU22)</f>
        <v>38.19</v>
      </c>
    </row>
    <row r="23" customFormat="false" ht="12.75" hidden="false" customHeight="false" outlineLevel="0" collapsed="false">
      <c r="A23" s="0" t="s">
        <v>50</v>
      </c>
      <c r="B23" s="18" t="s">
        <v>70</v>
      </c>
      <c r="C23" s="18" t="s">
        <v>68</v>
      </c>
      <c r="D23" s="18" t="n">
        <v>100031</v>
      </c>
      <c r="E23" s="1" t="n">
        <v>496</v>
      </c>
      <c r="G23" s="1" t="s">
        <v>69</v>
      </c>
      <c r="L23" s="1" t="n">
        <v>180.53</v>
      </c>
      <c r="Q23" s="1" t="n">
        <v>120.355</v>
      </c>
      <c r="AJ23" s="1" t="n">
        <f aca="false">SUM(I23:AI23)</f>
        <v>300.885</v>
      </c>
      <c r="AK23" s="1" t="n">
        <f aca="false">E23-AJ23</f>
        <v>195.115</v>
      </c>
      <c r="AM23" s="1" t="n">
        <f aca="false">I23</f>
        <v>0</v>
      </c>
      <c r="AN23" s="1" t="n">
        <f aca="false">J23</f>
        <v>0</v>
      </c>
      <c r="AO23" s="1" t="n">
        <f aca="false">K23</f>
        <v>0</v>
      </c>
      <c r="AP23" s="1" t="n">
        <f aca="false">L23</f>
        <v>180.53</v>
      </c>
      <c r="AQ23" s="1" t="n">
        <f aca="false">M23</f>
        <v>0</v>
      </c>
      <c r="AR23" s="1" t="n">
        <f aca="false">N23</f>
        <v>0</v>
      </c>
      <c r="AV23" s="1" t="n">
        <f aca="false">SUM(AM23:AU23)</f>
        <v>180.53</v>
      </c>
    </row>
    <row r="24" customFormat="false" ht="12.75" hidden="false" customHeight="false" outlineLevel="0" collapsed="false">
      <c r="A24" s="3" t="s">
        <v>50</v>
      </c>
      <c r="B24" s="3" t="s">
        <v>71</v>
      </c>
      <c r="C24" s="3" t="s">
        <v>72</v>
      </c>
      <c r="D24" s="3" t="n">
        <v>100039</v>
      </c>
      <c r="E24" s="2" t="n">
        <v>3680</v>
      </c>
      <c r="F24" s="2"/>
      <c r="G24" s="2" t="s">
        <v>73</v>
      </c>
      <c r="H24" s="2"/>
      <c r="I24" s="2"/>
      <c r="J24" s="2"/>
      <c r="K24" s="2"/>
      <c r="L24" s="2" t="n">
        <v>150</v>
      </c>
      <c r="M24" s="2"/>
      <c r="N24" s="2" t="n">
        <v>845</v>
      </c>
      <c r="O24" s="2"/>
      <c r="P24" s="2"/>
      <c r="Q24" s="2" t="n">
        <v>25</v>
      </c>
      <c r="R24" s="2"/>
      <c r="S24" s="2"/>
      <c r="T24" s="2" t="n">
        <v>850</v>
      </c>
      <c r="U24" s="2"/>
      <c r="V24" s="2"/>
      <c r="W24" s="2"/>
      <c r="X24" s="2" t="n">
        <v>60</v>
      </c>
      <c r="Y24" s="2"/>
      <c r="Z24" s="2" t="n">
        <v>1</v>
      </c>
      <c r="AA24" s="2"/>
      <c r="AB24" s="2" t="n">
        <v>750</v>
      </c>
      <c r="AC24" s="2"/>
      <c r="AD24" s="2"/>
      <c r="AE24" s="2"/>
      <c r="AF24" s="2" t="n">
        <v>10</v>
      </c>
      <c r="AG24" s="2" t="n">
        <v>1</v>
      </c>
      <c r="AH24" s="2" t="n">
        <v>5</v>
      </c>
      <c r="AI24" s="2" t="n">
        <f aca="false">20+750</f>
        <v>770</v>
      </c>
      <c r="AJ24" s="1" t="n">
        <f aca="false">SUM(I24:AI24)</f>
        <v>3467</v>
      </c>
      <c r="AK24" s="1" t="n">
        <f aca="false">E24-AJ24</f>
        <v>213</v>
      </c>
      <c r="AM24" s="1" t="n">
        <f aca="false">I24</f>
        <v>0</v>
      </c>
      <c r="AN24" s="1" t="n">
        <f aca="false">J24</f>
        <v>0</v>
      </c>
      <c r="AO24" s="1" t="n">
        <f aca="false">K24</f>
        <v>0</v>
      </c>
      <c r="AP24" s="1" t="n">
        <f aca="false">L24</f>
        <v>150</v>
      </c>
      <c r="AQ24" s="1" t="n">
        <f aca="false">M24</f>
        <v>0</v>
      </c>
      <c r="AR24" s="1" t="n">
        <f aca="false">N24</f>
        <v>845</v>
      </c>
      <c r="AS24" s="2"/>
      <c r="AT24" s="2"/>
      <c r="AV24" s="1" t="n">
        <f aca="false">SUM(AM24:AU24)</f>
        <v>995</v>
      </c>
    </row>
    <row r="25" customFormat="false" ht="12.75" hidden="false" customHeight="false" outlineLevel="0" collapsed="false">
      <c r="A25" s="0" t="s">
        <v>50</v>
      </c>
      <c r="B25" s="18" t="s">
        <v>74</v>
      </c>
      <c r="C25" s="21" t="s">
        <v>75</v>
      </c>
      <c r="D25" s="18" t="n">
        <v>100040</v>
      </c>
      <c r="E25" s="1" t="n">
        <v>5514</v>
      </c>
      <c r="G25" s="1" t="s">
        <v>69</v>
      </c>
      <c r="N25" s="1" t="n">
        <v>275.693</v>
      </c>
      <c r="R25" s="1" t="n">
        <v>275.693</v>
      </c>
      <c r="T25" s="1" t="n">
        <v>1102.773</v>
      </c>
      <c r="U25" s="1" t="n">
        <v>275.693</v>
      </c>
      <c r="V25" s="1" t="n">
        <v>275.693</v>
      </c>
      <c r="W25" s="1" t="n">
        <v>275.693</v>
      </c>
      <c r="X25" s="1" t="n">
        <v>551.386</v>
      </c>
      <c r="Z25" s="1" t="n">
        <v>275.693</v>
      </c>
      <c r="AA25" s="1" t="n">
        <v>275.693</v>
      </c>
      <c r="AB25" s="1" t="n">
        <v>551.386</v>
      </c>
      <c r="AC25" s="1" t="n">
        <v>275.693</v>
      </c>
      <c r="AD25" s="1" t="n">
        <v>275.693</v>
      </c>
      <c r="AJ25" s="1" t="n">
        <f aca="false">SUM(I25:AI25)</f>
        <v>4686.782</v>
      </c>
      <c r="AK25" s="1" t="n">
        <f aca="false">E25-AJ25</f>
        <v>827.218</v>
      </c>
      <c r="AM25" s="1" t="n">
        <f aca="false">I25</f>
        <v>0</v>
      </c>
      <c r="AN25" s="1" t="n">
        <f aca="false">J25</f>
        <v>0</v>
      </c>
      <c r="AO25" s="1" t="n">
        <f aca="false">K25</f>
        <v>0</v>
      </c>
      <c r="AP25" s="1" t="n">
        <f aca="false">L25</f>
        <v>0</v>
      </c>
      <c r="AQ25" s="1" t="n">
        <f aca="false">M25</f>
        <v>0</v>
      </c>
      <c r="AR25" s="1" t="n">
        <f aca="false">N25</f>
        <v>275.693</v>
      </c>
      <c r="AV25" s="1" t="n">
        <f aca="false">SUM(AM25:AU25)</f>
        <v>275.693</v>
      </c>
    </row>
    <row r="26" customFormat="false" ht="12.75" hidden="false" customHeight="false" outlineLevel="0" collapsed="false">
      <c r="A26" s="0" t="s">
        <v>50</v>
      </c>
      <c r="B26" s="18" t="s">
        <v>76</v>
      </c>
      <c r="C26" s="18" t="s">
        <v>77</v>
      </c>
      <c r="D26" s="18" t="n">
        <v>100041</v>
      </c>
      <c r="E26" s="1" t="n">
        <v>569</v>
      </c>
      <c r="G26" s="1" t="s">
        <v>69</v>
      </c>
      <c r="I26" s="1" t="n">
        <v>28.438</v>
      </c>
      <c r="J26" s="1" t="n">
        <v>28.438</v>
      </c>
      <c r="M26" s="1" t="n">
        <v>113.75</v>
      </c>
      <c r="T26" s="1" t="n">
        <v>113.75</v>
      </c>
      <c r="V26" s="1" t="n">
        <v>28.438</v>
      </c>
      <c r="W26" s="1" t="n">
        <v>28.438</v>
      </c>
      <c r="X26" s="1" t="n">
        <v>56.875</v>
      </c>
      <c r="Z26" s="1" t="n">
        <v>28.438</v>
      </c>
      <c r="AB26" s="1" t="n">
        <v>56.875</v>
      </c>
      <c r="AE26" s="1" t="n">
        <v>85.31</v>
      </c>
      <c r="AJ26" s="1" t="n">
        <f aca="false">SUM(I26:AI26)</f>
        <v>568.75</v>
      </c>
      <c r="AK26" s="1" t="n">
        <f aca="false">E26-AJ26</f>
        <v>0.25</v>
      </c>
      <c r="AM26" s="1" t="n">
        <f aca="false">I26</f>
        <v>28.438</v>
      </c>
      <c r="AN26" s="1" t="n">
        <f aca="false">J26</f>
        <v>28.438</v>
      </c>
      <c r="AO26" s="1" t="n">
        <f aca="false">K26</f>
        <v>0</v>
      </c>
      <c r="AP26" s="1" t="n">
        <f aca="false">L26</f>
        <v>0</v>
      </c>
      <c r="AQ26" s="1" t="n">
        <f aca="false">M26</f>
        <v>113.75</v>
      </c>
      <c r="AR26" s="1" t="n">
        <f aca="false">N26</f>
        <v>0</v>
      </c>
      <c r="AV26" s="1" t="n">
        <f aca="false">SUM(AM26:AU26)</f>
        <v>170.626</v>
      </c>
    </row>
    <row r="27" customFormat="false" ht="12.75" hidden="false" customHeight="false" outlineLevel="0" collapsed="false">
      <c r="A27" s="0" t="s">
        <v>50</v>
      </c>
      <c r="B27" s="18" t="s">
        <v>78</v>
      </c>
      <c r="C27" s="18" t="s">
        <v>68</v>
      </c>
      <c r="D27" s="18" t="n">
        <v>100139</v>
      </c>
      <c r="E27" s="1" t="n">
        <v>450</v>
      </c>
      <c r="G27" s="1" t="s">
        <v>69</v>
      </c>
      <c r="L27" s="1" t="n">
        <v>8.66</v>
      </c>
      <c r="N27" s="1" t="n">
        <v>32.475</v>
      </c>
      <c r="Q27" s="1" t="n">
        <v>10.825</v>
      </c>
      <c r="R27" s="1" t="n">
        <v>12.99</v>
      </c>
      <c r="S27" s="1" t="n">
        <v>6.495</v>
      </c>
      <c r="T27" s="1" t="n">
        <v>106.085</v>
      </c>
      <c r="U27" s="1" t="n">
        <v>17.32</v>
      </c>
      <c r="V27" s="1" t="n">
        <v>23.815</v>
      </c>
      <c r="W27" s="1" t="n">
        <v>10.825</v>
      </c>
      <c r="X27" s="1" t="n">
        <v>34.64</v>
      </c>
      <c r="Z27" s="1" t="n">
        <v>21.65</v>
      </c>
      <c r="AB27" s="1" t="n">
        <v>28.145</v>
      </c>
      <c r="AC27" s="1" t="n">
        <v>12.99</v>
      </c>
      <c r="AE27" s="1" t="n">
        <v>21.65</v>
      </c>
      <c r="AF27" s="1" t="n">
        <v>8.66</v>
      </c>
      <c r="AJ27" s="1" t="n">
        <f aca="false">SUM(I27:AI27)</f>
        <v>357.225</v>
      </c>
      <c r="AK27" s="1" t="n">
        <f aca="false">E27-AJ27</f>
        <v>92.775</v>
      </c>
      <c r="AM27" s="1" t="n">
        <f aca="false">I27</f>
        <v>0</v>
      </c>
      <c r="AN27" s="1" t="n">
        <f aca="false">J27</f>
        <v>0</v>
      </c>
      <c r="AO27" s="1" t="n">
        <f aca="false">K27</f>
        <v>0</v>
      </c>
      <c r="AP27" s="1" t="n">
        <f aca="false">L27</f>
        <v>8.66</v>
      </c>
      <c r="AQ27" s="1" t="n">
        <f aca="false">M27</f>
        <v>0</v>
      </c>
      <c r="AR27" s="1" t="n">
        <f aca="false">N27</f>
        <v>32.475</v>
      </c>
      <c r="AV27" s="1" t="n">
        <f aca="false">SUM(AM27:AU27)</f>
        <v>41.135</v>
      </c>
    </row>
    <row r="28" customFormat="false" ht="12.75" hidden="false" customHeight="false" outlineLevel="0" collapsed="false">
      <c r="A28" s="0" t="s">
        <v>50</v>
      </c>
      <c r="B28" s="18" t="s">
        <v>79</v>
      </c>
      <c r="C28" s="18" t="s">
        <v>68</v>
      </c>
      <c r="D28" s="18" t="n">
        <v>100140</v>
      </c>
      <c r="E28" s="1" t="n">
        <v>2713</v>
      </c>
      <c r="G28" s="1" t="s">
        <v>53</v>
      </c>
      <c r="AJ28" s="1" t="n">
        <f aca="false">SUM(I28:AI28)</f>
        <v>0</v>
      </c>
      <c r="AK28" s="1" t="n">
        <f aca="false">E28-AJ28</f>
        <v>2713</v>
      </c>
      <c r="AM28" s="1" t="n">
        <f aca="false">I28</f>
        <v>0</v>
      </c>
      <c r="AN28" s="1" t="n">
        <f aca="false">J28</f>
        <v>0</v>
      </c>
      <c r="AO28" s="1" t="n">
        <f aca="false">K28</f>
        <v>0</v>
      </c>
      <c r="AP28" s="1" t="n">
        <f aca="false">L28</f>
        <v>0</v>
      </c>
      <c r="AQ28" s="1" t="n">
        <f aca="false">M28</f>
        <v>0</v>
      </c>
      <c r="AR28" s="1" t="n">
        <f aca="false">N28</f>
        <v>0</v>
      </c>
      <c r="AV28" s="1" t="n">
        <f aca="false">SUM(AM28:AU28)</f>
        <v>0</v>
      </c>
    </row>
    <row r="29" customFormat="false" ht="12.75" hidden="false" customHeight="false" outlineLevel="0" collapsed="false">
      <c r="A29" s="0" t="s">
        <v>50</v>
      </c>
      <c r="B29" s="18" t="s">
        <v>80</v>
      </c>
      <c r="C29" s="21" t="s">
        <v>81</v>
      </c>
      <c r="D29" s="18" t="n">
        <v>100818</v>
      </c>
      <c r="E29" s="1" t="n">
        <v>629</v>
      </c>
      <c r="G29" s="2" t="s">
        <v>82</v>
      </c>
      <c r="AJ29" s="1" t="n">
        <f aca="false">SUM(I29:AI29)</f>
        <v>0</v>
      </c>
      <c r="AK29" s="1" t="n">
        <f aca="false">E29-AJ29</f>
        <v>629</v>
      </c>
      <c r="AM29" s="1" t="n">
        <f aca="false">I29</f>
        <v>0</v>
      </c>
      <c r="AN29" s="1" t="n">
        <f aca="false">J29</f>
        <v>0</v>
      </c>
      <c r="AO29" s="1" t="n">
        <f aca="false">K29</f>
        <v>0</v>
      </c>
      <c r="AP29" s="1" t="n">
        <f aca="false">L29</f>
        <v>0</v>
      </c>
      <c r="AQ29" s="1" t="n">
        <f aca="false">M29</f>
        <v>0</v>
      </c>
      <c r="AR29" s="1" t="n">
        <f aca="false">N29</f>
        <v>0</v>
      </c>
      <c r="AV29" s="1" t="n">
        <f aca="false">SUM(AM29:AU29)</f>
        <v>0</v>
      </c>
    </row>
    <row r="31" customFormat="false" ht="12.75" hidden="false" customHeight="false" outlineLevel="0" collapsed="false">
      <c r="A31" s="19"/>
      <c r="B31" s="19" t="s">
        <v>83</v>
      </c>
      <c r="C31" s="19"/>
      <c r="D31" s="19"/>
      <c r="E31" s="20" t="n">
        <f aca="false">SUM(E22:E29)</f>
        <v>18424</v>
      </c>
      <c r="F31" s="20"/>
      <c r="G31" s="20"/>
      <c r="H31" s="20"/>
      <c r="I31" s="20" t="n">
        <f aca="false">SUM(I22:I29)</f>
        <v>28.438</v>
      </c>
      <c r="J31" s="20" t="n">
        <f aca="false">SUM(J22:J29)</f>
        <v>28.438</v>
      </c>
      <c r="K31" s="20" t="n">
        <f aca="false">SUM(K22:K29)</f>
        <v>0</v>
      </c>
      <c r="L31" s="20" t="n">
        <f aca="false">SUM(L22:L29)</f>
        <v>339.19</v>
      </c>
      <c r="M31" s="20" t="n">
        <f aca="false">SUM(M22:M29)</f>
        <v>113.75</v>
      </c>
      <c r="N31" s="20" t="n">
        <f aca="false">SUM(N22:N29)</f>
        <v>1191.358</v>
      </c>
      <c r="O31" s="20" t="n">
        <f aca="false">SUM(O22:O29)</f>
        <v>0</v>
      </c>
      <c r="P31" s="20" t="n">
        <f aca="false">SUM(P22:P29)</f>
        <v>0</v>
      </c>
      <c r="Q31" s="20" t="n">
        <f aca="false">SUM(Q22:Q29)</f>
        <v>156.18</v>
      </c>
      <c r="R31" s="20" t="n">
        <f aca="false">SUM(R22:R29)</f>
        <v>317.333</v>
      </c>
      <c r="S31" s="20" t="n">
        <f aca="false">SUM(S22:S29)</f>
        <v>6.495</v>
      </c>
      <c r="T31" s="20" t="n">
        <f aca="false">SUM(T22:T29)</f>
        <v>2382.658</v>
      </c>
      <c r="U31" s="20" t="n">
        <f aca="false">SUM(U22:U29)</f>
        <v>436.133</v>
      </c>
      <c r="V31" s="20" t="n">
        <f aca="false">SUM(V22:V29)</f>
        <v>375.696</v>
      </c>
      <c r="W31" s="20" t="n">
        <f aca="false">SUM(W22:W29)</f>
        <v>314.956</v>
      </c>
      <c r="X31" s="20" t="n">
        <f aca="false">SUM(X22:X29)</f>
        <v>760.201</v>
      </c>
      <c r="Y31" s="20" t="n">
        <f aca="false">SUM(Y22:Y29)</f>
        <v>0</v>
      </c>
      <c r="Z31" s="20" t="n">
        <f aca="false">SUM(Z22:Z29)</f>
        <v>364.971</v>
      </c>
      <c r="AA31" s="20" t="n">
        <f aca="false">SUM(AA22:AA29)</f>
        <v>275.693</v>
      </c>
      <c r="AB31" s="20" t="n">
        <f aca="false">SUM(AB22:AB29)</f>
        <v>1691.896</v>
      </c>
      <c r="AC31" s="20" t="n">
        <f aca="false">SUM(AC22:AC29)</f>
        <v>326.873</v>
      </c>
      <c r="AD31" s="20" t="n">
        <f aca="false">SUM(AD22:AD29)</f>
        <v>275.693</v>
      </c>
      <c r="AE31" s="20" t="n">
        <f aca="false">SUM(AE22:AE29)</f>
        <v>116.51</v>
      </c>
      <c r="AF31" s="20" t="n">
        <f aca="false">SUM(AF22:AF29)</f>
        <v>56.85</v>
      </c>
      <c r="AG31" s="20" t="n">
        <f aca="false">SUM(AG22:AG29)</f>
        <v>1</v>
      </c>
      <c r="AH31" s="20" t="n">
        <f aca="false">SUM(AH22:AH29)</f>
        <v>5</v>
      </c>
      <c r="AI31" s="20" t="n">
        <f aca="false">SUM(AI22:AI29)</f>
        <v>770</v>
      </c>
      <c r="AJ31" s="20" t="n">
        <f aca="false">SUM(AJ22:AJ29)</f>
        <v>10335.312</v>
      </c>
      <c r="AK31" s="20" t="n">
        <f aca="false">SUM(AK22:AK29)</f>
        <v>8088.688</v>
      </c>
      <c r="AL31" s="14"/>
      <c r="AM31" s="20" t="n">
        <f aca="false">SUM(AM22:AM29)</f>
        <v>28.438</v>
      </c>
      <c r="AN31" s="20" t="n">
        <f aca="false">SUM(AN22:AN29)</f>
        <v>28.438</v>
      </c>
      <c r="AO31" s="20" t="n">
        <f aca="false">SUM(AO22:AO29)</f>
        <v>0</v>
      </c>
      <c r="AP31" s="20" t="n">
        <f aca="false">SUM(AP22:AP29)</f>
        <v>339.19</v>
      </c>
      <c r="AQ31" s="20" t="n">
        <f aca="false">SUM(AQ22:AQ29)</f>
        <v>113.75</v>
      </c>
      <c r="AR31" s="20" t="n">
        <f aca="false">SUM(AR22:AR29)</f>
        <v>1191.358</v>
      </c>
      <c r="AS31" s="20" t="n">
        <f aca="false">SUM(AS22:AS29)</f>
        <v>0</v>
      </c>
      <c r="AT31" s="20" t="n">
        <f aca="false">SUM(AT22:AT29)</f>
        <v>0</v>
      </c>
      <c r="AU31" s="20"/>
      <c r="AV31" s="20" t="n">
        <f aca="false">SUM(AV22:AV29)</f>
        <v>1701.174</v>
      </c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3" customFormat="false" ht="12.75" hidden="false" customHeight="false" outlineLevel="0" collapsed="false">
      <c r="A33" s="17" t="s">
        <v>84</v>
      </c>
    </row>
    <row r="34" customFormat="false" ht="12.75" hidden="false" customHeight="false" outlineLevel="0" collapsed="false">
      <c r="A34" s="0" t="s">
        <v>50</v>
      </c>
      <c r="B34" s="0" t="s">
        <v>85</v>
      </c>
      <c r="C34" s="0" t="s">
        <v>86</v>
      </c>
      <c r="D34" s="0" t="n">
        <v>100052</v>
      </c>
      <c r="E34" s="1" t="n">
        <v>7377</v>
      </c>
      <c r="G34" s="1" t="s">
        <v>87</v>
      </c>
      <c r="R34" s="1" t="n">
        <v>36.887</v>
      </c>
      <c r="S34" s="1" t="n">
        <v>36.887</v>
      </c>
      <c r="T34" s="1" t="n">
        <v>3098.497</v>
      </c>
      <c r="U34" s="1" t="n">
        <v>368.869</v>
      </c>
      <c r="V34" s="1" t="n">
        <v>442.642</v>
      </c>
      <c r="W34" s="1" t="n">
        <v>442.642</v>
      </c>
      <c r="X34" s="1" t="n">
        <v>1991.891</v>
      </c>
      <c r="Z34" s="1" t="n">
        <v>368.869</v>
      </c>
      <c r="AA34" s="1" t="n">
        <v>295.095</v>
      </c>
      <c r="AB34" s="1" t="n">
        <v>295.095</v>
      </c>
      <c r="AJ34" s="1" t="n">
        <f aca="false">SUM(I34:AI34)</f>
        <v>7377.374</v>
      </c>
      <c r="AK34" s="1" t="n">
        <f aca="false">E34-AJ34</f>
        <v>-0.374000000000706</v>
      </c>
      <c r="AM34" s="1" t="n">
        <f aca="false">I34</f>
        <v>0</v>
      </c>
      <c r="AN34" s="1" t="n">
        <f aca="false">J34</f>
        <v>0</v>
      </c>
      <c r="AO34" s="1" t="n">
        <f aca="false">K34</f>
        <v>0</v>
      </c>
      <c r="AP34" s="1" t="n">
        <f aca="false">L34</f>
        <v>0</v>
      </c>
      <c r="AQ34" s="1" t="n">
        <f aca="false">M34</f>
        <v>0</v>
      </c>
      <c r="AR34" s="1" t="n">
        <f aca="false">N34</f>
        <v>0</v>
      </c>
      <c r="AV34" s="1" t="n">
        <f aca="false">SUM(AM34:AU34)</f>
        <v>0</v>
      </c>
    </row>
    <row r="35" customFormat="false" ht="12.75" hidden="false" customHeight="false" outlineLevel="0" collapsed="false">
      <c r="A35" s="0" t="s">
        <v>50</v>
      </c>
      <c r="B35" s="0" t="s">
        <v>88</v>
      </c>
      <c r="C35" s="0" t="s">
        <v>89</v>
      </c>
      <c r="D35" s="0" t="n">
        <v>100053</v>
      </c>
      <c r="E35" s="1" t="n">
        <v>2177</v>
      </c>
      <c r="G35" s="1" t="s">
        <v>87</v>
      </c>
      <c r="T35" s="1" t="n">
        <f aca="false">544.16-435</f>
        <v>109.16</v>
      </c>
      <c r="U35" s="1" t="n">
        <v>108.832</v>
      </c>
      <c r="V35" s="1" t="n">
        <v>108.832</v>
      </c>
      <c r="W35" s="1" t="n">
        <v>108.832</v>
      </c>
      <c r="X35" s="1" t="n">
        <v>435.328</v>
      </c>
      <c r="AB35" s="1" t="n">
        <v>326.496</v>
      </c>
      <c r="AD35" s="1" t="n">
        <f aca="false">544.16+435</f>
        <v>979.16</v>
      </c>
      <c r="AJ35" s="1" t="n">
        <f aca="false">SUM(I35:AI35)</f>
        <v>2176.64</v>
      </c>
      <c r="AK35" s="1" t="n">
        <f aca="false">E35-AJ35</f>
        <v>0.360000000000127</v>
      </c>
      <c r="AM35" s="1" t="n">
        <f aca="false">I35</f>
        <v>0</v>
      </c>
      <c r="AN35" s="1" t="n">
        <f aca="false">J35</f>
        <v>0</v>
      </c>
      <c r="AO35" s="1" t="n">
        <f aca="false">K35</f>
        <v>0</v>
      </c>
      <c r="AP35" s="1" t="n">
        <f aca="false">L35</f>
        <v>0</v>
      </c>
      <c r="AQ35" s="1" t="n">
        <f aca="false">M35</f>
        <v>0</v>
      </c>
      <c r="AR35" s="1" t="n">
        <f aca="false">N35</f>
        <v>0</v>
      </c>
      <c r="AV35" s="1" t="n">
        <f aca="false">SUM(AM35:AU35)</f>
        <v>0</v>
      </c>
    </row>
    <row r="36" customFormat="false" ht="12.75" hidden="false" customHeight="false" outlineLevel="0" collapsed="false">
      <c r="A36" s="0" t="s">
        <v>50</v>
      </c>
      <c r="B36" s="0" t="s">
        <v>90</v>
      </c>
      <c r="C36" s="0" t="s">
        <v>91</v>
      </c>
      <c r="D36" s="0" t="n">
        <v>100055</v>
      </c>
      <c r="E36" s="1" t="n">
        <v>4994</v>
      </c>
      <c r="G36" s="1" t="s">
        <v>87</v>
      </c>
      <c r="N36" s="1" t="n">
        <v>149.81</v>
      </c>
      <c r="S36" s="1" t="n">
        <v>199.747</v>
      </c>
      <c r="T36" s="1" t="n">
        <v>1398.228</v>
      </c>
      <c r="U36" s="1" t="n">
        <v>499.367</v>
      </c>
      <c r="V36" s="1" t="n">
        <v>499.367</v>
      </c>
      <c r="W36" s="1" t="n">
        <v>299.62</v>
      </c>
      <c r="X36" s="1" t="n">
        <v>699.114</v>
      </c>
      <c r="Z36" s="1" t="n">
        <v>199.747</v>
      </c>
      <c r="AB36" s="1" t="n">
        <v>749.051</v>
      </c>
      <c r="AD36" s="1" t="n">
        <v>299.62</v>
      </c>
      <c r="AJ36" s="1" t="n">
        <f aca="false">SUM(I36:AI36)</f>
        <v>4993.671</v>
      </c>
      <c r="AK36" s="1" t="n">
        <f aca="false">E36-AJ36</f>
        <v>0.328999999999724</v>
      </c>
      <c r="AM36" s="1" t="n">
        <f aca="false">I36</f>
        <v>0</v>
      </c>
      <c r="AN36" s="1" t="n">
        <f aca="false">J36</f>
        <v>0</v>
      </c>
      <c r="AO36" s="1" t="n">
        <f aca="false">K36</f>
        <v>0</v>
      </c>
      <c r="AP36" s="1" t="n">
        <f aca="false">L36</f>
        <v>0</v>
      </c>
      <c r="AQ36" s="1" t="n">
        <f aca="false">M36</f>
        <v>0</v>
      </c>
      <c r="AR36" s="1" t="n">
        <f aca="false">N36</f>
        <v>149.81</v>
      </c>
      <c r="AV36" s="1" t="n">
        <f aca="false">SUM(AM36:AU36)</f>
        <v>149.81</v>
      </c>
    </row>
    <row r="37" customFormat="false" ht="12.75" hidden="false" customHeight="false" outlineLevel="0" collapsed="false">
      <c r="A37" s="0" t="s">
        <v>50</v>
      </c>
      <c r="B37" s="0" t="s">
        <v>92</v>
      </c>
      <c r="C37" s="0" t="s">
        <v>93</v>
      </c>
      <c r="D37" s="0" t="n">
        <v>100068</v>
      </c>
      <c r="E37" s="1" t="n">
        <v>4846</v>
      </c>
      <c r="G37" s="1" t="s">
        <v>87</v>
      </c>
      <c r="N37" s="1" t="n">
        <v>96.918</v>
      </c>
      <c r="Q37" s="1" t="n">
        <v>23.999</v>
      </c>
      <c r="T37" s="1" t="n">
        <v>2641.243</v>
      </c>
      <c r="U37" s="1" t="n">
        <v>629.966</v>
      </c>
      <c r="V37" s="1" t="n">
        <v>387.672</v>
      </c>
      <c r="W37" s="1" t="n">
        <v>96.918</v>
      </c>
      <c r="X37" s="1" t="n">
        <v>533.048</v>
      </c>
      <c r="Z37" s="1" t="n">
        <v>96.918</v>
      </c>
      <c r="AB37" s="1" t="n">
        <v>193.836</v>
      </c>
      <c r="AC37" s="1" t="n">
        <v>96.918</v>
      </c>
      <c r="AF37" s="1" t="n">
        <v>48.459</v>
      </c>
      <c r="AJ37" s="1" t="n">
        <f aca="false">SUM(I37:AI37)</f>
        <v>4845.895</v>
      </c>
      <c r="AK37" s="1" t="n">
        <f aca="false">E37-AJ37</f>
        <v>0.105000000000473</v>
      </c>
      <c r="AM37" s="1" t="n">
        <f aca="false">I37</f>
        <v>0</v>
      </c>
      <c r="AN37" s="1" t="n">
        <f aca="false">J37</f>
        <v>0</v>
      </c>
      <c r="AO37" s="1" t="n">
        <f aca="false">K37</f>
        <v>0</v>
      </c>
      <c r="AP37" s="1" t="n">
        <f aca="false">L37</f>
        <v>0</v>
      </c>
      <c r="AQ37" s="1" t="n">
        <f aca="false">M37</f>
        <v>0</v>
      </c>
      <c r="AR37" s="1" t="n">
        <f aca="false">N37</f>
        <v>96.918</v>
      </c>
      <c r="AV37" s="1" t="n">
        <f aca="false">SUM(AM37:AU37)</f>
        <v>96.918</v>
      </c>
    </row>
    <row r="38" customFormat="false" ht="12.75" hidden="false" customHeight="false" outlineLevel="0" collapsed="false">
      <c r="A38" s="0" t="s">
        <v>50</v>
      </c>
      <c r="B38" s="0" t="s">
        <v>94</v>
      </c>
      <c r="C38" s="0" t="s">
        <v>95</v>
      </c>
      <c r="D38" s="0" t="n">
        <v>100872</v>
      </c>
      <c r="E38" s="1" t="n">
        <v>952</v>
      </c>
      <c r="G38" s="1" t="s">
        <v>87</v>
      </c>
      <c r="T38" s="1" t="n">
        <v>333.133</v>
      </c>
      <c r="V38" s="1" t="n">
        <v>142.771</v>
      </c>
      <c r="W38" s="1" t="n">
        <v>142.771</v>
      </c>
      <c r="AD38" s="1" t="n">
        <v>333.133</v>
      </c>
      <c r="AJ38" s="1" t="n">
        <f aca="false">SUM(I38:AI38)</f>
        <v>951.808</v>
      </c>
      <c r="AK38" s="1" t="n">
        <f aca="false">E38-AJ38</f>
        <v>0.192000000000007</v>
      </c>
      <c r="AM38" s="1" t="n">
        <f aca="false">I38</f>
        <v>0</v>
      </c>
      <c r="AN38" s="1" t="n">
        <f aca="false">J38</f>
        <v>0</v>
      </c>
      <c r="AO38" s="1" t="n">
        <f aca="false">K38</f>
        <v>0</v>
      </c>
      <c r="AP38" s="1" t="n">
        <f aca="false">L38</f>
        <v>0</v>
      </c>
      <c r="AQ38" s="1" t="n">
        <f aca="false">M38</f>
        <v>0</v>
      </c>
      <c r="AR38" s="1" t="n">
        <f aca="false">N38</f>
        <v>0</v>
      </c>
      <c r="AV38" s="1" t="n">
        <f aca="false">SUM(AM38:AU38)</f>
        <v>0</v>
      </c>
    </row>
    <row r="39" customFormat="false" ht="12.75" hidden="false" customHeight="false" outlineLevel="0" collapsed="false">
      <c r="A39" s="0" t="s">
        <v>50</v>
      </c>
      <c r="B39" s="18" t="s">
        <v>96</v>
      </c>
      <c r="C39" s="0" t="s">
        <v>89</v>
      </c>
      <c r="D39" s="18" t="n">
        <v>103454</v>
      </c>
      <c r="E39" s="1" t="n">
        <v>400</v>
      </c>
      <c r="G39" s="1" t="s">
        <v>53</v>
      </c>
      <c r="T39" s="1" t="n">
        <v>100</v>
      </c>
      <c r="U39" s="1" t="n">
        <v>20</v>
      </c>
      <c r="V39" s="1" t="n">
        <v>20</v>
      </c>
      <c r="W39" s="1" t="n">
        <v>20</v>
      </c>
      <c r="X39" s="1" t="n">
        <v>80</v>
      </c>
      <c r="AB39" s="1" t="n">
        <v>60</v>
      </c>
      <c r="AD39" s="1" t="n">
        <v>100</v>
      </c>
      <c r="AJ39" s="1" t="n">
        <f aca="false">SUM(I39:AI39)</f>
        <v>400</v>
      </c>
      <c r="AK39" s="1" t="n">
        <f aca="false">E39-AJ39</f>
        <v>0</v>
      </c>
      <c r="AM39" s="1" t="n">
        <f aca="false">I39</f>
        <v>0</v>
      </c>
      <c r="AN39" s="1" t="n">
        <f aca="false">J39</f>
        <v>0</v>
      </c>
      <c r="AO39" s="1" t="n">
        <f aca="false">K39</f>
        <v>0</v>
      </c>
      <c r="AP39" s="1" t="n">
        <f aca="false">L39</f>
        <v>0</v>
      </c>
      <c r="AQ39" s="1" t="n">
        <f aca="false">M39</f>
        <v>0</v>
      </c>
      <c r="AR39" s="1" t="n">
        <f aca="false">N39</f>
        <v>0</v>
      </c>
      <c r="AV39" s="1" t="n">
        <f aca="false">SUM(AM39:AU39)</f>
        <v>0</v>
      </c>
    </row>
    <row r="41" customFormat="false" ht="12.75" hidden="false" customHeight="false" outlineLevel="0" collapsed="false">
      <c r="A41" s="19"/>
      <c r="B41" s="19" t="s">
        <v>97</v>
      </c>
      <c r="C41" s="19"/>
      <c r="D41" s="19"/>
      <c r="E41" s="20" t="n">
        <f aca="false">SUM(E34:E39)</f>
        <v>20746</v>
      </c>
      <c r="F41" s="20"/>
      <c r="G41" s="20"/>
      <c r="H41" s="20"/>
      <c r="I41" s="20" t="n">
        <f aca="false">SUM(I34:I39)</f>
        <v>0</v>
      </c>
      <c r="J41" s="20" t="n">
        <f aca="false">SUM(J34:J39)</f>
        <v>0</v>
      </c>
      <c r="K41" s="20" t="n">
        <f aca="false">SUM(K34:K39)</f>
        <v>0</v>
      </c>
      <c r="L41" s="20" t="n">
        <f aca="false">SUM(L34:L39)</f>
        <v>0</v>
      </c>
      <c r="M41" s="20" t="n">
        <f aca="false">SUM(M34:M39)</f>
        <v>0</v>
      </c>
      <c r="N41" s="20" t="n">
        <f aca="false">SUM(N34:N39)</f>
        <v>246.728</v>
      </c>
      <c r="O41" s="20" t="n">
        <f aca="false">SUM(O34:O39)</f>
        <v>0</v>
      </c>
      <c r="P41" s="20" t="n">
        <f aca="false">SUM(P34:P39)</f>
        <v>0</v>
      </c>
      <c r="Q41" s="20" t="n">
        <f aca="false">SUM(Q34:Q39)</f>
        <v>23.999</v>
      </c>
      <c r="R41" s="20" t="n">
        <f aca="false">SUM(R34:R39)</f>
        <v>36.887</v>
      </c>
      <c r="S41" s="20" t="n">
        <f aca="false">SUM(S34:S39)</f>
        <v>236.634</v>
      </c>
      <c r="T41" s="20" t="n">
        <f aca="false">SUM(T34:T39)</f>
        <v>7680.261</v>
      </c>
      <c r="U41" s="20" t="n">
        <f aca="false">SUM(U34:U39)</f>
        <v>1627.034</v>
      </c>
      <c r="V41" s="20" t="n">
        <f aca="false">SUM(V34:V39)</f>
        <v>1601.284</v>
      </c>
      <c r="W41" s="20" t="n">
        <f aca="false">SUM(W34:W39)</f>
        <v>1110.783</v>
      </c>
      <c r="X41" s="20" t="n">
        <f aca="false">SUM(X34:X39)</f>
        <v>3739.381</v>
      </c>
      <c r="Y41" s="20" t="n">
        <f aca="false">SUM(Y34:Y39)</f>
        <v>0</v>
      </c>
      <c r="Z41" s="20" t="n">
        <f aca="false">SUM(Z34:Z39)</f>
        <v>665.534</v>
      </c>
      <c r="AA41" s="20" t="n">
        <f aca="false">SUM(AA34:AA39)</f>
        <v>295.095</v>
      </c>
      <c r="AB41" s="20" t="n">
        <f aca="false">SUM(AB34:AB39)</f>
        <v>1624.478</v>
      </c>
      <c r="AC41" s="20" t="n">
        <f aca="false">SUM(AC34:AC39)</f>
        <v>96.918</v>
      </c>
      <c r="AD41" s="20" t="n">
        <f aca="false">SUM(AD34:AD39)</f>
        <v>1711.913</v>
      </c>
      <c r="AE41" s="20" t="n">
        <f aca="false">SUM(AE34:AE39)</f>
        <v>0</v>
      </c>
      <c r="AF41" s="20" t="n">
        <f aca="false">SUM(AF34:AF39)</f>
        <v>48.459</v>
      </c>
      <c r="AG41" s="20" t="n">
        <f aca="false">SUM(AG34:AG39)</f>
        <v>0</v>
      </c>
      <c r="AH41" s="20" t="n">
        <f aca="false">SUM(AH34:AH39)</f>
        <v>0</v>
      </c>
      <c r="AI41" s="20" t="n">
        <f aca="false">SUM(AI34:AI39)</f>
        <v>0</v>
      </c>
      <c r="AJ41" s="20" t="n">
        <f aca="false">SUM(AJ34:AJ39)</f>
        <v>20745.388</v>
      </c>
      <c r="AK41" s="20" t="n">
        <f aca="false">SUM(AK34:AK39)</f>
        <v>0.611999999999625</v>
      </c>
      <c r="AL41" s="14"/>
      <c r="AM41" s="20" t="n">
        <f aca="false">SUM(AM34:AM39)</f>
        <v>0</v>
      </c>
      <c r="AN41" s="20" t="n">
        <f aca="false">SUM(AN34:AN39)</f>
        <v>0</v>
      </c>
      <c r="AO41" s="20" t="n">
        <f aca="false">SUM(AO34:AO39)</f>
        <v>0</v>
      </c>
      <c r="AP41" s="20" t="n">
        <f aca="false">SUM(AP34:AP39)</f>
        <v>0</v>
      </c>
      <c r="AQ41" s="20" t="n">
        <f aca="false">SUM(AQ34:AQ39)</f>
        <v>0</v>
      </c>
      <c r="AR41" s="20" t="n">
        <f aca="false">SUM(AR34:AR39)</f>
        <v>246.728</v>
      </c>
      <c r="AS41" s="20" t="n">
        <f aca="false">SUM(AS34:AS39)</f>
        <v>0</v>
      </c>
      <c r="AT41" s="20" t="n">
        <f aca="false">SUM(AT34:AT39)</f>
        <v>0</v>
      </c>
      <c r="AU41" s="20" t="n">
        <f aca="false">SUM(AU34:AU39)</f>
        <v>0</v>
      </c>
      <c r="AV41" s="20" t="n">
        <f aca="false">SUM(AV34:AV39)</f>
        <v>246.728</v>
      </c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3" customFormat="false" ht="12.75" hidden="false" customHeight="false" outlineLevel="0" collapsed="false">
      <c r="A43" s="17" t="s">
        <v>98</v>
      </c>
    </row>
    <row r="44" customFormat="false" ht="12.75" hidden="false" customHeight="false" outlineLevel="0" collapsed="false">
      <c r="A44" s="0" t="s">
        <v>50</v>
      </c>
      <c r="B44" s="0" t="s">
        <v>99</v>
      </c>
      <c r="C44" s="0" t="s">
        <v>100</v>
      </c>
      <c r="D44" s="0" t="n">
        <v>100012</v>
      </c>
      <c r="E44" s="1" t="n">
        <v>7095</v>
      </c>
      <c r="G44" s="1" t="s">
        <v>53</v>
      </c>
      <c r="AJ44" s="1" t="n">
        <f aca="false">SUM(I44:AI44)</f>
        <v>0</v>
      </c>
      <c r="AK44" s="1" t="n">
        <f aca="false">E44-AJ44</f>
        <v>7095</v>
      </c>
      <c r="AM44" s="1" t="n">
        <f aca="false">I44</f>
        <v>0</v>
      </c>
      <c r="AN44" s="1" t="n">
        <f aca="false">J44</f>
        <v>0</v>
      </c>
      <c r="AO44" s="1" t="n">
        <f aca="false">K44</f>
        <v>0</v>
      </c>
      <c r="AP44" s="1" t="n">
        <f aca="false">L44</f>
        <v>0</v>
      </c>
      <c r="AQ44" s="1" t="n">
        <f aca="false">M44</f>
        <v>0</v>
      </c>
      <c r="AR44" s="1" t="n">
        <f aca="false">N44</f>
        <v>0</v>
      </c>
      <c r="AV44" s="1" t="n">
        <f aca="false">SUM(AM44:AU44)</f>
        <v>0</v>
      </c>
    </row>
    <row r="45" customFormat="false" ht="12.75" hidden="false" customHeight="false" outlineLevel="0" collapsed="false">
      <c r="A45" s="0" t="s">
        <v>50</v>
      </c>
      <c r="B45" s="0" t="s">
        <v>101</v>
      </c>
      <c r="C45" s="0" t="s">
        <v>102</v>
      </c>
      <c r="D45" s="0" t="n">
        <v>100016</v>
      </c>
      <c r="E45" s="1" t="n">
        <v>1260</v>
      </c>
      <c r="G45" s="1" t="s">
        <v>53</v>
      </c>
      <c r="AJ45" s="1" t="n">
        <f aca="false">SUM(I45:AI45)</f>
        <v>0</v>
      </c>
      <c r="AK45" s="1" t="n">
        <f aca="false">E45-AJ45</f>
        <v>1260</v>
      </c>
      <c r="AM45" s="1" t="n">
        <f aca="false">I45</f>
        <v>0</v>
      </c>
      <c r="AN45" s="1" t="n">
        <f aca="false">J45</f>
        <v>0</v>
      </c>
      <c r="AO45" s="1" t="n">
        <f aca="false">K45</f>
        <v>0</v>
      </c>
      <c r="AP45" s="1" t="n">
        <f aca="false">L45</f>
        <v>0</v>
      </c>
      <c r="AQ45" s="1" t="n">
        <f aca="false">M45</f>
        <v>0</v>
      </c>
      <c r="AR45" s="1" t="n">
        <f aca="false">N45</f>
        <v>0</v>
      </c>
      <c r="AV45" s="1" t="n">
        <f aca="false">SUM(AM45:AU45)</f>
        <v>0</v>
      </c>
    </row>
    <row r="46" customFormat="false" ht="12.75" hidden="false" customHeight="false" outlineLevel="0" collapsed="false">
      <c r="A46" s="0" t="s">
        <v>50</v>
      </c>
      <c r="B46" s="18" t="s">
        <v>103</v>
      </c>
      <c r="C46" s="18" t="s">
        <v>104</v>
      </c>
      <c r="D46" s="18" t="n">
        <v>100091</v>
      </c>
      <c r="E46" s="1" t="n">
        <v>977</v>
      </c>
      <c r="G46" s="1" t="s">
        <v>53</v>
      </c>
      <c r="AJ46" s="1" t="n">
        <f aca="false">SUM(I46:AI46)</f>
        <v>0</v>
      </c>
      <c r="AK46" s="1" t="n">
        <f aca="false">E46-AJ46</f>
        <v>977</v>
      </c>
      <c r="AM46" s="1" t="n">
        <f aca="false">I46</f>
        <v>0</v>
      </c>
      <c r="AN46" s="1" t="n">
        <f aca="false">J46</f>
        <v>0</v>
      </c>
      <c r="AO46" s="1" t="n">
        <f aca="false">K46</f>
        <v>0</v>
      </c>
      <c r="AP46" s="1" t="n">
        <f aca="false">L46</f>
        <v>0</v>
      </c>
      <c r="AQ46" s="1" t="n">
        <f aca="false">M46</f>
        <v>0</v>
      </c>
      <c r="AR46" s="1" t="n">
        <f aca="false">N46</f>
        <v>0</v>
      </c>
      <c r="AV46" s="1" t="n">
        <f aca="false">SUM(AM46:AU46)</f>
        <v>0</v>
      </c>
    </row>
    <row r="47" customFormat="false" ht="12.75" hidden="false" customHeight="false" outlineLevel="0" collapsed="false">
      <c r="A47" s="0" t="s">
        <v>50</v>
      </c>
      <c r="B47" s="0" t="s">
        <v>105</v>
      </c>
      <c r="C47" s="0" t="s">
        <v>106</v>
      </c>
      <c r="D47" s="0" t="n">
        <v>100127</v>
      </c>
      <c r="E47" s="1" t="n">
        <v>13607</v>
      </c>
      <c r="G47" s="1" t="s">
        <v>69</v>
      </c>
      <c r="M47" s="1" t="n">
        <v>800</v>
      </c>
      <c r="R47" s="1" t="n">
        <v>220</v>
      </c>
      <c r="T47" s="1" t="n">
        <v>3150</v>
      </c>
      <c r="V47" s="1" t="n">
        <v>1650</v>
      </c>
      <c r="W47" s="1" t="n">
        <v>350</v>
      </c>
      <c r="X47" s="1" t="n">
        <v>500</v>
      </c>
      <c r="Y47" s="1" t="n">
        <v>930</v>
      </c>
      <c r="Z47" s="1" t="n">
        <v>1000</v>
      </c>
      <c r="AA47" s="1" t="n">
        <v>54</v>
      </c>
      <c r="AB47" s="1" t="n">
        <v>754</v>
      </c>
      <c r="AC47" s="1" t="n">
        <v>237</v>
      </c>
      <c r="AI47" s="1" t="n">
        <v>380</v>
      </c>
      <c r="AJ47" s="1" t="n">
        <f aca="false">SUM(I47:AI47)</f>
        <v>10025</v>
      </c>
      <c r="AK47" s="1" t="n">
        <f aca="false">E47-AJ47</f>
        <v>3582</v>
      </c>
      <c r="AM47" s="1" t="n">
        <f aca="false">I47</f>
        <v>0</v>
      </c>
      <c r="AN47" s="1" t="n">
        <f aca="false">J47</f>
        <v>0</v>
      </c>
      <c r="AO47" s="1" t="n">
        <f aca="false">K47</f>
        <v>0</v>
      </c>
      <c r="AP47" s="1" t="n">
        <f aca="false">L47</f>
        <v>0</v>
      </c>
      <c r="AQ47" s="1" t="n">
        <f aca="false">M47</f>
        <v>800</v>
      </c>
      <c r="AR47" s="1" t="n">
        <f aca="false">N47</f>
        <v>0</v>
      </c>
      <c r="AV47" s="1" t="n">
        <f aca="false">SUM(AM47:AU47)</f>
        <v>800</v>
      </c>
    </row>
    <row r="48" customFormat="false" ht="12.75" hidden="false" customHeight="false" outlineLevel="0" collapsed="false">
      <c r="A48" s="0" t="s">
        <v>50</v>
      </c>
      <c r="B48" s="0" t="s">
        <v>107</v>
      </c>
      <c r="C48" s="0" t="s">
        <v>108</v>
      </c>
      <c r="D48" s="0" t="n">
        <v>100236</v>
      </c>
      <c r="E48" s="1" t="n">
        <v>1008</v>
      </c>
      <c r="G48" s="1" t="s">
        <v>53</v>
      </c>
      <c r="AJ48" s="1" t="n">
        <f aca="false">SUM(I48:AI48)</f>
        <v>0</v>
      </c>
      <c r="AK48" s="1" t="n">
        <f aca="false">E48-AJ48</f>
        <v>1008</v>
      </c>
      <c r="AM48" s="1" t="n">
        <f aca="false">I48</f>
        <v>0</v>
      </c>
      <c r="AN48" s="1" t="n">
        <f aca="false">J48</f>
        <v>0</v>
      </c>
      <c r="AO48" s="1" t="n">
        <f aca="false">K48</f>
        <v>0</v>
      </c>
      <c r="AP48" s="1" t="n">
        <f aca="false">L48</f>
        <v>0</v>
      </c>
      <c r="AQ48" s="1" t="n">
        <f aca="false">M48</f>
        <v>0</v>
      </c>
      <c r="AR48" s="1" t="n">
        <f aca="false">N48</f>
        <v>0</v>
      </c>
      <c r="AV48" s="1" t="n">
        <f aca="false">SUM(AM48:AU48)</f>
        <v>0</v>
      </c>
    </row>
    <row r="49" customFormat="false" ht="12.75" hidden="false" customHeight="false" outlineLevel="0" collapsed="false">
      <c r="A49" s="0" t="s">
        <v>50</v>
      </c>
      <c r="B49" s="0" t="s">
        <v>109</v>
      </c>
      <c r="C49" s="0" t="s">
        <v>110</v>
      </c>
      <c r="D49" s="0" t="n">
        <v>102670</v>
      </c>
      <c r="E49" s="1" t="n">
        <f aca="false">4853-2800</f>
        <v>2053</v>
      </c>
      <c r="G49" s="2" t="s">
        <v>82</v>
      </c>
      <c r="AJ49" s="1" t="n">
        <f aca="false">SUM(I49:AI49)</f>
        <v>0</v>
      </c>
      <c r="AK49" s="1" t="n">
        <f aca="false">E49-AJ49</f>
        <v>2053</v>
      </c>
      <c r="AM49" s="1" t="n">
        <f aca="false">I49</f>
        <v>0</v>
      </c>
      <c r="AN49" s="1" t="n">
        <f aca="false">J49</f>
        <v>0</v>
      </c>
      <c r="AO49" s="1" t="n">
        <f aca="false">K49</f>
        <v>0</v>
      </c>
      <c r="AP49" s="1" t="n">
        <f aca="false">L49</f>
        <v>0</v>
      </c>
      <c r="AQ49" s="1" t="n">
        <f aca="false">M49</f>
        <v>0</v>
      </c>
      <c r="AR49" s="1" t="n">
        <f aca="false">N49</f>
        <v>0</v>
      </c>
      <c r="AV49" s="1" t="n">
        <f aca="false">SUM(AM49:AU49)</f>
        <v>0</v>
      </c>
    </row>
    <row r="50" customFormat="false" ht="12.75" hidden="false" customHeight="false" outlineLevel="0" collapsed="false">
      <c r="A50" s="0" t="s">
        <v>50</v>
      </c>
      <c r="B50" s="0" t="s">
        <v>111</v>
      </c>
      <c r="C50" s="0" t="s">
        <v>112</v>
      </c>
      <c r="D50" s="0" t="n">
        <v>102711</v>
      </c>
      <c r="E50" s="1" t="n">
        <v>545</v>
      </c>
      <c r="G50" s="1" t="s">
        <v>53</v>
      </c>
      <c r="AJ50" s="1" t="n">
        <f aca="false">SUM(I50:AI50)</f>
        <v>0</v>
      </c>
      <c r="AK50" s="1" t="n">
        <f aca="false">E50-AJ50</f>
        <v>545</v>
      </c>
      <c r="AM50" s="1" t="n">
        <f aca="false">I50</f>
        <v>0</v>
      </c>
      <c r="AN50" s="1" t="n">
        <f aca="false">J50</f>
        <v>0</v>
      </c>
      <c r="AO50" s="1" t="n">
        <f aca="false">K50</f>
        <v>0</v>
      </c>
      <c r="AP50" s="1" t="n">
        <f aca="false">L50</f>
        <v>0</v>
      </c>
      <c r="AQ50" s="1" t="n">
        <f aca="false">M50</f>
        <v>0</v>
      </c>
      <c r="AR50" s="1" t="n">
        <f aca="false">N50</f>
        <v>0</v>
      </c>
      <c r="AV50" s="1" t="n">
        <f aca="false">SUM(AM50:AU50)</f>
        <v>0</v>
      </c>
    </row>
    <row r="52" customFormat="false" ht="12.75" hidden="false" customHeight="false" outlineLevel="0" collapsed="false">
      <c r="A52" s="19"/>
      <c r="B52" s="19" t="s">
        <v>113</v>
      </c>
      <c r="C52" s="19"/>
      <c r="D52" s="19"/>
      <c r="E52" s="20" t="n">
        <f aca="false">SUM(E44:E50)</f>
        <v>26545</v>
      </c>
      <c r="F52" s="20"/>
      <c r="G52" s="20"/>
      <c r="H52" s="20"/>
      <c r="I52" s="20" t="n">
        <f aca="false">SUM(I44:I50)</f>
        <v>0</v>
      </c>
      <c r="J52" s="20" t="n">
        <f aca="false">SUM(J44:J50)</f>
        <v>0</v>
      </c>
      <c r="K52" s="20" t="n">
        <f aca="false">SUM(K44:K50)</f>
        <v>0</v>
      </c>
      <c r="L52" s="20" t="n">
        <f aca="false">SUM(L44:L50)</f>
        <v>0</v>
      </c>
      <c r="M52" s="20" t="n">
        <f aca="false">SUM(M44:M50)</f>
        <v>800</v>
      </c>
      <c r="N52" s="20" t="n">
        <f aca="false">SUM(N44:N50)</f>
        <v>0</v>
      </c>
      <c r="O52" s="20" t="n">
        <f aca="false">SUM(O44:O50)</f>
        <v>0</v>
      </c>
      <c r="P52" s="20" t="n">
        <f aca="false">SUM(P44:P50)</f>
        <v>0</v>
      </c>
      <c r="Q52" s="20" t="n">
        <f aca="false">SUM(Q44:Q50)</f>
        <v>0</v>
      </c>
      <c r="R52" s="20" t="n">
        <f aca="false">SUM(R44:R50)</f>
        <v>220</v>
      </c>
      <c r="S52" s="20" t="n">
        <f aca="false">SUM(S44:S50)</f>
        <v>0</v>
      </c>
      <c r="T52" s="20" t="n">
        <f aca="false">SUM(T44:T50)</f>
        <v>3150</v>
      </c>
      <c r="U52" s="20" t="n">
        <f aca="false">SUM(U44:U50)</f>
        <v>0</v>
      </c>
      <c r="V52" s="20" t="n">
        <f aca="false">SUM(V44:V50)</f>
        <v>1650</v>
      </c>
      <c r="W52" s="20" t="n">
        <f aca="false">SUM(W44:W50)</f>
        <v>350</v>
      </c>
      <c r="X52" s="20" t="n">
        <f aca="false">SUM(X44:X50)</f>
        <v>500</v>
      </c>
      <c r="Y52" s="20" t="n">
        <f aca="false">SUM(Y44:Y50)</f>
        <v>930</v>
      </c>
      <c r="Z52" s="20" t="n">
        <f aca="false">SUM(Z44:Z50)</f>
        <v>1000</v>
      </c>
      <c r="AA52" s="20" t="n">
        <f aca="false">SUM(AA44:AA50)</f>
        <v>54</v>
      </c>
      <c r="AB52" s="20" t="n">
        <f aca="false">SUM(AB44:AB50)</f>
        <v>754</v>
      </c>
      <c r="AC52" s="20" t="n">
        <f aca="false">SUM(AC44:AC50)</f>
        <v>237</v>
      </c>
      <c r="AD52" s="20" t="n">
        <f aca="false">SUM(AD44:AD50)</f>
        <v>0</v>
      </c>
      <c r="AE52" s="20" t="n">
        <f aca="false">SUM(AE44:AE50)</f>
        <v>0</v>
      </c>
      <c r="AF52" s="20" t="n">
        <f aca="false">SUM(AF44:AF50)</f>
        <v>0</v>
      </c>
      <c r="AG52" s="20" t="n">
        <f aca="false">SUM(AG44:AG50)</f>
        <v>0</v>
      </c>
      <c r="AH52" s="20" t="n">
        <f aca="false">SUM(AH44:AH50)</f>
        <v>0</v>
      </c>
      <c r="AI52" s="20" t="n">
        <f aca="false">SUM(AI44:AI50)</f>
        <v>380</v>
      </c>
      <c r="AJ52" s="20" t="n">
        <f aca="false">SUM(AJ44:AJ50)</f>
        <v>10025</v>
      </c>
      <c r="AK52" s="20" t="n">
        <f aca="false">SUM(AK44:AK50)</f>
        <v>16520</v>
      </c>
      <c r="AL52" s="14"/>
      <c r="AM52" s="20" t="n">
        <f aca="false">SUM(AM44:AM50)</f>
        <v>0</v>
      </c>
      <c r="AN52" s="20" t="n">
        <f aca="false">SUM(AN44:AN50)</f>
        <v>0</v>
      </c>
      <c r="AO52" s="20" t="n">
        <f aca="false">SUM(AO44:AO50)</f>
        <v>0</v>
      </c>
      <c r="AP52" s="20" t="n">
        <f aca="false">SUM(AP44:AP50)</f>
        <v>0</v>
      </c>
      <c r="AQ52" s="20" t="n">
        <f aca="false">SUM(AQ44:AQ50)</f>
        <v>800</v>
      </c>
      <c r="AR52" s="20" t="n">
        <f aca="false">SUM(AR44:AR50)</f>
        <v>0</v>
      </c>
      <c r="AS52" s="20" t="n">
        <f aca="false">SUM(AS44:AS50)</f>
        <v>0</v>
      </c>
      <c r="AT52" s="20" t="n">
        <f aca="false">SUM(AT44:AT50)</f>
        <v>0</v>
      </c>
      <c r="AU52" s="20"/>
      <c r="AV52" s="20" t="n">
        <f aca="false">SUM(AV44:AV50)</f>
        <v>800</v>
      </c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4" customFormat="false" ht="12.75" hidden="false" customHeight="false" outlineLevel="0" collapsed="false">
      <c r="A54" s="17" t="s">
        <v>114</v>
      </c>
    </row>
    <row r="55" customFormat="false" ht="12.75" hidden="false" customHeight="false" outlineLevel="0" collapsed="false">
      <c r="A55" s="0" t="s">
        <v>50</v>
      </c>
      <c r="B55" s="0" t="s">
        <v>115</v>
      </c>
      <c r="C55" s="0" t="s">
        <v>116</v>
      </c>
      <c r="D55" s="0" t="n">
        <v>100026</v>
      </c>
      <c r="E55" s="1" t="n">
        <v>2382</v>
      </c>
      <c r="G55" s="1" t="s">
        <v>53</v>
      </c>
      <c r="AJ55" s="1" t="n">
        <f aca="false">SUM(I55:AI55)</f>
        <v>0</v>
      </c>
      <c r="AK55" s="1" t="n">
        <f aca="false">E55-AJ55</f>
        <v>2382</v>
      </c>
      <c r="AM55" s="1" t="n">
        <f aca="false">I55</f>
        <v>0</v>
      </c>
      <c r="AN55" s="1" t="n">
        <f aca="false">J55</f>
        <v>0</v>
      </c>
      <c r="AO55" s="1" t="n">
        <f aca="false">K55</f>
        <v>0</v>
      </c>
      <c r="AP55" s="1" t="n">
        <f aca="false">L55</f>
        <v>0</v>
      </c>
      <c r="AQ55" s="1" t="n">
        <f aca="false">M55</f>
        <v>0</v>
      </c>
      <c r="AR55" s="1" t="n">
        <f aca="false">N55</f>
        <v>0</v>
      </c>
      <c r="AV55" s="1" t="n">
        <f aca="false">SUM(AM55:AU55)</f>
        <v>0</v>
      </c>
    </row>
    <row r="56" customFormat="false" ht="12.75" hidden="false" customHeight="false" outlineLevel="0" collapsed="false">
      <c r="A56" s="0" t="s">
        <v>50</v>
      </c>
      <c r="B56" s="18" t="s">
        <v>117</v>
      </c>
      <c r="C56" s="18" t="s">
        <v>118</v>
      </c>
      <c r="D56" s="18" t="n">
        <v>100027</v>
      </c>
      <c r="E56" s="1" t="n">
        <v>2033</v>
      </c>
      <c r="G56" s="1" t="s">
        <v>69</v>
      </c>
      <c r="N56" s="1" t="n">
        <v>98</v>
      </c>
      <c r="U56" s="1" t="n">
        <v>149</v>
      </c>
      <c r="X56" s="1" t="n">
        <v>130</v>
      </c>
      <c r="Z56" s="1" t="n">
        <v>286</v>
      </c>
      <c r="AB56" s="1" t="n">
        <v>109</v>
      </c>
      <c r="AC56" s="1" t="n">
        <v>131</v>
      </c>
      <c r="AF56" s="1" t="n">
        <v>30</v>
      </c>
      <c r="AJ56" s="1" t="n">
        <f aca="false">SUM(I56:AI56)</f>
        <v>933</v>
      </c>
      <c r="AK56" s="1" t="n">
        <f aca="false">E56-AJ56</f>
        <v>1100</v>
      </c>
      <c r="AM56" s="1" t="n">
        <f aca="false">I56</f>
        <v>0</v>
      </c>
      <c r="AN56" s="1" t="n">
        <f aca="false">J56</f>
        <v>0</v>
      </c>
      <c r="AO56" s="1" t="n">
        <f aca="false">K56</f>
        <v>0</v>
      </c>
      <c r="AP56" s="1" t="n">
        <f aca="false">L56</f>
        <v>0</v>
      </c>
      <c r="AQ56" s="1" t="n">
        <f aca="false">M56</f>
        <v>0</v>
      </c>
      <c r="AR56" s="1" t="n">
        <f aca="false">N56</f>
        <v>98</v>
      </c>
      <c r="AV56" s="1" t="n">
        <f aca="false">SUM(AM56:AU56)</f>
        <v>98</v>
      </c>
    </row>
    <row r="57" customFormat="false" ht="12.75" hidden="false" customHeight="false" outlineLevel="0" collapsed="false">
      <c r="A57" s="0" t="s">
        <v>50</v>
      </c>
      <c r="B57" s="18" t="s">
        <v>119</v>
      </c>
      <c r="C57" s="18" t="s">
        <v>116</v>
      </c>
      <c r="D57" s="18" t="n">
        <v>100029</v>
      </c>
      <c r="E57" s="1" t="n">
        <v>1280</v>
      </c>
      <c r="G57" s="1" t="s">
        <v>69</v>
      </c>
      <c r="I57" s="1" t="n">
        <v>80</v>
      </c>
      <c r="J57" s="1" t="n">
        <v>160</v>
      </c>
      <c r="M57" s="1" t="n">
        <v>275</v>
      </c>
      <c r="Q57" s="1" t="n">
        <f aca="false">175</f>
        <v>175</v>
      </c>
      <c r="S57" s="1" t="n">
        <v>10</v>
      </c>
      <c r="T57" s="1" t="n">
        <v>150</v>
      </c>
      <c r="X57" s="1" t="n">
        <v>100</v>
      </c>
      <c r="Z57" s="1" t="n">
        <v>250</v>
      </c>
      <c r="AG57" s="1" t="n">
        <v>50</v>
      </c>
      <c r="AI57" s="1" t="n">
        <v>20</v>
      </c>
      <c r="AJ57" s="1" t="n">
        <f aca="false">SUM(I57:AI57)</f>
        <v>1270</v>
      </c>
      <c r="AK57" s="1" t="n">
        <f aca="false">E57-AJ57</f>
        <v>10</v>
      </c>
      <c r="AM57" s="1" t="n">
        <f aca="false">I57</f>
        <v>80</v>
      </c>
      <c r="AN57" s="1" t="n">
        <f aca="false">J57</f>
        <v>160</v>
      </c>
      <c r="AO57" s="1" t="n">
        <f aca="false">K57</f>
        <v>0</v>
      </c>
      <c r="AP57" s="1" t="n">
        <f aca="false">L57</f>
        <v>0</v>
      </c>
      <c r="AQ57" s="1" t="n">
        <f aca="false">M57</f>
        <v>275</v>
      </c>
      <c r="AR57" s="1" t="n">
        <f aca="false">N57</f>
        <v>0</v>
      </c>
      <c r="AV57" s="1" t="n">
        <f aca="false">SUM(AM57:AU57)</f>
        <v>515</v>
      </c>
    </row>
    <row r="58" customFormat="false" ht="12.75" hidden="false" customHeight="false" outlineLevel="0" collapsed="false">
      <c r="A58" s="0" t="s">
        <v>50</v>
      </c>
      <c r="B58" s="18" t="s">
        <v>120</v>
      </c>
      <c r="C58" s="18" t="s">
        <v>121</v>
      </c>
      <c r="D58" s="18" t="n">
        <v>100045</v>
      </c>
      <c r="E58" s="1" t="n">
        <v>4856</v>
      </c>
      <c r="G58" s="1" t="s">
        <v>69</v>
      </c>
      <c r="T58" s="1" t="n">
        <v>82.55</v>
      </c>
      <c r="U58" s="1" t="n">
        <v>89.7</v>
      </c>
      <c r="V58" s="1" t="n">
        <v>22.62</v>
      </c>
      <c r="X58" s="1" t="n">
        <v>86.84</v>
      </c>
      <c r="AB58" s="1" t="n">
        <v>212.55</v>
      </c>
      <c r="AC58" s="1" t="n">
        <v>157.95</v>
      </c>
      <c r="AG58" s="1" t="n">
        <v>144.04</v>
      </c>
      <c r="AJ58" s="1" t="n">
        <f aca="false">SUM(I58:AI58)</f>
        <v>796.25</v>
      </c>
      <c r="AK58" s="1" t="n">
        <f aca="false">E58-AJ58</f>
        <v>4059.75</v>
      </c>
      <c r="AM58" s="1" t="n">
        <f aca="false">I58</f>
        <v>0</v>
      </c>
      <c r="AN58" s="1" t="n">
        <f aca="false">J58</f>
        <v>0</v>
      </c>
      <c r="AO58" s="1" t="n">
        <f aca="false">K58</f>
        <v>0</v>
      </c>
      <c r="AP58" s="1" t="n">
        <f aca="false">L58</f>
        <v>0</v>
      </c>
      <c r="AQ58" s="1" t="n">
        <f aca="false">M58</f>
        <v>0</v>
      </c>
      <c r="AR58" s="1" t="n">
        <f aca="false">N58</f>
        <v>0</v>
      </c>
      <c r="AV58" s="1" t="n">
        <f aca="false">SUM(AM58:AU58)</f>
        <v>0</v>
      </c>
    </row>
    <row r="59" customFormat="false" ht="12.75" hidden="false" customHeight="false" outlineLevel="0" collapsed="false">
      <c r="A59" s="0" t="s">
        <v>50</v>
      </c>
      <c r="B59" s="18" t="s">
        <v>122</v>
      </c>
      <c r="C59" s="18" t="s">
        <v>116</v>
      </c>
      <c r="D59" s="18" t="n">
        <v>100280</v>
      </c>
      <c r="E59" s="1" t="n">
        <v>1962</v>
      </c>
      <c r="G59" s="1" t="s">
        <v>69</v>
      </c>
      <c r="I59" s="1" t="n">
        <v>50</v>
      </c>
      <c r="J59" s="1" t="n">
        <v>150</v>
      </c>
      <c r="M59" s="1" t="n">
        <v>125</v>
      </c>
      <c r="N59" s="1" t="n">
        <v>75</v>
      </c>
      <c r="T59" s="1" t="n">
        <v>325</v>
      </c>
      <c r="V59" s="1" t="n">
        <v>175</v>
      </c>
      <c r="X59" s="1" t="n">
        <v>425</v>
      </c>
      <c r="AA59" s="1" t="n">
        <v>350</v>
      </c>
      <c r="AJ59" s="1" t="n">
        <f aca="false">SUM(I59:AI59)</f>
        <v>1675</v>
      </c>
      <c r="AK59" s="1" t="n">
        <f aca="false">E59-AJ59</f>
        <v>287</v>
      </c>
      <c r="AM59" s="1" t="n">
        <f aca="false">I59</f>
        <v>50</v>
      </c>
      <c r="AN59" s="1" t="n">
        <f aca="false">J59</f>
        <v>150</v>
      </c>
      <c r="AO59" s="1" t="n">
        <f aca="false">K59</f>
        <v>0</v>
      </c>
      <c r="AP59" s="1" t="n">
        <f aca="false">L59</f>
        <v>0</v>
      </c>
      <c r="AQ59" s="1" t="n">
        <f aca="false">M59</f>
        <v>125</v>
      </c>
      <c r="AR59" s="1" t="n">
        <f aca="false">N59</f>
        <v>75</v>
      </c>
      <c r="AV59" s="1" t="n">
        <f aca="false">SUM(AM59:AU59)</f>
        <v>400</v>
      </c>
    </row>
    <row r="60" customFormat="false" ht="12.75" hidden="false" customHeight="false" outlineLevel="0" collapsed="false">
      <c r="A60" s="0" t="s">
        <v>50</v>
      </c>
      <c r="B60" s="18" t="s">
        <v>123</v>
      </c>
      <c r="C60" s="18" t="s">
        <v>124</v>
      </c>
      <c r="D60" s="18" t="n">
        <v>140502</v>
      </c>
      <c r="E60" s="1" t="n">
        <v>6495</v>
      </c>
      <c r="G60" s="1" t="s">
        <v>69</v>
      </c>
      <c r="I60" s="1" t="n">
        <v>90</v>
      </c>
      <c r="J60" s="1" t="n">
        <v>27</v>
      </c>
      <c r="K60" s="1" t="n">
        <v>150</v>
      </c>
      <c r="L60" s="1" t="n">
        <v>7</v>
      </c>
      <c r="M60" s="1" t="n">
        <v>276</v>
      </c>
      <c r="Q60" s="1" t="n">
        <f aca="false">49</f>
        <v>49</v>
      </c>
      <c r="T60" s="1" t="n">
        <v>1470</v>
      </c>
      <c r="U60" s="1" t="n">
        <v>320</v>
      </c>
      <c r="V60" s="1" t="n">
        <v>220</v>
      </c>
      <c r="W60" s="1" t="n">
        <v>260</v>
      </c>
      <c r="X60" s="1" t="n">
        <v>1510</v>
      </c>
      <c r="AA60" s="1" t="n">
        <v>260</v>
      </c>
      <c r="AB60" s="1" t="n">
        <v>705</v>
      </c>
      <c r="AC60" s="1" t="n">
        <v>100</v>
      </c>
      <c r="AF60" s="1" t="n">
        <v>185</v>
      </c>
      <c r="AG60" s="1" t="n">
        <v>200</v>
      </c>
      <c r="AI60" s="1" t="n">
        <v>30</v>
      </c>
      <c r="AJ60" s="1" t="n">
        <f aca="false">SUM(I60:AI60)</f>
        <v>5859</v>
      </c>
      <c r="AK60" s="1" t="n">
        <f aca="false">E60-AJ60</f>
        <v>636</v>
      </c>
      <c r="AM60" s="1" t="n">
        <f aca="false">I60</f>
        <v>90</v>
      </c>
      <c r="AN60" s="1" t="n">
        <f aca="false">J60</f>
        <v>27</v>
      </c>
      <c r="AO60" s="1" t="n">
        <f aca="false">K60</f>
        <v>150</v>
      </c>
      <c r="AP60" s="1" t="n">
        <f aca="false">L60</f>
        <v>7</v>
      </c>
      <c r="AQ60" s="1" t="n">
        <f aca="false">M60</f>
        <v>276</v>
      </c>
      <c r="AR60" s="1" t="n">
        <f aca="false">N60</f>
        <v>0</v>
      </c>
      <c r="AV60" s="1" t="n">
        <f aca="false">SUM(AM60:AU60)</f>
        <v>550</v>
      </c>
    </row>
    <row r="61" customFormat="false" ht="12.75" hidden="false" customHeight="false" outlineLevel="0" collapsed="false">
      <c r="A61" s="0" t="s">
        <v>50</v>
      </c>
      <c r="B61" s="0" t="s">
        <v>125</v>
      </c>
      <c r="C61" s="0" t="s">
        <v>124</v>
      </c>
      <c r="D61" s="0" t="n">
        <v>140503</v>
      </c>
      <c r="E61" s="1" t="n">
        <v>1343</v>
      </c>
      <c r="G61" s="1" t="s">
        <v>69</v>
      </c>
      <c r="M61" s="1" t="n">
        <v>10</v>
      </c>
      <c r="N61" s="1" t="n">
        <v>70</v>
      </c>
      <c r="T61" s="1" t="n">
        <v>250</v>
      </c>
      <c r="U61" s="1" t="n">
        <v>300</v>
      </c>
      <c r="V61" s="1" t="n">
        <v>20</v>
      </c>
      <c r="W61" s="1" t="n">
        <v>20</v>
      </c>
      <c r="X61" s="1" t="n">
        <v>195</v>
      </c>
      <c r="AA61" s="1" t="n">
        <v>20</v>
      </c>
      <c r="AB61" s="1" t="n">
        <v>50</v>
      </c>
      <c r="AC61" s="1" t="n">
        <v>20</v>
      </c>
      <c r="AG61" s="1" t="n">
        <v>15</v>
      </c>
      <c r="AJ61" s="1" t="n">
        <f aca="false">SUM(I61:AI61)</f>
        <v>970</v>
      </c>
      <c r="AK61" s="1" t="n">
        <f aca="false">E61-AJ61</f>
        <v>373</v>
      </c>
      <c r="AM61" s="1" t="n">
        <f aca="false">I61</f>
        <v>0</v>
      </c>
      <c r="AN61" s="1" t="n">
        <f aca="false">J61</f>
        <v>0</v>
      </c>
      <c r="AO61" s="1" t="n">
        <f aca="false">K61</f>
        <v>0</v>
      </c>
      <c r="AP61" s="1" t="n">
        <f aca="false">L61</f>
        <v>0</v>
      </c>
      <c r="AQ61" s="1" t="n">
        <f aca="false">M61</f>
        <v>10</v>
      </c>
      <c r="AR61" s="1" t="n">
        <f aca="false">N61</f>
        <v>70</v>
      </c>
      <c r="AV61" s="1" t="n">
        <f aca="false">SUM(AM61:AU61)</f>
        <v>80</v>
      </c>
    </row>
    <row r="62" customFormat="false" ht="12.75" hidden="false" customHeight="false" outlineLevel="0" collapsed="false">
      <c r="A62" s="0" t="s">
        <v>50</v>
      </c>
      <c r="B62" s="0" t="s">
        <v>126</v>
      </c>
      <c r="C62" s="0" t="s">
        <v>127</v>
      </c>
      <c r="D62" s="0" t="n">
        <v>140504</v>
      </c>
      <c r="E62" s="1" t="n">
        <v>3220</v>
      </c>
      <c r="G62" s="1" t="s">
        <v>69</v>
      </c>
      <c r="M62" s="1" t="n">
        <v>20</v>
      </c>
      <c r="Z62" s="1" t="n">
        <v>750</v>
      </c>
      <c r="AB62" s="1" t="n">
        <v>200</v>
      </c>
      <c r="AC62" s="1" t="n">
        <v>700</v>
      </c>
      <c r="AD62" s="1" t="n">
        <v>100</v>
      </c>
      <c r="AF62" s="1" t="n">
        <v>40</v>
      </c>
      <c r="AG62" s="1" t="n">
        <v>100</v>
      </c>
      <c r="AJ62" s="1" t="n">
        <f aca="false">SUM(I62:AI62)</f>
        <v>1910</v>
      </c>
      <c r="AK62" s="1" t="n">
        <f aca="false">E62-AJ62</f>
        <v>1310</v>
      </c>
      <c r="AM62" s="1" t="n">
        <f aca="false">I62</f>
        <v>0</v>
      </c>
      <c r="AN62" s="1" t="n">
        <f aca="false">J62</f>
        <v>0</v>
      </c>
      <c r="AO62" s="1" t="n">
        <f aca="false">K62</f>
        <v>0</v>
      </c>
      <c r="AP62" s="1" t="n">
        <f aca="false">L62</f>
        <v>0</v>
      </c>
      <c r="AQ62" s="1" t="n">
        <f aca="false">M62</f>
        <v>20</v>
      </c>
      <c r="AR62" s="1" t="n">
        <f aca="false">N62</f>
        <v>0</v>
      </c>
      <c r="AV62" s="1" t="n">
        <f aca="false">SUM(AM62:AU62)</f>
        <v>20</v>
      </c>
    </row>
    <row r="63" customFormat="false" ht="12.75" hidden="false" customHeight="false" outlineLevel="0" collapsed="false">
      <c r="A63" s="0" t="s">
        <v>50</v>
      </c>
      <c r="B63" s="0" t="s">
        <v>128</v>
      </c>
      <c r="C63" s="0" t="s">
        <v>129</v>
      </c>
      <c r="D63" s="0" t="n">
        <v>140505</v>
      </c>
      <c r="E63" s="1" t="n">
        <v>1910</v>
      </c>
      <c r="G63" s="1" t="s">
        <v>53</v>
      </c>
      <c r="AJ63" s="1" t="n">
        <f aca="false">SUM(I63:AI63)</f>
        <v>0</v>
      </c>
      <c r="AK63" s="1" t="n">
        <f aca="false">E63-AJ63</f>
        <v>1910</v>
      </c>
      <c r="AM63" s="1" t="n">
        <f aca="false">I63</f>
        <v>0</v>
      </c>
      <c r="AN63" s="1" t="n">
        <f aca="false">J63</f>
        <v>0</v>
      </c>
      <c r="AO63" s="1" t="n">
        <f aca="false">K63</f>
        <v>0</v>
      </c>
      <c r="AP63" s="1" t="n">
        <f aca="false">L63</f>
        <v>0</v>
      </c>
      <c r="AQ63" s="1" t="n">
        <f aca="false">M63</f>
        <v>0</v>
      </c>
      <c r="AR63" s="1" t="n">
        <f aca="false">N63</f>
        <v>0</v>
      </c>
      <c r="AV63" s="1" t="n">
        <f aca="false">SUM(AM63:AU63)</f>
        <v>0</v>
      </c>
    </row>
    <row r="65" customFormat="false" ht="12.75" hidden="false" customHeight="false" outlineLevel="0" collapsed="false">
      <c r="A65" s="19"/>
      <c r="B65" s="19" t="s">
        <v>130</v>
      </c>
      <c r="C65" s="19"/>
      <c r="D65" s="19"/>
      <c r="E65" s="20" t="n">
        <f aca="false">SUM(E55:E64)</f>
        <v>25481</v>
      </c>
      <c r="F65" s="20"/>
      <c r="G65" s="20"/>
      <c r="H65" s="20"/>
      <c r="I65" s="20" t="n">
        <f aca="false">SUM(I55:I64)</f>
        <v>220</v>
      </c>
      <c r="J65" s="20" t="n">
        <f aca="false">SUM(J55:J64)</f>
        <v>337</v>
      </c>
      <c r="K65" s="20" t="n">
        <f aca="false">SUM(K55:K64)</f>
        <v>150</v>
      </c>
      <c r="L65" s="20" t="n">
        <f aca="false">SUM(L55:L64)</f>
        <v>7</v>
      </c>
      <c r="M65" s="20" t="n">
        <f aca="false">SUM(M55:M64)</f>
        <v>706</v>
      </c>
      <c r="N65" s="20" t="n">
        <f aca="false">SUM(N55:N64)</f>
        <v>243</v>
      </c>
      <c r="O65" s="20" t="n">
        <f aca="false">SUM(O55:O64)</f>
        <v>0</v>
      </c>
      <c r="P65" s="20" t="n">
        <f aca="false">SUM(P55:P64)</f>
        <v>0</v>
      </c>
      <c r="Q65" s="20" t="n">
        <f aca="false">SUM(Q55:Q64)</f>
        <v>224</v>
      </c>
      <c r="R65" s="20" t="n">
        <f aca="false">SUM(R55:R64)</f>
        <v>0</v>
      </c>
      <c r="S65" s="20" t="n">
        <f aca="false">SUM(S55:S64)</f>
        <v>10</v>
      </c>
      <c r="T65" s="20" t="n">
        <f aca="false">SUM(T55:T64)</f>
        <v>2277.55</v>
      </c>
      <c r="U65" s="20" t="n">
        <f aca="false">SUM(U55:U64)</f>
        <v>858.7</v>
      </c>
      <c r="V65" s="20" t="n">
        <f aca="false">SUM(V55:V64)</f>
        <v>437.62</v>
      </c>
      <c r="W65" s="20" t="n">
        <f aca="false">SUM(W55:W64)</f>
        <v>280</v>
      </c>
      <c r="X65" s="20" t="n">
        <f aca="false">SUM(X55:X64)</f>
        <v>2446.84</v>
      </c>
      <c r="Y65" s="20" t="n">
        <f aca="false">SUM(Y55:Y64)</f>
        <v>0</v>
      </c>
      <c r="Z65" s="20" t="n">
        <f aca="false">SUM(Z55:Z64)</f>
        <v>1286</v>
      </c>
      <c r="AA65" s="20" t="n">
        <f aca="false">SUM(AA55:AA64)</f>
        <v>630</v>
      </c>
      <c r="AB65" s="20" t="n">
        <f aca="false">SUM(AB55:AB64)</f>
        <v>1276.55</v>
      </c>
      <c r="AC65" s="20" t="n">
        <f aca="false">SUM(AC55:AC64)</f>
        <v>1108.95</v>
      </c>
      <c r="AD65" s="20" t="n">
        <f aca="false">SUM(AD55:AD64)</f>
        <v>100</v>
      </c>
      <c r="AE65" s="20" t="n">
        <f aca="false">SUM(AE55:AE64)</f>
        <v>0</v>
      </c>
      <c r="AF65" s="20" t="n">
        <f aca="false">SUM(AF55:AF64)</f>
        <v>255</v>
      </c>
      <c r="AG65" s="20" t="n">
        <f aca="false">SUM(AG55:AG64)</f>
        <v>509.04</v>
      </c>
      <c r="AH65" s="20" t="n">
        <f aca="false">SUM(AH55:AH64)</f>
        <v>0</v>
      </c>
      <c r="AI65" s="20" t="n">
        <f aca="false">SUM(AI55:AI64)</f>
        <v>50</v>
      </c>
      <c r="AJ65" s="20" t="n">
        <f aca="false">SUM(AJ55:AJ64)</f>
        <v>13413.25</v>
      </c>
      <c r="AK65" s="20" t="n">
        <f aca="false">SUM(AK55:AK64)</f>
        <v>12067.75</v>
      </c>
      <c r="AL65" s="14"/>
      <c r="AM65" s="20" t="n">
        <f aca="false">SUM(AM55:AM64)</f>
        <v>220</v>
      </c>
      <c r="AN65" s="20" t="n">
        <f aca="false">SUM(AN55:AN64)</f>
        <v>337</v>
      </c>
      <c r="AO65" s="20" t="n">
        <f aca="false">SUM(AO55:AO64)</f>
        <v>150</v>
      </c>
      <c r="AP65" s="20" t="n">
        <f aca="false">SUM(AP55:AP64)</f>
        <v>7</v>
      </c>
      <c r="AQ65" s="20" t="n">
        <f aca="false">SUM(AQ55:AQ64)</f>
        <v>706</v>
      </c>
      <c r="AR65" s="20" t="n">
        <f aca="false">SUM(AR55:AR64)</f>
        <v>243</v>
      </c>
      <c r="AS65" s="20" t="n">
        <f aca="false">SUM(AS55:AS64)</f>
        <v>0</v>
      </c>
      <c r="AT65" s="20" t="n">
        <f aca="false">SUM(AT55:AT64)</f>
        <v>0</v>
      </c>
      <c r="AU65" s="20"/>
      <c r="AV65" s="20" t="n">
        <f aca="false">SUM(AV55:AV64)</f>
        <v>1663</v>
      </c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7" customFormat="false" ht="12.75" hidden="false" customHeight="false" outlineLevel="0" collapsed="false">
      <c r="A67" s="17" t="s">
        <v>131</v>
      </c>
    </row>
    <row r="68" customFormat="false" ht="12.75" hidden="false" customHeight="false" outlineLevel="0" collapsed="false">
      <c r="A68" s="0" t="s">
        <v>50</v>
      </c>
      <c r="B68" s="18" t="s">
        <v>132</v>
      </c>
      <c r="C68" s="18" t="s">
        <v>133</v>
      </c>
      <c r="D68" s="18" t="n">
        <v>100024</v>
      </c>
      <c r="E68" s="1" t="n">
        <v>3250</v>
      </c>
      <c r="G68" s="1" t="s">
        <v>69</v>
      </c>
      <c r="Q68" s="1" t="n">
        <v>50</v>
      </c>
      <c r="AJ68" s="1" t="n">
        <f aca="false">SUM(I68:AI68)</f>
        <v>50</v>
      </c>
      <c r="AK68" s="1" t="n">
        <f aca="false">E68-AJ68</f>
        <v>3200</v>
      </c>
      <c r="AM68" s="1" t="n">
        <f aca="false">I68</f>
        <v>0</v>
      </c>
      <c r="AN68" s="1" t="n">
        <f aca="false">J68</f>
        <v>0</v>
      </c>
      <c r="AO68" s="1" t="n">
        <f aca="false">K68</f>
        <v>0</v>
      </c>
      <c r="AP68" s="1" t="n">
        <f aca="false">L68</f>
        <v>0</v>
      </c>
      <c r="AQ68" s="1" t="n">
        <f aca="false">M68</f>
        <v>0</v>
      </c>
      <c r="AR68" s="1" t="n">
        <f aca="false">N68</f>
        <v>0</v>
      </c>
      <c r="AV68" s="1" t="n">
        <f aca="false">SUM(AM68:AU68)</f>
        <v>0</v>
      </c>
    </row>
    <row r="70" customFormat="false" ht="12.75" hidden="false" customHeight="false" outlineLevel="0" collapsed="false">
      <c r="A70" s="19"/>
      <c r="B70" s="19" t="s">
        <v>134</v>
      </c>
      <c r="C70" s="19"/>
      <c r="D70" s="19"/>
      <c r="E70" s="20" t="n">
        <f aca="false">SUM(E68:E69)</f>
        <v>3250</v>
      </c>
      <c r="F70" s="20"/>
      <c r="G70" s="20"/>
      <c r="H70" s="20"/>
      <c r="I70" s="20" t="n">
        <f aca="false">SUM(I68:I69)</f>
        <v>0</v>
      </c>
      <c r="J70" s="20" t="n">
        <f aca="false">SUM(J68:J69)</f>
        <v>0</v>
      </c>
      <c r="K70" s="20" t="n">
        <f aca="false">SUM(K68:K69)</f>
        <v>0</v>
      </c>
      <c r="L70" s="20" t="n">
        <f aca="false">SUM(L68:L69)</f>
        <v>0</v>
      </c>
      <c r="M70" s="20" t="n">
        <f aca="false">SUM(M68:M69)</f>
        <v>0</v>
      </c>
      <c r="N70" s="20" t="n">
        <f aca="false">SUM(N68:N69)</f>
        <v>0</v>
      </c>
      <c r="O70" s="20" t="n">
        <f aca="false">SUM(O68:O69)</f>
        <v>0</v>
      </c>
      <c r="P70" s="20" t="n">
        <f aca="false">SUM(P68:P69)</f>
        <v>0</v>
      </c>
      <c r="Q70" s="20" t="n">
        <f aca="false">SUM(Q68:Q69)</f>
        <v>50</v>
      </c>
      <c r="R70" s="20" t="n">
        <f aca="false">SUM(R68:R69)</f>
        <v>0</v>
      </c>
      <c r="S70" s="20" t="n">
        <f aca="false">SUM(S68:S69)</f>
        <v>0</v>
      </c>
      <c r="T70" s="20" t="n">
        <f aca="false">SUM(T68:T69)</f>
        <v>0</v>
      </c>
      <c r="U70" s="20" t="n">
        <f aca="false">SUM(U68:U69)</f>
        <v>0</v>
      </c>
      <c r="V70" s="20" t="n">
        <f aca="false">SUM(V68:V69)</f>
        <v>0</v>
      </c>
      <c r="W70" s="20" t="n">
        <f aca="false">SUM(W68:W69)</f>
        <v>0</v>
      </c>
      <c r="X70" s="20" t="n">
        <f aca="false">SUM(X68:X69)</f>
        <v>0</v>
      </c>
      <c r="Y70" s="20" t="n">
        <f aca="false">SUM(Y68:Y69)</f>
        <v>0</v>
      </c>
      <c r="Z70" s="20" t="n">
        <f aca="false">SUM(Z68:Z69)</f>
        <v>0</v>
      </c>
      <c r="AA70" s="20" t="n">
        <f aca="false">SUM(AA68:AA69)</f>
        <v>0</v>
      </c>
      <c r="AB70" s="20" t="n">
        <f aca="false">SUM(AB68:AB69)</f>
        <v>0</v>
      </c>
      <c r="AC70" s="20" t="n">
        <f aca="false">SUM(AC68:AC69)</f>
        <v>0</v>
      </c>
      <c r="AD70" s="20" t="n">
        <f aca="false">SUM(AD68:AD69)</f>
        <v>0</v>
      </c>
      <c r="AE70" s="20" t="n">
        <f aca="false">SUM(AE68:AE69)</f>
        <v>0</v>
      </c>
      <c r="AF70" s="20" t="n">
        <f aca="false">SUM(AF68:AF69)</f>
        <v>0</v>
      </c>
      <c r="AG70" s="20" t="n">
        <f aca="false">SUM(AG68:AG69)</f>
        <v>0</v>
      </c>
      <c r="AH70" s="20" t="n">
        <f aca="false">SUM(AH68:AH69)</f>
        <v>0</v>
      </c>
      <c r="AI70" s="20" t="n">
        <f aca="false">SUM(AI68:AI69)</f>
        <v>0</v>
      </c>
      <c r="AJ70" s="20" t="n">
        <f aca="false">SUM(AJ68:AJ69)</f>
        <v>50</v>
      </c>
      <c r="AK70" s="20" t="n">
        <f aca="false">SUM(AK68:AK69)</f>
        <v>3200</v>
      </c>
      <c r="AL70" s="14"/>
      <c r="AM70" s="20" t="n">
        <f aca="false">SUM(AM68:AM69)</f>
        <v>0</v>
      </c>
      <c r="AN70" s="20" t="n">
        <f aca="false">SUM(AN68:AN69)</f>
        <v>0</v>
      </c>
      <c r="AO70" s="20" t="n">
        <f aca="false">SUM(AO68:AO69)</f>
        <v>0</v>
      </c>
      <c r="AP70" s="20" t="n">
        <f aca="false">SUM(AP68:AP69)</f>
        <v>0</v>
      </c>
      <c r="AQ70" s="20" t="n">
        <f aca="false">SUM(AQ68:AQ69)</f>
        <v>0</v>
      </c>
      <c r="AR70" s="20" t="n">
        <f aca="false">SUM(AR68:AR69)</f>
        <v>0</v>
      </c>
      <c r="AS70" s="20" t="n">
        <f aca="false">SUM(AS68:AS69)</f>
        <v>0</v>
      </c>
      <c r="AT70" s="20" t="n">
        <f aca="false">SUM(AT68:AT69)</f>
        <v>0</v>
      </c>
      <c r="AU70" s="20"/>
      <c r="AV70" s="20" t="n">
        <f aca="false">SUM(AV68:AV69)</f>
        <v>0</v>
      </c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2" customFormat="false" ht="12.75" hidden="false" customHeight="false" outlineLevel="0" collapsed="false">
      <c r="A72" s="17" t="s">
        <v>135</v>
      </c>
    </row>
    <row r="73" customFormat="false" ht="12.75" hidden="false" customHeight="false" outlineLevel="0" collapsed="false">
      <c r="A73" s="0" t="s">
        <v>50</v>
      </c>
      <c r="B73" s="18" t="s">
        <v>136</v>
      </c>
      <c r="C73" s="18" t="s">
        <v>137</v>
      </c>
      <c r="D73" s="18" t="n">
        <v>100028</v>
      </c>
      <c r="E73" s="1" t="n">
        <v>3062</v>
      </c>
      <c r="G73" s="1" t="s">
        <v>53</v>
      </c>
      <c r="AJ73" s="1" t="n">
        <f aca="false">SUM(I73:AI73)</f>
        <v>0</v>
      </c>
      <c r="AK73" s="1" t="n">
        <f aca="false">E73-AJ73</f>
        <v>3062</v>
      </c>
      <c r="AM73" s="1" t="n">
        <f aca="false">I73</f>
        <v>0</v>
      </c>
      <c r="AN73" s="1" t="n">
        <f aca="false">J73</f>
        <v>0</v>
      </c>
      <c r="AO73" s="1" t="n">
        <f aca="false">K73</f>
        <v>0</v>
      </c>
      <c r="AP73" s="1" t="n">
        <f aca="false">L73</f>
        <v>0</v>
      </c>
      <c r="AQ73" s="1" t="n">
        <f aca="false">M73</f>
        <v>0</v>
      </c>
      <c r="AR73" s="1" t="n">
        <f aca="false">N73</f>
        <v>0</v>
      </c>
      <c r="AV73" s="1" t="n">
        <f aca="false">SUM(AM73:AU73)</f>
        <v>0</v>
      </c>
    </row>
    <row r="74" customFormat="false" ht="12.75" hidden="false" customHeight="false" outlineLevel="0" collapsed="false">
      <c r="A74" s="0" t="s">
        <v>50</v>
      </c>
      <c r="B74" s="0" t="s">
        <v>138</v>
      </c>
      <c r="C74" s="0" t="s">
        <v>139</v>
      </c>
      <c r="D74" s="0" t="n">
        <v>140296</v>
      </c>
      <c r="E74" s="1" t="n">
        <v>4302</v>
      </c>
      <c r="G74" s="1" t="s">
        <v>53</v>
      </c>
      <c r="AJ74" s="1" t="n">
        <f aca="false">SUM(I74:AI74)</f>
        <v>0</v>
      </c>
      <c r="AK74" s="1" t="n">
        <f aca="false">E74-AJ74</f>
        <v>4302</v>
      </c>
      <c r="AM74" s="1" t="n">
        <f aca="false">I74</f>
        <v>0</v>
      </c>
      <c r="AN74" s="1" t="n">
        <f aca="false">J74</f>
        <v>0</v>
      </c>
      <c r="AO74" s="1" t="n">
        <f aca="false">K74</f>
        <v>0</v>
      </c>
      <c r="AP74" s="1" t="n">
        <f aca="false">L74</f>
        <v>0</v>
      </c>
      <c r="AQ74" s="1" t="n">
        <f aca="false">M74</f>
        <v>0</v>
      </c>
      <c r="AR74" s="1" t="n">
        <f aca="false">N74</f>
        <v>0</v>
      </c>
      <c r="AV74" s="1" t="n">
        <f aca="false">SUM(AM74:AU74)</f>
        <v>0</v>
      </c>
    </row>
    <row r="75" customFormat="false" ht="12.75" hidden="false" customHeight="false" outlineLevel="0" collapsed="false">
      <c r="A75" s="0" t="s">
        <v>50</v>
      </c>
      <c r="B75" s="18" t="s">
        <v>140</v>
      </c>
      <c r="C75" s="18" t="s">
        <v>141</v>
      </c>
      <c r="D75" s="18" t="n">
        <v>140403</v>
      </c>
      <c r="E75" s="1" t="n">
        <f aca="false">9296-8000</f>
        <v>1296</v>
      </c>
      <c r="G75" s="1" t="s">
        <v>53</v>
      </c>
      <c r="AJ75" s="1" t="n">
        <f aca="false">SUM(I75:AI75)</f>
        <v>0</v>
      </c>
      <c r="AK75" s="1" t="n">
        <f aca="false">E75-AJ75</f>
        <v>1296</v>
      </c>
      <c r="AM75" s="1" t="n">
        <f aca="false">I75</f>
        <v>0</v>
      </c>
      <c r="AN75" s="1" t="n">
        <f aca="false">J75</f>
        <v>0</v>
      </c>
      <c r="AO75" s="1" t="n">
        <f aca="false">K75</f>
        <v>0</v>
      </c>
      <c r="AP75" s="1" t="n">
        <f aca="false">L75</f>
        <v>0</v>
      </c>
      <c r="AQ75" s="1" t="n">
        <f aca="false">M75</f>
        <v>0</v>
      </c>
      <c r="AR75" s="1" t="n">
        <f aca="false">N75</f>
        <v>0</v>
      </c>
      <c r="AV75" s="1" t="n">
        <f aca="false">SUM(AM75:AU75)</f>
        <v>0</v>
      </c>
    </row>
    <row r="76" customFormat="false" ht="12.75" hidden="false" customHeight="false" outlineLevel="0" collapsed="false">
      <c r="B76" s="18"/>
    </row>
    <row r="77" customFormat="false" ht="12.75" hidden="false" customHeight="false" outlineLevel="0" collapsed="false">
      <c r="A77" s="19"/>
      <c r="B77" s="19" t="s">
        <v>142</v>
      </c>
      <c r="C77" s="19"/>
      <c r="D77" s="19"/>
      <c r="E77" s="20" t="n">
        <f aca="false">SUM(E73:E76)</f>
        <v>8660</v>
      </c>
      <c r="F77" s="20"/>
      <c r="G77" s="20"/>
      <c r="H77" s="20"/>
      <c r="I77" s="20" t="n">
        <f aca="false">SUM(I73:I76)</f>
        <v>0</v>
      </c>
      <c r="J77" s="20" t="n">
        <f aca="false">SUM(J73:J76)</f>
        <v>0</v>
      </c>
      <c r="K77" s="20" t="n">
        <f aca="false">SUM(K73:K76)</f>
        <v>0</v>
      </c>
      <c r="L77" s="20" t="n">
        <f aca="false">SUM(L73:L76)</f>
        <v>0</v>
      </c>
      <c r="M77" s="20" t="n">
        <f aca="false">SUM(M73:M76)</f>
        <v>0</v>
      </c>
      <c r="N77" s="20" t="n">
        <f aca="false">SUM(N73:N76)</f>
        <v>0</v>
      </c>
      <c r="O77" s="20" t="n">
        <f aca="false">SUM(O73:O76)</f>
        <v>0</v>
      </c>
      <c r="P77" s="20" t="n">
        <f aca="false">SUM(P73:P76)</f>
        <v>0</v>
      </c>
      <c r="Q77" s="20" t="n">
        <f aca="false">SUM(Q73:Q76)</f>
        <v>0</v>
      </c>
      <c r="R77" s="20" t="n">
        <f aca="false">SUM(R73:R76)</f>
        <v>0</v>
      </c>
      <c r="S77" s="20" t="n">
        <f aca="false">SUM(S73:S76)</f>
        <v>0</v>
      </c>
      <c r="T77" s="20" t="n">
        <f aca="false">SUM(T73:T76)</f>
        <v>0</v>
      </c>
      <c r="U77" s="20" t="n">
        <f aca="false">SUM(U73:U76)</f>
        <v>0</v>
      </c>
      <c r="V77" s="20" t="n">
        <f aca="false">SUM(V73:V76)</f>
        <v>0</v>
      </c>
      <c r="W77" s="20" t="n">
        <f aca="false">SUM(W73:W76)</f>
        <v>0</v>
      </c>
      <c r="X77" s="20" t="n">
        <f aca="false">SUM(X73:X76)</f>
        <v>0</v>
      </c>
      <c r="Y77" s="20" t="n">
        <f aca="false">SUM(Y73:Y76)</f>
        <v>0</v>
      </c>
      <c r="Z77" s="20" t="n">
        <f aca="false">SUM(Z73:Z76)</f>
        <v>0</v>
      </c>
      <c r="AA77" s="20" t="n">
        <f aca="false">SUM(AA73:AA76)</f>
        <v>0</v>
      </c>
      <c r="AB77" s="20" t="n">
        <f aca="false">SUM(AB73:AB76)</f>
        <v>0</v>
      </c>
      <c r="AC77" s="20" t="n">
        <f aca="false">SUM(AC73:AC76)</f>
        <v>0</v>
      </c>
      <c r="AD77" s="20" t="n">
        <f aca="false">SUM(AD73:AD76)</f>
        <v>0</v>
      </c>
      <c r="AE77" s="20" t="n">
        <f aca="false">SUM(AE73:AE76)</f>
        <v>0</v>
      </c>
      <c r="AF77" s="20" t="n">
        <f aca="false">SUM(AF73:AF76)</f>
        <v>0</v>
      </c>
      <c r="AG77" s="20" t="n">
        <f aca="false">SUM(AG73:AG76)</f>
        <v>0</v>
      </c>
      <c r="AH77" s="20" t="n">
        <f aca="false">SUM(AH73:AH76)</f>
        <v>0</v>
      </c>
      <c r="AI77" s="20" t="n">
        <f aca="false">SUM(AI73:AI76)</f>
        <v>0</v>
      </c>
      <c r="AJ77" s="20" t="n">
        <f aca="false">SUM(AJ73:AJ76)</f>
        <v>0</v>
      </c>
      <c r="AK77" s="20" t="n">
        <f aca="false">SUM(AK73:AK76)</f>
        <v>8660</v>
      </c>
      <c r="AL77" s="14"/>
      <c r="AM77" s="20" t="n">
        <f aca="false">SUM(AM73:AM76)</f>
        <v>0</v>
      </c>
      <c r="AN77" s="20" t="n">
        <f aca="false">SUM(AN73:AN76)</f>
        <v>0</v>
      </c>
      <c r="AO77" s="20" t="n">
        <f aca="false">SUM(AO73:AO76)</f>
        <v>0</v>
      </c>
      <c r="AP77" s="20" t="n">
        <f aca="false">SUM(AP73:AP76)</f>
        <v>0</v>
      </c>
      <c r="AQ77" s="20" t="n">
        <f aca="false">SUM(AQ73:AQ76)</f>
        <v>0</v>
      </c>
      <c r="AR77" s="20" t="n">
        <f aca="false">SUM(AR73:AR76)</f>
        <v>0</v>
      </c>
      <c r="AS77" s="20" t="n">
        <f aca="false">SUM(AS73:AS76)</f>
        <v>0</v>
      </c>
      <c r="AT77" s="20" t="n">
        <f aca="false">SUM(AT73:AT76)</f>
        <v>0</v>
      </c>
      <c r="AU77" s="20"/>
      <c r="AV77" s="20" t="n">
        <f aca="false">SUM(AV73:AV76)</f>
        <v>0</v>
      </c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</row>
    <row r="79" customFormat="false" ht="12.75" hidden="false" customHeight="false" outlineLevel="0" collapsed="false">
      <c r="A79" s="17" t="s">
        <v>143</v>
      </c>
    </row>
    <row r="80" customFormat="false" ht="12.75" hidden="false" customHeight="false" outlineLevel="0" collapsed="false">
      <c r="A80" s="0" t="s">
        <v>50</v>
      </c>
      <c r="B80" s="0" t="s">
        <v>144</v>
      </c>
      <c r="C80" s="0" t="s">
        <v>145</v>
      </c>
      <c r="D80" s="0" t="n">
        <v>100225</v>
      </c>
      <c r="E80" s="1" t="n">
        <v>2525</v>
      </c>
      <c r="G80" s="1" t="s">
        <v>146</v>
      </c>
      <c r="I80" s="1" t="n">
        <v>85</v>
      </c>
      <c r="J80" s="1" t="n">
        <v>560.7</v>
      </c>
      <c r="L80" s="1" t="n">
        <v>1</v>
      </c>
      <c r="M80" s="1" t="n">
        <v>292.95</v>
      </c>
      <c r="N80" s="1" t="n">
        <v>34.172</v>
      </c>
      <c r="R80" s="1" t="n">
        <v>26.5</v>
      </c>
      <c r="S80" s="1" t="n">
        <v>96.8</v>
      </c>
      <c r="T80" s="1" t="n">
        <v>390.1</v>
      </c>
      <c r="U80" s="1" t="n">
        <v>155.2</v>
      </c>
      <c r="V80" s="1" t="n">
        <v>46.5</v>
      </c>
      <c r="W80" s="1" t="n">
        <v>52.15</v>
      </c>
      <c r="X80" s="1" t="n">
        <v>143</v>
      </c>
      <c r="Z80" s="1" t="n">
        <v>30.65</v>
      </c>
      <c r="AA80" s="1" t="n">
        <v>46.95</v>
      </c>
      <c r="AB80" s="1" t="n">
        <v>520.1</v>
      </c>
      <c r="AC80" s="1" t="n">
        <v>1.9</v>
      </c>
      <c r="AG80" s="1" t="n">
        <v>41.8</v>
      </c>
      <c r="AJ80" s="1" t="n">
        <f aca="false">SUM(I80:AI80)</f>
        <v>2525.472</v>
      </c>
      <c r="AK80" s="1" t="n">
        <f aca="false">E80-AJ80</f>
        <v>-0.472000000000207</v>
      </c>
      <c r="AM80" s="1" t="n">
        <f aca="false">I80</f>
        <v>85</v>
      </c>
      <c r="AN80" s="1" t="n">
        <f aca="false">J80</f>
        <v>560.7</v>
      </c>
      <c r="AO80" s="1" t="n">
        <f aca="false">K80</f>
        <v>0</v>
      </c>
      <c r="AP80" s="1" t="n">
        <f aca="false">L80</f>
        <v>1</v>
      </c>
      <c r="AQ80" s="1" t="n">
        <f aca="false">M80</f>
        <v>292.95</v>
      </c>
      <c r="AR80" s="1" t="n">
        <f aca="false">N80</f>
        <v>34.172</v>
      </c>
      <c r="AV80" s="1" t="n">
        <f aca="false">SUM(AM80:AU80)</f>
        <v>973.822</v>
      </c>
    </row>
    <row r="81" customFormat="false" ht="12.75" hidden="false" customHeight="false" outlineLevel="0" collapsed="false">
      <c r="A81" s="0" t="s">
        <v>50</v>
      </c>
      <c r="B81" s="0" t="s">
        <v>147</v>
      </c>
      <c r="C81" s="0" t="s">
        <v>145</v>
      </c>
      <c r="D81" s="0" t="n">
        <v>100226</v>
      </c>
      <c r="E81" s="1" t="n">
        <v>49133</v>
      </c>
      <c r="G81" s="1" t="s">
        <v>148</v>
      </c>
      <c r="I81" s="1" t="n">
        <v>2035</v>
      </c>
      <c r="J81" s="1" t="n">
        <v>9084.35</v>
      </c>
      <c r="L81" s="1" t="n">
        <v>8.7</v>
      </c>
      <c r="M81" s="1" t="n">
        <v>8089.8</v>
      </c>
      <c r="N81" s="1" t="n">
        <v>687.4</v>
      </c>
      <c r="Q81" s="1" t="n">
        <v>120.4</v>
      </c>
      <c r="R81" s="1" t="n">
        <v>359.55</v>
      </c>
      <c r="S81" s="1" t="n">
        <v>1971.2</v>
      </c>
      <c r="T81" s="1" t="n">
        <v>8038.7</v>
      </c>
      <c r="U81" s="1" t="n">
        <v>2242.8</v>
      </c>
      <c r="V81" s="1" t="n">
        <v>1357.4</v>
      </c>
      <c r="W81" s="1" t="n">
        <v>1600.1</v>
      </c>
      <c r="X81" s="1" t="n">
        <v>2069.3</v>
      </c>
      <c r="Y81" s="1" t="n">
        <v>1535.4</v>
      </c>
      <c r="Z81" s="1" t="n">
        <v>957.9</v>
      </c>
      <c r="AA81" s="1" t="n">
        <v>1290.65</v>
      </c>
      <c r="AB81" s="1" t="n">
        <v>1546</v>
      </c>
      <c r="AC81" s="1" t="n">
        <v>50.9</v>
      </c>
      <c r="AD81" s="1" t="n">
        <v>2.8</v>
      </c>
      <c r="AE81" s="1" t="n">
        <v>812.65</v>
      </c>
      <c r="AG81" s="1" t="n">
        <v>1587.9</v>
      </c>
      <c r="AH81" s="1" t="n">
        <v>1881.6</v>
      </c>
      <c r="AJ81" s="1" t="n">
        <f aca="false">SUM(I81:AI81)</f>
        <v>47330.5</v>
      </c>
      <c r="AK81" s="1" t="n">
        <f aca="false">E81-AJ81</f>
        <v>1802.5</v>
      </c>
      <c r="AM81" s="1" t="n">
        <f aca="false">I81</f>
        <v>2035</v>
      </c>
      <c r="AN81" s="1" t="n">
        <f aca="false">J81</f>
        <v>9084.35</v>
      </c>
      <c r="AO81" s="1" t="n">
        <f aca="false">K81</f>
        <v>0</v>
      </c>
      <c r="AP81" s="1" t="n">
        <f aca="false">L81</f>
        <v>8.7</v>
      </c>
      <c r="AQ81" s="1" t="n">
        <f aca="false">M81</f>
        <v>8089.8</v>
      </c>
      <c r="AR81" s="1" t="n">
        <f aca="false">N81</f>
        <v>687.4</v>
      </c>
      <c r="AV81" s="1" t="n">
        <f aca="false">SUM(AM81:AU81)</f>
        <v>19905.25</v>
      </c>
    </row>
    <row r="82" customFormat="false" ht="12.75" hidden="false" customHeight="false" outlineLevel="0" collapsed="false">
      <c r="A82" s="0" t="s">
        <v>50</v>
      </c>
      <c r="B82" s="0" t="s">
        <v>149</v>
      </c>
      <c r="C82" s="0" t="s">
        <v>150</v>
      </c>
      <c r="D82" s="0" t="n">
        <v>100245</v>
      </c>
      <c r="E82" s="1" t="n">
        <v>35629</v>
      </c>
      <c r="G82" s="1" t="s">
        <v>151</v>
      </c>
      <c r="T82" s="1" t="n">
        <v>1779.632</v>
      </c>
      <c r="U82" s="1" t="n">
        <v>641.568</v>
      </c>
      <c r="AB82" s="1" t="n">
        <v>33207.794</v>
      </c>
      <c r="AJ82" s="1" t="n">
        <f aca="false">SUM(I82:AI82)</f>
        <v>35628.994</v>
      </c>
      <c r="AK82" s="1" t="n">
        <f aca="false">E82-AJ82</f>
        <v>0.00600000000122236</v>
      </c>
      <c r="AM82" s="1" t="n">
        <f aca="false">I82</f>
        <v>0</v>
      </c>
      <c r="AN82" s="1" t="n">
        <f aca="false">J82</f>
        <v>0</v>
      </c>
      <c r="AO82" s="1" t="n">
        <f aca="false">K82</f>
        <v>0</v>
      </c>
      <c r="AP82" s="1" t="n">
        <f aca="false">L82</f>
        <v>0</v>
      </c>
      <c r="AQ82" s="1" t="n">
        <f aca="false">M82</f>
        <v>0</v>
      </c>
      <c r="AR82" s="1" t="n">
        <f aca="false">N82</f>
        <v>0</v>
      </c>
      <c r="AV82" s="1" t="n">
        <f aca="false">SUM(AM82:AU82)</f>
        <v>0</v>
      </c>
    </row>
    <row r="84" customFormat="false" ht="12.75" hidden="false" customHeight="false" outlineLevel="0" collapsed="false">
      <c r="A84" s="19"/>
      <c r="B84" s="19" t="s">
        <v>152</v>
      </c>
      <c r="C84" s="19"/>
      <c r="D84" s="19"/>
      <c r="E84" s="20" t="n">
        <f aca="false">SUM(E80:E83)</f>
        <v>87287</v>
      </c>
      <c r="F84" s="20"/>
      <c r="G84" s="20"/>
      <c r="H84" s="20"/>
      <c r="I84" s="20" t="n">
        <f aca="false">SUM(I80:I83)</f>
        <v>2120</v>
      </c>
      <c r="J84" s="20" t="n">
        <f aca="false">SUM(J80:J83)</f>
        <v>9645.05</v>
      </c>
      <c r="K84" s="20" t="n">
        <f aca="false">SUM(K80:K83)</f>
        <v>0</v>
      </c>
      <c r="L84" s="20" t="n">
        <f aca="false">SUM(L80:L83)</f>
        <v>9.7</v>
      </c>
      <c r="M84" s="20" t="n">
        <f aca="false">SUM(M80:M83)</f>
        <v>8382.75</v>
      </c>
      <c r="N84" s="20" t="n">
        <f aca="false">SUM(N80:N83)</f>
        <v>721.572</v>
      </c>
      <c r="O84" s="20" t="n">
        <f aca="false">SUM(O80:O83)</f>
        <v>0</v>
      </c>
      <c r="P84" s="20" t="n">
        <f aca="false">SUM(P80:P83)</f>
        <v>0</v>
      </c>
      <c r="Q84" s="20" t="n">
        <f aca="false">SUM(Q80:Q83)</f>
        <v>120.4</v>
      </c>
      <c r="R84" s="20" t="n">
        <f aca="false">SUM(R80:R83)</f>
        <v>386.05</v>
      </c>
      <c r="S84" s="20" t="n">
        <f aca="false">SUM(S80:S83)</f>
        <v>2068</v>
      </c>
      <c r="T84" s="20" t="n">
        <f aca="false">SUM(T80:T83)</f>
        <v>10208.432</v>
      </c>
      <c r="U84" s="20" t="n">
        <f aca="false">SUM(U80:U83)</f>
        <v>3039.568</v>
      </c>
      <c r="V84" s="20" t="n">
        <f aca="false">SUM(V80:V83)</f>
        <v>1403.9</v>
      </c>
      <c r="W84" s="20" t="n">
        <f aca="false">SUM(W80:W83)</f>
        <v>1652.25</v>
      </c>
      <c r="X84" s="20" t="n">
        <f aca="false">SUM(X80:X83)</f>
        <v>2212.3</v>
      </c>
      <c r="Y84" s="20" t="n">
        <f aca="false">SUM(Y80:Y83)</f>
        <v>1535.4</v>
      </c>
      <c r="Z84" s="20" t="n">
        <f aca="false">SUM(Z80:Z83)</f>
        <v>988.55</v>
      </c>
      <c r="AA84" s="20" t="n">
        <f aca="false">SUM(AA80:AA83)</f>
        <v>1337.6</v>
      </c>
      <c r="AB84" s="20" t="n">
        <f aca="false">SUM(AB80:AB83)</f>
        <v>35273.894</v>
      </c>
      <c r="AC84" s="20" t="n">
        <f aca="false">SUM(AC80:AC83)</f>
        <v>52.8</v>
      </c>
      <c r="AD84" s="20" t="n">
        <f aca="false">SUM(AD80:AD83)</f>
        <v>2.8</v>
      </c>
      <c r="AE84" s="20" t="n">
        <f aca="false">SUM(AE80:AE83)</f>
        <v>812.65</v>
      </c>
      <c r="AF84" s="20" t="n">
        <f aca="false">SUM(AF80:AF83)</f>
        <v>0</v>
      </c>
      <c r="AG84" s="20" t="n">
        <f aca="false">SUM(AG80:AG83)</f>
        <v>1629.7</v>
      </c>
      <c r="AH84" s="20" t="n">
        <f aca="false">SUM(AH80:AH83)</f>
        <v>1881.6</v>
      </c>
      <c r="AI84" s="20" t="n">
        <f aca="false">SUM(AI80:AI83)</f>
        <v>0</v>
      </c>
      <c r="AJ84" s="20" t="n">
        <f aca="false">SUM(AJ80:AJ83)</f>
        <v>85484.966</v>
      </c>
      <c r="AK84" s="20" t="n">
        <f aca="false">SUM(AK80:AK83)</f>
        <v>1802.034</v>
      </c>
      <c r="AL84" s="14"/>
      <c r="AM84" s="20" t="n">
        <f aca="false">SUM(AM80:AM83)</f>
        <v>2120</v>
      </c>
      <c r="AN84" s="20" t="n">
        <f aca="false">SUM(AN80:AN83)</f>
        <v>9645.05</v>
      </c>
      <c r="AO84" s="20" t="n">
        <f aca="false">SUM(AO80:AO83)</f>
        <v>0</v>
      </c>
      <c r="AP84" s="20" t="n">
        <f aca="false">SUM(AP80:AP83)</f>
        <v>9.7</v>
      </c>
      <c r="AQ84" s="20" t="n">
        <f aca="false">SUM(AQ80:AQ83)</f>
        <v>8382.75</v>
      </c>
      <c r="AR84" s="20" t="n">
        <f aca="false">SUM(AR80:AR83)</f>
        <v>721.572</v>
      </c>
      <c r="AS84" s="20" t="n">
        <f aca="false">SUM(AS80:AS83)</f>
        <v>0</v>
      </c>
      <c r="AT84" s="20" t="n">
        <f aca="false">SUM(AT80:AT83)</f>
        <v>0</v>
      </c>
      <c r="AU84" s="20"/>
      <c r="AV84" s="20" t="n">
        <f aca="false">SUM(AV80:AV83)</f>
        <v>20879.072</v>
      </c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</row>
    <row r="86" customFormat="false" ht="12.75" hidden="false" customHeight="false" outlineLevel="0" collapsed="false">
      <c r="A86" s="17" t="s">
        <v>153</v>
      </c>
    </row>
    <row r="87" customFormat="false" ht="12.75" hidden="false" customHeight="false" outlineLevel="0" collapsed="false">
      <c r="A87" s="0" t="s">
        <v>50</v>
      </c>
      <c r="B87" s="18" t="s">
        <v>154</v>
      </c>
      <c r="C87" s="18" t="s">
        <v>155</v>
      </c>
      <c r="D87" s="18" t="n">
        <v>100216</v>
      </c>
      <c r="E87" s="1" t="n">
        <v>20000</v>
      </c>
      <c r="G87" s="1" t="s">
        <v>156</v>
      </c>
      <c r="N87" s="1" t="n">
        <f aca="false">0.16*AJ87</f>
        <v>2599.36</v>
      </c>
      <c r="R87" s="1" t="n">
        <f aca="false">0.05*AJ87</f>
        <v>812.3</v>
      </c>
      <c r="S87" s="1" t="n">
        <f aca="false">0.06*AJ87</f>
        <v>974.76</v>
      </c>
      <c r="T87" s="1" t="n">
        <f aca="false">0.18*AJ87</f>
        <v>2924.28</v>
      </c>
      <c r="U87" s="1" t="n">
        <f aca="false">0.13*AJ87</f>
        <v>2111.98</v>
      </c>
      <c r="V87" s="1" t="n">
        <f aca="false">0.04*AJ87</f>
        <v>649.84</v>
      </c>
      <c r="W87" s="1" t="n">
        <f aca="false">0.01*AJ87</f>
        <v>162.46</v>
      </c>
      <c r="X87" s="1" t="n">
        <f aca="false">0.13*AJ87</f>
        <v>2111.98</v>
      </c>
      <c r="Z87" s="1" t="n">
        <f aca="false">0.07*AJ87</f>
        <v>1137.22</v>
      </c>
      <c r="AA87" s="1" t="n">
        <f aca="false">0.03*AJ87</f>
        <v>487.38</v>
      </c>
      <c r="AB87" s="1" t="n">
        <f aca="false">0.12*AJ87</f>
        <v>1949.52</v>
      </c>
      <c r="AC87" s="1" t="n">
        <f aca="false">0.01*AJ87</f>
        <v>162.46</v>
      </c>
      <c r="AE87" s="1" t="n">
        <f aca="false">0.01*AJ87</f>
        <v>162.46</v>
      </c>
      <c r="AJ87" s="16" t="n">
        <v>16246</v>
      </c>
      <c r="AK87" s="1" t="n">
        <f aca="false">E87-AJ87</f>
        <v>3754</v>
      </c>
      <c r="AM87" s="1" t="n">
        <f aca="false">I87</f>
        <v>0</v>
      </c>
      <c r="AN87" s="1" t="n">
        <f aca="false">J87</f>
        <v>0</v>
      </c>
      <c r="AO87" s="1" t="n">
        <f aca="false">K87</f>
        <v>0</v>
      </c>
      <c r="AP87" s="1" t="n">
        <f aca="false">L87</f>
        <v>0</v>
      </c>
      <c r="AQ87" s="1" t="n">
        <f aca="false">M87</f>
        <v>0</v>
      </c>
      <c r="AR87" s="1" t="n">
        <f aca="false">N87</f>
        <v>2599.36</v>
      </c>
      <c r="AV87" s="1" t="n">
        <f aca="false">SUM(AM87:AU87)</f>
        <v>2599.36</v>
      </c>
    </row>
    <row r="88" customFormat="false" ht="12.75" hidden="false" customHeight="false" outlineLevel="0" collapsed="false">
      <c r="A88" s="0" t="s">
        <v>50</v>
      </c>
      <c r="B88" s="18" t="s">
        <v>157</v>
      </c>
      <c r="C88" s="18" t="s">
        <v>158</v>
      </c>
      <c r="D88" s="18" t="n">
        <v>140248</v>
      </c>
      <c r="E88" s="1" t="n">
        <v>6917.416</v>
      </c>
      <c r="G88" s="1" t="s">
        <v>156</v>
      </c>
      <c r="AJ88" s="1" t="n">
        <f aca="false">SUM(I88:AI88)</f>
        <v>0</v>
      </c>
      <c r="AK88" s="1" t="n">
        <f aca="false">E88-AJ88</f>
        <v>6917.416</v>
      </c>
      <c r="AM88" s="1" t="n">
        <f aca="false">I88</f>
        <v>0</v>
      </c>
      <c r="AN88" s="1" t="n">
        <f aca="false">J88</f>
        <v>0</v>
      </c>
      <c r="AO88" s="1" t="n">
        <f aca="false">K88</f>
        <v>0</v>
      </c>
      <c r="AP88" s="1" t="n">
        <f aca="false">L88</f>
        <v>0</v>
      </c>
      <c r="AQ88" s="1" t="n">
        <f aca="false">M88</f>
        <v>0</v>
      </c>
      <c r="AR88" s="1" t="n">
        <f aca="false">N88</f>
        <v>0</v>
      </c>
      <c r="AV88" s="1" t="n">
        <f aca="false">SUM(AM88:AU88)</f>
        <v>0</v>
      </c>
    </row>
    <row r="89" customFormat="false" ht="12.75" hidden="false" customHeight="false" outlineLevel="0" collapsed="false">
      <c r="A89" s="0" t="s">
        <v>50</v>
      </c>
      <c r="B89" s="18" t="s">
        <v>159</v>
      </c>
      <c r="C89" s="18" t="s">
        <v>160</v>
      </c>
      <c r="D89" s="18" t="n">
        <v>140249</v>
      </c>
      <c r="E89" s="1" t="n">
        <v>6267.407</v>
      </c>
      <c r="G89" s="1" t="s">
        <v>156</v>
      </c>
      <c r="AJ89" s="1" t="n">
        <f aca="false">SUM(I89:AI89)</f>
        <v>0</v>
      </c>
      <c r="AK89" s="1" t="n">
        <f aca="false">E89-AJ89</f>
        <v>6267.407</v>
      </c>
      <c r="AM89" s="1" t="n">
        <f aca="false">I89</f>
        <v>0</v>
      </c>
      <c r="AN89" s="1" t="n">
        <f aca="false">J89</f>
        <v>0</v>
      </c>
      <c r="AO89" s="1" t="n">
        <f aca="false">K89</f>
        <v>0</v>
      </c>
      <c r="AP89" s="1" t="n">
        <f aca="false">L89</f>
        <v>0</v>
      </c>
      <c r="AQ89" s="1" t="n">
        <f aca="false">M89</f>
        <v>0</v>
      </c>
      <c r="AR89" s="1" t="n">
        <f aca="false">N89</f>
        <v>0</v>
      </c>
      <c r="AV89" s="1" t="n">
        <f aca="false">SUM(AM89:AU89)</f>
        <v>0</v>
      </c>
    </row>
    <row r="90" customFormat="false" ht="12.75" hidden="false" customHeight="false" outlineLevel="0" collapsed="false">
      <c r="A90" s="0" t="s">
        <v>50</v>
      </c>
      <c r="B90" s="18" t="s">
        <v>161</v>
      </c>
      <c r="C90" s="18" t="s">
        <v>162</v>
      </c>
      <c r="D90" s="18" t="n">
        <v>140250</v>
      </c>
      <c r="E90" s="1" t="n">
        <v>1355.242</v>
      </c>
      <c r="G90" s="1" t="s">
        <v>156</v>
      </c>
      <c r="AJ90" s="1" t="n">
        <f aca="false">SUM(I90:AI90)</f>
        <v>0</v>
      </c>
      <c r="AK90" s="1" t="n">
        <f aca="false">E90-AJ90</f>
        <v>1355.242</v>
      </c>
      <c r="AM90" s="1" t="n">
        <f aca="false">I90</f>
        <v>0</v>
      </c>
      <c r="AN90" s="1" t="n">
        <f aca="false">J90</f>
        <v>0</v>
      </c>
      <c r="AO90" s="1" t="n">
        <f aca="false">K90</f>
        <v>0</v>
      </c>
      <c r="AP90" s="1" t="n">
        <f aca="false">L90</f>
        <v>0</v>
      </c>
      <c r="AQ90" s="1" t="n">
        <f aca="false">M90</f>
        <v>0</v>
      </c>
      <c r="AR90" s="1" t="n">
        <f aca="false">N90</f>
        <v>0</v>
      </c>
      <c r="AV90" s="1" t="n">
        <f aca="false">SUM(AM90:AU90)</f>
        <v>0</v>
      </c>
    </row>
    <row r="91" customFormat="false" ht="12.75" hidden="false" customHeight="false" outlineLevel="0" collapsed="false">
      <c r="A91" s="0" t="s">
        <v>50</v>
      </c>
      <c r="B91" s="18" t="s">
        <v>163</v>
      </c>
      <c r="C91" s="18" t="s">
        <v>164</v>
      </c>
      <c r="D91" s="18" t="n">
        <v>140251</v>
      </c>
      <c r="E91" s="1" t="n">
        <v>4595.378</v>
      </c>
      <c r="G91" s="1" t="s">
        <v>156</v>
      </c>
      <c r="AJ91" s="1" t="n">
        <f aca="false">SUM(I91:AI91)</f>
        <v>0</v>
      </c>
      <c r="AK91" s="1" t="n">
        <f aca="false">E91-AJ91</f>
        <v>4595.378</v>
      </c>
      <c r="AM91" s="1" t="n">
        <f aca="false">I91</f>
        <v>0</v>
      </c>
      <c r="AN91" s="1" t="n">
        <f aca="false">J91</f>
        <v>0</v>
      </c>
      <c r="AO91" s="1" t="n">
        <f aca="false">K91</f>
        <v>0</v>
      </c>
      <c r="AP91" s="1" t="n">
        <f aca="false">L91</f>
        <v>0</v>
      </c>
      <c r="AQ91" s="1" t="n">
        <f aca="false">M91</f>
        <v>0</v>
      </c>
      <c r="AR91" s="1" t="n">
        <f aca="false">N91</f>
        <v>0</v>
      </c>
      <c r="AV91" s="1" t="n">
        <f aca="false">SUM(AM91:AU91)</f>
        <v>0</v>
      </c>
    </row>
    <row r="92" customFormat="false" ht="12.75" hidden="false" customHeight="false" outlineLevel="0" collapsed="false">
      <c r="A92" s="0" t="s">
        <v>50</v>
      </c>
      <c r="B92" s="18" t="s">
        <v>165</v>
      </c>
      <c r="C92" s="18" t="s">
        <v>166</v>
      </c>
      <c r="D92" s="18" t="n">
        <v>140252</v>
      </c>
      <c r="E92" s="1" t="n">
        <v>1056.456</v>
      </c>
      <c r="G92" s="1" t="s">
        <v>156</v>
      </c>
      <c r="AJ92" s="1" t="n">
        <f aca="false">SUM(I92:AI92)</f>
        <v>0</v>
      </c>
      <c r="AK92" s="1" t="n">
        <f aca="false">E92-AJ92</f>
        <v>1056.456</v>
      </c>
      <c r="AM92" s="1" t="n">
        <f aca="false">I92</f>
        <v>0</v>
      </c>
      <c r="AN92" s="1" t="n">
        <f aca="false">J92</f>
        <v>0</v>
      </c>
      <c r="AO92" s="1" t="n">
        <f aca="false">K92</f>
        <v>0</v>
      </c>
      <c r="AP92" s="1" t="n">
        <f aca="false">L92</f>
        <v>0</v>
      </c>
      <c r="AQ92" s="1" t="n">
        <f aca="false">M92</f>
        <v>0</v>
      </c>
      <c r="AR92" s="1" t="n">
        <f aca="false">N92</f>
        <v>0</v>
      </c>
      <c r="AV92" s="1" t="n">
        <f aca="false">SUM(AM92:AU92)</f>
        <v>0</v>
      </c>
    </row>
    <row r="93" customFormat="false" ht="12.75" hidden="false" customHeight="false" outlineLevel="0" collapsed="false">
      <c r="A93" s="0" t="s">
        <v>50</v>
      </c>
      <c r="B93" s="18" t="s">
        <v>167</v>
      </c>
      <c r="C93" s="18" t="s">
        <v>168</v>
      </c>
      <c r="D93" s="18" t="n">
        <v>140253</v>
      </c>
      <c r="E93" s="1" t="n">
        <v>545</v>
      </c>
      <c r="G93" s="1" t="s">
        <v>156</v>
      </c>
      <c r="AJ93" s="1" t="n">
        <f aca="false">SUM(I93:AI93)</f>
        <v>0</v>
      </c>
      <c r="AK93" s="1" t="n">
        <f aca="false">E93-AJ93</f>
        <v>545</v>
      </c>
      <c r="AM93" s="1" t="n">
        <f aca="false">I93</f>
        <v>0</v>
      </c>
      <c r="AN93" s="1" t="n">
        <f aca="false">J93</f>
        <v>0</v>
      </c>
      <c r="AO93" s="1" t="n">
        <f aca="false">K93</f>
        <v>0</v>
      </c>
      <c r="AP93" s="1" t="n">
        <f aca="false">L93</f>
        <v>0</v>
      </c>
      <c r="AQ93" s="1" t="n">
        <f aca="false">M93</f>
        <v>0</v>
      </c>
      <c r="AR93" s="1" t="n">
        <f aca="false">N93</f>
        <v>0</v>
      </c>
      <c r="AV93" s="1" t="n">
        <f aca="false">SUM(AM93:AU93)</f>
        <v>0</v>
      </c>
    </row>
    <row r="94" customFormat="false" ht="12.75" hidden="false" customHeight="false" outlineLevel="0" collapsed="false">
      <c r="A94" s="0" t="s">
        <v>50</v>
      </c>
      <c r="B94" s="18" t="s">
        <v>169</v>
      </c>
      <c r="C94" s="18" t="s">
        <v>170</v>
      </c>
      <c r="D94" s="18" t="n">
        <v>140254</v>
      </c>
      <c r="E94" s="1" t="n">
        <v>675.457</v>
      </c>
      <c r="G94" s="1" t="s">
        <v>156</v>
      </c>
      <c r="AJ94" s="1" t="n">
        <f aca="false">SUM(I94:AI94)</f>
        <v>0</v>
      </c>
      <c r="AK94" s="1" t="n">
        <f aca="false">E94-AJ94</f>
        <v>675.457</v>
      </c>
      <c r="AM94" s="1" t="n">
        <f aca="false">I94</f>
        <v>0</v>
      </c>
      <c r="AN94" s="1" t="n">
        <f aca="false">J94</f>
        <v>0</v>
      </c>
      <c r="AO94" s="1" t="n">
        <f aca="false">K94</f>
        <v>0</v>
      </c>
      <c r="AP94" s="1" t="n">
        <f aca="false">L94</f>
        <v>0</v>
      </c>
      <c r="AQ94" s="1" t="n">
        <f aca="false">M94</f>
        <v>0</v>
      </c>
      <c r="AR94" s="1" t="n">
        <f aca="false">N94</f>
        <v>0</v>
      </c>
      <c r="AV94" s="1" t="n">
        <f aca="false">SUM(AM94:AU94)</f>
        <v>0</v>
      </c>
    </row>
    <row r="95" customFormat="false" ht="12.75" hidden="false" customHeight="false" outlineLevel="0" collapsed="false">
      <c r="A95" s="0" t="s">
        <v>50</v>
      </c>
      <c r="B95" s="18" t="s">
        <v>171</v>
      </c>
      <c r="C95" s="18" t="s">
        <v>172</v>
      </c>
      <c r="D95" s="18" t="n">
        <v>140255</v>
      </c>
      <c r="E95" s="1" t="n">
        <v>968.281</v>
      </c>
      <c r="G95" s="1" t="s">
        <v>156</v>
      </c>
      <c r="AJ95" s="1" t="n">
        <f aca="false">SUM(I95:AI95)</f>
        <v>0</v>
      </c>
      <c r="AK95" s="1" t="n">
        <f aca="false">E95-AJ95</f>
        <v>968.281</v>
      </c>
      <c r="AM95" s="1" t="n">
        <f aca="false">I95</f>
        <v>0</v>
      </c>
      <c r="AN95" s="1" t="n">
        <f aca="false">J95</f>
        <v>0</v>
      </c>
      <c r="AO95" s="1" t="n">
        <f aca="false">K95</f>
        <v>0</v>
      </c>
      <c r="AP95" s="1" t="n">
        <f aca="false">L95</f>
        <v>0</v>
      </c>
      <c r="AQ95" s="1" t="n">
        <f aca="false">M95</f>
        <v>0</v>
      </c>
      <c r="AR95" s="1" t="n">
        <f aca="false">N95</f>
        <v>0</v>
      </c>
      <c r="AV95" s="1" t="n">
        <f aca="false">SUM(AM95:AU95)</f>
        <v>0</v>
      </c>
    </row>
    <row r="96" customFormat="false" ht="12.75" hidden="false" customHeight="false" outlineLevel="0" collapsed="false">
      <c r="A96" s="0" t="s">
        <v>50</v>
      </c>
      <c r="B96" s="18" t="s">
        <v>173</v>
      </c>
      <c r="C96" s="18" t="s">
        <v>174</v>
      </c>
      <c r="D96" s="18" t="n">
        <v>140256</v>
      </c>
      <c r="E96" s="1" t="n">
        <v>0</v>
      </c>
      <c r="G96" s="1" t="s">
        <v>156</v>
      </c>
      <c r="AJ96" s="1" t="n">
        <f aca="false">SUM(I96:AI96)</f>
        <v>0</v>
      </c>
      <c r="AK96" s="1" t="n">
        <f aca="false">E96-AJ96</f>
        <v>0</v>
      </c>
      <c r="AM96" s="1" t="n">
        <f aca="false">I96</f>
        <v>0</v>
      </c>
      <c r="AN96" s="1" t="n">
        <f aca="false">J96</f>
        <v>0</v>
      </c>
      <c r="AO96" s="1" t="n">
        <f aca="false">K96</f>
        <v>0</v>
      </c>
      <c r="AP96" s="1" t="n">
        <f aca="false">L96</f>
        <v>0</v>
      </c>
      <c r="AQ96" s="1" t="n">
        <f aca="false">M96</f>
        <v>0</v>
      </c>
      <c r="AR96" s="1" t="n">
        <f aca="false">N96</f>
        <v>0</v>
      </c>
      <c r="AV96" s="1" t="n">
        <f aca="false">SUM(AM96:AU96)</f>
        <v>0</v>
      </c>
    </row>
    <row r="97" customFormat="false" ht="12.75" hidden="false" customHeight="false" outlineLevel="0" collapsed="false">
      <c r="A97" s="0" t="s">
        <v>50</v>
      </c>
      <c r="B97" s="18" t="s">
        <v>175</v>
      </c>
      <c r="C97" s="18" t="s">
        <v>170</v>
      </c>
      <c r="D97" s="18" t="n">
        <v>140315</v>
      </c>
      <c r="E97" s="1" t="n">
        <v>7.704</v>
      </c>
      <c r="G97" s="1" t="s">
        <v>156</v>
      </c>
      <c r="AM97" s="1" t="n">
        <f aca="false">I97</f>
        <v>0</v>
      </c>
      <c r="AN97" s="1" t="n">
        <f aca="false">J97</f>
        <v>0</v>
      </c>
      <c r="AO97" s="1" t="n">
        <f aca="false">K97</f>
        <v>0</v>
      </c>
      <c r="AP97" s="1" t="n">
        <f aca="false">L97</f>
        <v>0</v>
      </c>
      <c r="AQ97" s="1" t="n">
        <f aca="false">M97</f>
        <v>0</v>
      </c>
      <c r="AR97" s="1" t="n">
        <f aca="false">N97</f>
        <v>0</v>
      </c>
      <c r="AV97" s="1" t="n">
        <f aca="false">SUM(AM97:AU97)</f>
        <v>0</v>
      </c>
    </row>
    <row r="98" customFormat="false" ht="12.75" hidden="false" customHeight="false" outlineLevel="0" collapsed="false">
      <c r="A98" s="0" t="s">
        <v>50</v>
      </c>
      <c r="B98" s="18" t="s">
        <v>176</v>
      </c>
      <c r="C98" s="18" t="s">
        <v>155</v>
      </c>
      <c r="D98" s="18" t="n">
        <v>140345</v>
      </c>
      <c r="E98" s="1" t="n">
        <v>1333</v>
      </c>
      <c r="G98" s="1" t="s">
        <v>156</v>
      </c>
      <c r="AJ98" s="1" t="n">
        <f aca="false">SUM(I98:AI98)</f>
        <v>0</v>
      </c>
      <c r="AK98" s="1" t="n">
        <f aca="false">E98-AJ98</f>
        <v>1333</v>
      </c>
      <c r="AM98" s="1" t="n">
        <f aca="false">I98</f>
        <v>0</v>
      </c>
      <c r="AN98" s="1" t="n">
        <f aca="false">J98</f>
        <v>0</v>
      </c>
      <c r="AO98" s="1" t="n">
        <f aca="false">K98</f>
        <v>0</v>
      </c>
      <c r="AP98" s="1" t="n">
        <f aca="false">L98</f>
        <v>0</v>
      </c>
      <c r="AQ98" s="1" t="n">
        <f aca="false">M98</f>
        <v>0</v>
      </c>
      <c r="AR98" s="1" t="n">
        <f aca="false">N98</f>
        <v>0</v>
      </c>
      <c r="AV98" s="1" t="n">
        <f aca="false">SUM(AM98:AU98)</f>
        <v>0</v>
      </c>
    </row>
    <row r="99" customFormat="false" ht="12.75" hidden="false" customHeight="false" outlineLevel="0" collapsed="false">
      <c r="A99" s="0" t="s">
        <v>50</v>
      </c>
      <c r="B99" s="18" t="s">
        <v>177</v>
      </c>
      <c r="C99" s="18" t="s">
        <v>178</v>
      </c>
      <c r="D99" s="18" t="n">
        <v>140346</v>
      </c>
      <c r="E99" s="1" t="n">
        <v>318.504</v>
      </c>
      <c r="G99" s="1" t="s">
        <v>156</v>
      </c>
      <c r="AJ99" s="1" t="n">
        <f aca="false">SUM(I99:AI99)</f>
        <v>0</v>
      </c>
      <c r="AK99" s="1" t="n">
        <f aca="false">E99-AJ99</f>
        <v>318.504</v>
      </c>
      <c r="AM99" s="1" t="n">
        <f aca="false">I99</f>
        <v>0</v>
      </c>
      <c r="AN99" s="1" t="n">
        <f aca="false">J99</f>
        <v>0</v>
      </c>
      <c r="AO99" s="1" t="n">
        <f aca="false">K99</f>
        <v>0</v>
      </c>
      <c r="AP99" s="1" t="n">
        <f aca="false">L99</f>
        <v>0</v>
      </c>
      <c r="AQ99" s="1" t="n">
        <f aca="false">M99</f>
        <v>0</v>
      </c>
      <c r="AR99" s="1" t="n">
        <f aca="false">N99</f>
        <v>0</v>
      </c>
      <c r="AV99" s="1" t="n">
        <f aca="false">SUM(AM99:AU99)</f>
        <v>0</v>
      </c>
    </row>
    <row r="100" customFormat="false" ht="12.75" hidden="false" customHeight="false" outlineLevel="0" collapsed="false">
      <c r="A100" s="0" t="s">
        <v>50</v>
      </c>
      <c r="B100" s="18" t="s">
        <v>179</v>
      </c>
      <c r="C100" s="18" t="s">
        <v>155</v>
      </c>
      <c r="D100" s="18" t="n">
        <v>140347</v>
      </c>
      <c r="E100" s="1" t="n">
        <v>0</v>
      </c>
      <c r="G100" s="1" t="s">
        <v>156</v>
      </c>
      <c r="N100" s="1" t="n">
        <v>3364.371</v>
      </c>
      <c r="R100" s="1" t="n">
        <f aca="false">2242.04*0.429</f>
        <v>961.83516</v>
      </c>
      <c r="S100" s="1" t="n">
        <f aca="false">2242.04-R100</f>
        <v>1280.20484</v>
      </c>
      <c r="T100" s="1" t="n">
        <f aca="false">3799.105-1</f>
        <v>3798.105</v>
      </c>
      <c r="U100" s="1" t="n">
        <v>2708.491</v>
      </c>
      <c r="V100" s="1" t="n">
        <v>822.15</v>
      </c>
      <c r="W100" s="1" t="n">
        <v>252.721</v>
      </c>
      <c r="X100" s="1" t="n">
        <v>2677.747</v>
      </c>
      <c r="Z100" s="1" t="n">
        <v>1569.897</v>
      </c>
      <c r="AA100" s="1" t="n">
        <v>725.114</v>
      </c>
      <c r="AB100" s="1" t="n">
        <v>2534.468</v>
      </c>
      <c r="AC100" s="1" t="n">
        <v>140.499</v>
      </c>
      <c r="AD100" s="1" t="n">
        <v>8.332</v>
      </c>
      <c r="AE100" s="1" t="n">
        <v>211.189</v>
      </c>
      <c r="AF100" s="1" t="n">
        <v>1</v>
      </c>
      <c r="AJ100" s="1" t="n">
        <f aca="false">SUM(I100:AI100)</f>
        <v>21056.124</v>
      </c>
      <c r="AK100" s="1" t="n">
        <f aca="false">E100-AJ100</f>
        <v>-21056.124</v>
      </c>
      <c r="AM100" s="1" t="n">
        <f aca="false">I100</f>
        <v>0</v>
      </c>
      <c r="AN100" s="1" t="n">
        <f aca="false">J100</f>
        <v>0</v>
      </c>
      <c r="AO100" s="1" t="n">
        <f aca="false">K100</f>
        <v>0</v>
      </c>
      <c r="AP100" s="1" t="n">
        <f aca="false">L100</f>
        <v>0</v>
      </c>
      <c r="AQ100" s="1" t="n">
        <f aca="false">M100</f>
        <v>0</v>
      </c>
      <c r="AR100" s="1" t="n">
        <f aca="false">N100</f>
        <v>3364.371</v>
      </c>
      <c r="AV100" s="1" t="n">
        <f aca="false">SUM(AM100:AU100)</f>
        <v>3364.371</v>
      </c>
    </row>
    <row r="102" customFormat="false" ht="12.75" hidden="false" customHeight="false" outlineLevel="0" collapsed="false">
      <c r="A102" s="19"/>
      <c r="B102" s="19" t="s">
        <v>180</v>
      </c>
      <c r="C102" s="19"/>
      <c r="D102" s="19"/>
      <c r="E102" s="20" t="n">
        <f aca="false">SUM(E87:E101)</f>
        <v>44039.845</v>
      </c>
      <c r="F102" s="20"/>
      <c r="G102" s="20"/>
      <c r="H102" s="20"/>
      <c r="I102" s="20" t="n">
        <f aca="false">SUM(I87:I101)</f>
        <v>0</v>
      </c>
      <c r="J102" s="20" t="n">
        <f aca="false">SUM(J87:J101)</f>
        <v>0</v>
      </c>
      <c r="K102" s="20" t="n">
        <f aca="false">SUM(K87:K101)</f>
        <v>0</v>
      </c>
      <c r="L102" s="20" t="n">
        <f aca="false">SUM(L87:L101)</f>
        <v>0</v>
      </c>
      <c r="M102" s="20" t="n">
        <f aca="false">SUM(M87:M101)</f>
        <v>0</v>
      </c>
      <c r="N102" s="20" t="n">
        <f aca="false">SUM(N87:N101)</f>
        <v>5963.731</v>
      </c>
      <c r="O102" s="20" t="n">
        <f aca="false">SUM(O87:O101)</f>
        <v>0</v>
      </c>
      <c r="P102" s="20" t="n">
        <f aca="false">SUM(P87:P101)</f>
        <v>0</v>
      </c>
      <c r="Q102" s="20" t="n">
        <f aca="false">SUM(Q87:Q101)</f>
        <v>0</v>
      </c>
      <c r="R102" s="20" t="n">
        <f aca="false">SUM(R87:R101)</f>
        <v>1774.13516</v>
      </c>
      <c r="S102" s="20" t="n">
        <f aca="false">SUM(S87:S101)</f>
        <v>2254.96484</v>
      </c>
      <c r="T102" s="20" t="n">
        <f aca="false">SUM(T87:T101)</f>
        <v>6722.385</v>
      </c>
      <c r="U102" s="20" t="n">
        <f aca="false">SUM(U87:U101)</f>
        <v>4820.471</v>
      </c>
      <c r="V102" s="20" t="n">
        <f aca="false">SUM(V87:V101)</f>
        <v>1471.99</v>
      </c>
      <c r="W102" s="20" t="n">
        <f aca="false">SUM(W87:W101)</f>
        <v>415.181</v>
      </c>
      <c r="X102" s="20" t="n">
        <f aca="false">SUM(X87:X101)</f>
        <v>4789.727</v>
      </c>
      <c r="Y102" s="20" t="n">
        <f aca="false">SUM(Y87:Y101)</f>
        <v>0</v>
      </c>
      <c r="Z102" s="20" t="n">
        <f aca="false">SUM(Z87:Z101)</f>
        <v>2707.117</v>
      </c>
      <c r="AA102" s="20" t="n">
        <f aca="false">SUM(AA87:AA101)</f>
        <v>1212.494</v>
      </c>
      <c r="AB102" s="20" t="n">
        <f aca="false">SUM(AB87:AB101)</f>
        <v>4483.988</v>
      </c>
      <c r="AC102" s="20" t="n">
        <f aca="false">SUM(AC87:AC101)</f>
        <v>302.959</v>
      </c>
      <c r="AD102" s="20" t="n">
        <f aca="false">SUM(AD87:AD101)</f>
        <v>8.332</v>
      </c>
      <c r="AE102" s="20" t="n">
        <f aca="false">SUM(AE87:AE101)</f>
        <v>373.649</v>
      </c>
      <c r="AF102" s="20" t="n">
        <f aca="false">SUM(AF87:AF101)</f>
        <v>1</v>
      </c>
      <c r="AG102" s="20" t="n">
        <f aca="false">SUM(AG87:AG101)</f>
        <v>0</v>
      </c>
      <c r="AH102" s="20" t="n">
        <f aca="false">SUM(AH87:AH101)</f>
        <v>0</v>
      </c>
      <c r="AI102" s="20" t="n">
        <f aca="false">SUM(AI87:AI101)</f>
        <v>0</v>
      </c>
      <c r="AJ102" s="20" t="n">
        <f aca="false">SUM(AJ87:AJ101)</f>
        <v>37302.124</v>
      </c>
      <c r="AK102" s="20" t="n">
        <f aca="false">SUM(AK87:AK101)</f>
        <v>6730.017</v>
      </c>
      <c r="AL102" s="14"/>
      <c r="AM102" s="20" t="n">
        <f aca="false">SUM(AM87:AM101)</f>
        <v>0</v>
      </c>
      <c r="AN102" s="20" t="n">
        <f aca="false">SUM(AN87:AN101)</f>
        <v>0</v>
      </c>
      <c r="AO102" s="20" t="n">
        <f aca="false">SUM(AO87:AO101)</f>
        <v>0</v>
      </c>
      <c r="AP102" s="20" t="n">
        <f aca="false">SUM(AP87:AP101)</f>
        <v>0</v>
      </c>
      <c r="AQ102" s="20" t="n">
        <f aca="false">SUM(AQ87:AQ101)</f>
        <v>0</v>
      </c>
      <c r="AR102" s="20" t="n">
        <f aca="false">SUM(AR87:AR101)</f>
        <v>5963.731</v>
      </c>
      <c r="AS102" s="20" t="n">
        <f aca="false">SUM(AS87:AS101)</f>
        <v>0</v>
      </c>
      <c r="AT102" s="20" t="n">
        <f aca="false">SUM(AT87:AT101)</f>
        <v>0</v>
      </c>
      <c r="AU102" s="20"/>
      <c r="AV102" s="20" t="n">
        <f aca="false">SUM(AV87:AV101)</f>
        <v>5963.731</v>
      </c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</row>
    <row r="103" customFormat="false" ht="12.75" hidden="false" customHeight="false" outlineLevel="0" collapsed="false">
      <c r="E103" s="22"/>
    </row>
    <row r="104" customFormat="false" ht="12.75" hidden="false" customHeight="false" outlineLevel="0" collapsed="false">
      <c r="A104" s="17" t="s">
        <v>181</v>
      </c>
    </row>
    <row r="105" customFormat="false" ht="12.75" hidden="false" customHeight="false" outlineLevel="0" collapsed="false">
      <c r="A105" s="0" t="s">
        <v>50</v>
      </c>
      <c r="B105" s="18" t="s">
        <v>182</v>
      </c>
      <c r="C105" s="0" t="s">
        <v>183</v>
      </c>
      <c r="D105" s="18" t="n">
        <v>100801</v>
      </c>
      <c r="E105" s="1" t="n">
        <f aca="false">4376-750</f>
        <v>3626</v>
      </c>
      <c r="G105" s="1" t="s">
        <v>184</v>
      </c>
      <c r="I105" s="1" t="n">
        <v>362.645</v>
      </c>
      <c r="J105" s="1" t="n">
        <v>108.794</v>
      </c>
      <c r="K105" s="1" t="n">
        <v>36.265</v>
      </c>
      <c r="L105" s="1" t="n">
        <v>36.265</v>
      </c>
      <c r="M105" s="1" t="n">
        <v>362.645</v>
      </c>
      <c r="N105" s="1" t="n">
        <v>36.265</v>
      </c>
      <c r="T105" s="1" t="n">
        <v>253.852</v>
      </c>
      <c r="V105" s="1" t="n">
        <v>108.794</v>
      </c>
      <c r="W105" s="1" t="n">
        <v>326.381</v>
      </c>
      <c r="X105" s="1" t="n">
        <v>362.645</v>
      </c>
      <c r="Z105" s="1" t="n">
        <v>362.645</v>
      </c>
      <c r="AA105" s="1" t="n">
        <v>362.645</v>
      </c>
      <c r="AB105" s="1" t="n">
        <v>36.265</v>
      </c>
      <c r="AC105" s="1" t="n">
        <v>36.265</v>
      </c>
      <c r="AD105" s="1" t="n">
        <v>36.265</v>
      </c>
      <c r="AE105" s="1" t="n">
        <v>36.265</v>
      </c>
      <c r="AF105" s="1" t="n">
        <v>36.265</v>
      </c>
      <c r="AJ105" s="1" t="n">
        <f aca="false">SUM(I105:AI105)</f>
        <v>2901.166</v>
      </c>
      <c r="AK105" s="1" t="n">
        <f aca="false">E105-AJ105</f>
        <v>724.834</v>
      </c>
      <c r="AM105" s="1" t="n">
        <f aca="false">I105</f>
        <v>362.645</v>
      </c>
      <c r="AN105" s="1" t="n">
        <f aca="false">J105</f>
        <v>108.794</v>
      </c>
      <c r="AO105" s="1" t="n">
        <f aca="false">K105</f>
        <v>36.265</v>
      </c>
      <c r="AP105" s="1" t="n">
        <f aca="false">L105</f>
        <v>36.265</v>
      </c>
      <c r="AQ105" s="1" t="n">
        <f aca="false">M105</f>
        <v>362.645</v>
      </c>
      <c r="AR105" s="1" t="n">
        <f aca="false">N105</f>
        <v>36.265</v>
      </c>
      <c r="AV105" s="1" t="n">
        <f aca="false">SUM(AM105:AU105)</f>
        <v>942.879</v>
      </c>
    </row>
    <row r="106" customFormat="false" ht="12.75" hidden="false" customHeight="false" outlineLevel="0" collapsed="false">
      <c r="A106" s="0" t="s">
        <v>50</v>
      </c>
      <c r="B106" s="0" t="s">
        <v>185</v>
      </c>
      <c r="C106" s="0" t="s">
        <v>186</v>
      </c>
      <c r="D106" s="0" t="n">
        <v>100874</v>
      </c>
      <c r="E106" s="1" t="n">
        <v>737</v>
      </c>
      <c r="G106" s="1" t="s">
        <v>53</v>
      </c>
      <c r="AJ106" s="1" t="n">
        <f aca="false">SUM(I106:AI106)</f>
        <v>0</v>
      </c>
      <c r="AK106" s="1" t="n">
        <f aca="false">E106-AJ106</f>
        <v>737</v>
      </c>
      <c r="AM106" s="1" t="n">
        <f aca="false">I106</f>
        <v>0</v>
      </c>
      <c r="AN106" s="1" t="n">
        <f aca="false">J106</f>
        <v>0</v>
      </c>
      <c r="AO106" s="1" t="n">
        <f aca="false">K106</f>
        <v>0</v>
      </c>
      <c r="AP106" s="1" t="n">
        <f aca="false">L106</f>
        <v>0</v>
      </c>
      <c r="AQ106" s="1" t="n">
        <f aca="false">M106</f>
        <v>0</v>
      </c>
      <c r="AR106" s="1" t="n">
        <f aca="false">N106</f>
        <v>0</v>
      </c>
      <c r="AV106" s="1" t="n">
        <f aca="false">SUM(AM106:AU106)</f>
        <v>0</v>
      </c>
    </row>
    <row r="107" customFormat="false" ht="12.75" hidden="false" customHeight="false" outlineLevel="0" collapsed="false">
      <c r="A107" s="0" t="s">
        <v>50</v>
      </c>
      <c r="B107" s="0" t="s">
        <v>187</v>
      </c>
      <c r="C107" s="0" t="s">
        <v>188</v>
      </c>
      <c r="D107" s="0" t="n">
        <v>100875</v>
      </c>
      <c r="E107" s="1" t="n">
        <v>1156</v>
      </c>
      <c r="G107" s="1" t="s">
        <v>53</v>
      </c>
      <c r="AJ107" s="1" t="n">
        <f aca="false">SUM(I107:AI107)</f>
        <v>0</v>
      </c>
      <c r="AK107" s="1" t="n">
        <f aca="false">E107-AJ107</f>
        <v>1156</v>
      </c>
      <c r="AM107" s="1" t="n">
        <f aca="false">I107</f>
        <v>0</v>
      </c>
      <c r="AN107" s="1" t="n">
        <f aca="false">J107</f>
        <v>0</v>
      </c>
      <c r="AO107" s="1" t="n">
        <f aca="false">K107</f>
        <v>0</v>
      </c>
      <c r="AP107" s="1" t="n">
        <f aca="false">L107</f>
        <v>0</v>
      </c>
      <c r="AQ107" s="1" t="n">
        <f aca="false">M107</f>
        <v>0</v>
      </c>
      <c r="AR107" s="1" t="n">
        <f aca="false">N107</f>
        <v>0</v>
      </c>
      <c r="AV107" s="1" t="n">
        <f aca="false">SUM(AM107:AU107)</f>
        <v>0</v>
      </c>
    </row>
    <row r="108" customFormat="false" ht="12.75" hidden="false" customHeight="false" outlineLevel="0" collapsed="false">
      <c r="A108" s="0" t="s">
        <v>50</v>
      </c>
      <c r="B108" s="0" t="s">
        <v>189</v>
      </c>
      <c r="C108" s="0" t="s">
        <v>190</v>
      </c>
      <c r="D108" s="0" t="n">
        <v>100876</v>
      </c>
      <c r="E108" s="1" t="n">
        <v>4929</v>
      </c>
      <c r="G108" s="1" t="s">
        <v>53</v>
      </c>
      <c r="AJ108" s="1" t="n">
        <f aca="false">SUM(I108:AI108)</f>
        <v>0</v>
      </c>
      <c r="AK108" s="1" t="n">
        <f aca="false">E108-AJ108</f>
        <v>4929</v>
      </c>
      <c r="AM108" s="1" t="n">
        <f aca="false">I108</f>
        <v>0</v>
      </c>
      <c r="AN108" s="1" t="n">
        <f aca="false">J108</f>
        <v>0</v>
      </c>
      <c r="AO108" s="1" t="n">
        <f aca="false">K108</f>
        <v>0</v>
      </c>
      <c r="AP108" s="1" t="n">
        <f aca="false">L108</f>
        <v>0</v>
      </c>
      <c r="AQ108" s="1" t="n">
        <f aca="false">M108</f>
        <v>0</v>
      </c>
      <c r="AR108" s="1" t="n">
        <f aca="false">N108</f>
        <v>0</v>
      </c>
      <c r="AV108" s="1" t="n">
        <f aca="false">SUM(AM108:AU108)</f>
        <v>0</v>
      </c>
    </row>
    <row r="109" customFormat="false" ht="12.75" hidden="false" customHeight="false" outlineLevel="0" collapsed="false">
      <c r="A109" s="0" t="s">
        <v>50</v>
      </c>
      <c r="B109" s="0" t="s">
        <v>191</v>
      </c>
      <c r="C109" s="0" t="s">
        <v>192</v>
      </c>
      <c r="D109" s="0" t="n">
        <v>100877</v>
      </c>
      <c r="E109" s="1" t="n">
        <v>1052</v>
      </c>
      <c r="G109" s="1" t="s">
        <v>53</v>
      </c>
      <c r="AJ109" s="1" t="n">
        <f aca="false">SUM(I109:AI109)</f>
        <v>0</v>
      </c>
      <c r="AK109" s="1" t="n">
        <f aca="false">E109-AJ109</f>
        <v>1052</v>
      </c>
      <c r="AM109" s="1" t="n">
        <f aca="false">I109</f>
        <v>0</v>
      </c>
      <c r="AN109" s="1" t="n">
        <f aca="false">J109</f>
        <v>0</v>
      </c>
      <c r="AO109" s="1" t="n">
        <f aca="false">K109</f>
        <v>0</v>
      </c>
      <c r="AP109" s="1" t="n">
        <f aca="false">L109</f>
        <v>0</v>
      </c>
      <c r="AQ109" s="1" t="n">
        <f aca="false">M109</f>
        <v>0</v>
      </c>
      <c r="AR109" s="1" t="n">
        <f aca="false">N109</f>
        <v>0</v>
      </c>
      <c r="AV109" s="1" t="n">
        <f aca="false">SUM(AM109:AU109)</f>
        <v>0</v>
      </c>
    </row>
    <row r="110" customFormat="false" ht="12.75" hidden="false" customHeight="false" outlineLevel="0" collapsed="false">
      <c r="A110" s="0" t="s">
        <v>50</v>
      </c>
      <c r="B110" s="0" t="s">
        <v>193</v>
      </c>
      <c r="C110" s="0" t="s">
        <v>190</v>
      </c>
      <c r="D110" s="0" t="n">
        <v>103102</v>
      </c>
      <c r="E110" s="1" t="n">
        <f aca="false">4901-4901</f>
        <v>0</v>
      </c>
      <c r="G110" s="1" t="s">
        <v>53</v>
      </c>
      <c r="AJ110" s="1" t="n">
        <f aca="false">SUM(I110:AI110)</f>
        <v>0</v>
      </c>
      <c r="AK110" s="1" t="n">
        <f aca="false">E110-AJ110</f>
        <v>0</v>
      </c>
      <c r="AM110" s="1" t="n">
        <f aca="false">I110</f>
        <v>0</v>
      </c>
      <c r="AN110" s="1" t="n">
        <f aca="false">J110</f>
        <v>0</v>
      </c>
      <c r="AO110" s="1" t="n">
        <f aca="false">K110</f>
        <v>0</v>
      </c>
      <c r="AP110" s="1" t="n">
        <f aca="false">L110</f>
        <v>0</v>
      </c>
      <c r="AQ110" s="1" t="n">
        <f aca="false">M110</f>
        <v>0</v>
      </c>
      <c r="AR110" s="1" t="n">
        <f aca="false">N110</f>
        <v>0</v>
      </c>
      <c r="AV110" s="1" t="n">
        <f aca="false">SUM(AM110:AU110)</f>
        <v>0</v>
      </c>
    </row>
    <row r="112" customFormat="false" ht="12.75" hidden="false" customHeight="false" outlineLevel="0" collapsed="false">
      <c r="A112" s="19"/>
      <c r="B112" s="19" t="s">
        <v>194</v>
      </c>
      <c r="C112" s="19"/>
      <c r="D112" s="19"/>
      <c r="E112" s="20" t="n">
        <f aca="false">SUM(E105:E111)</f>
        <v>11500</v>
      </c>
      <c r="F112" s="20"/>
      <c r="G112" s="20"/>
      <c r="H112" s="20"/>
      <c r="I112" s="20" t="n">
        <f aca="false">SUM(I105:I111)</f>
        <v>362.645</v>
      </c>
      <c r="J112" s="20" t="n">
        <f aca="false">SUM(J105:J111)</f>
        <v>108.794</v>
      </c>
      <c r="K112" s="20" t="n">
        <f aca="false">SUM(K105:K111)</f>
        <v>36.265</v>
      </c>
      <c r="L112" s="20" t="n">
        <f aca="false">SUM(L105:L111)</f>
        <v>36.265</v>
      </c>
      <c r="M112" s="20" t="n">
        <f aca="false">SUM(M105:M111)</f>
        <v>362.645</v>
      </c>
      <c r="N112" s="20" t="n">
        <f aca="false">SUM(N105:N111)</f>
        <v>36.265</v>
      </c>
      <c r="O112" s="20" t="n">
        <f aca="false">SUM(O105:O111)</f>
        <v>0</v>
      </c>
      <c r="P112" s="20" t="n">
        <f aca="false">SUM(P105:P111)</f>
        <v>0</v>
      </c>
      <c r="Q112" s="20" t="n">
        <f aca="false">SUM(Q105:Q111)</f>
        <v>0</v>
      </c>
      <c r="R112" s="20" t="n">
        <f aca="false">SUM(R105:R111)</f>
        <v>0</v>
      </c>
      <c r="S112" s="20" t="n">
        <f aca="false">SUM(S105:S111)</f>
        <v>0</v>
      </c>
      <c r="T112" s="20" t="n">
        <f aca="false">SUM(T105:T111)</f>
        <v>253.852</v>
      </c>
      <c r="U112" s="20" t="n">
        <f aca="false">SUM(U105:U111)</f>
        <v>0</v>
      </c>
      <c r="V112" s="20" t="n">
        <f aca="false">SUM(V105:V111)</f>
        <v>108.794</v>
      </c>
      <c r="W112" s="20" t="n">
        <f aca="false">SUM(W105:W111)</f>
        <v>326.381</v>
      </c>
      <c r="X112" s="20" t="n">
        <f aca="false">SUM(X105:X111)</f>
        <v>362.645</v>
      </c>
      <c r="Y112" s="20" t="n">
        <f aca="false">SUM(Y105:Y111)</f>
        <v>0</v>
      </c>
      <c r="Z112" s="20" t="n">
        <f aca="false">SUM(Z105:Z111)</f>
        <v>362.645</v>
      </c>
      <c r="AA112" s="20" t="n">
        <f aca="false">SUM(AA105:AA111)</f>
        <v>362.645</v>
      </c>
      <c r="AB112" s="20" t="n">
        <f aca="false">SUM(AB105:AB111)</f>
        <v>36.265</v>
      </c>
      <c r="AC112" s="20" t="n">
        <f aca="false">SUM(AC105:AC111)</f>
        <v>36.265</v>
      </c>
      <c r="AD112" s="20" t="n">
        <f aca="false">SUM(AD105:AD111)</f>
        <v>36.265</v>
      </c>
      <c r="AE112" s="20" t="n">
        <f aca="false">SUM(AE105:AE111)</f>
        <v>36.265</v>
      </c>
      <c r="AF112" s="20" t="n">
        <f aca="false">SUM(AF105:AF111)</f>
        <v>36.265</v>
      </c>
      <c r="AG112" s="20" t="n">
        <f aca="false">SUM(AG105:AG111)</f>
        <v>0</v>
      </c>
      <c r="AH112" s="20" t="n">
        <f aca="false">SUM(AH105:AH111)</f>
        <v>0</v>
      </c>
      <c r="AI112" s="20" t="n">
        <f aca="false">SUM(AI105:AI111)</f>
        <v>0</v>
      </c>
      <c r="AJ112" s="20" t="n">
        <f aca="false">SUM(AJ105:AJ111)</f>
        <v>2901.166</v>
      </c>
      <c r="AK112" s="20" t="n">
        <f aca="false">SUM(AK105:AK111)</f>
        <v>8598.834</v>
      </c>
      <c r="AL112" s="14"/>
      <c r="AM112" s="20" t="n">
        <f aca="false">SUM(AM105:AM111)</f>
        <v>362.645</v>
      </c>
      <c r="AN112" s="20" t="n">
        <f aca="false">SUM(AN105:AN111)</f>
        <v>108.794</v>
      </c>
      <c r="AO112" s="20" t="n">
        <f aca="false">SUM(AO105:AO111)</f>
        <v>36.265</v>
      </c>
      <c r="AP112" s="20" t="n">
        <f aca="false">SUM(AP105:AP111)</f>
        <v>36.265</v>
      </c>
      <c r="AQ112" s="20" t="n">
        <f aca="false">SUM(AQ105:AQ111)</f>
        <v>362.645</v>
      </c>
      <c r="AR112" s="20" t="n">
        <f aca="false">SUM(AR105:AR111)</f>
        <v>36.265</v>
      </c>
      <c r="AS112" s="20" t="n">
        <f aca="false">SUM(AS105:AS111)</f>
        <v>0</v>
      </c>
      <c r="AT112" s="20" t="n">
        <f aca="false">SUM(AT105:AT111)</f>
        <v>0</v>
      </c>
      <c r="AU112" s="20"/>
      <c r="AV112" s="20" t="n">
        <f aca="false">SUM(AV105:AV111)</f>
        <v>942.879</v>
      </c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</row>
    <row r="114" customFormat="false" ht="12.75" hidden="false" customHeight="false" outlineLevel="0" collapsed="false">
      <c r="A114" s="17" t="s">
        <v>195</v>
      </c>
    </row>
    <row r="115" customFormat="false" ht="12.75" hidden="false" customHeight="false" outlineLevel="0" collapsed="false">
      <c r="A115" s="0" t="s">
        <v>50</v>
      </c>
      <c r="B115" s="0" t="s">
        <v>196</v>
      </c>
      <c r="C115" s="0" t="s">
        <v>197</v>
      </c>
      <c r="D115" s="0" t="n">
        <v>100008</v>
      </c>
      <c r="E115" s="1" t="n">
        <v>597</v>
      </c>
      <c r="G115" s="1" t="s">
        <v>53</v>
      </c>
      <c r="AJ115" s="1" t="n">
        <f aca="false">SUM(I115:AI115)</f>
        <v>0</v>
      </c>
      <c r="AK115" s="1" t="n">
        <f aca="false">E115-AJ115</f>
        <v>597</v>
      </c>
      <c r="AM115" s="1" t="n">
        <f aca="false">I115</f>
        <v>0</v>
      </c>
      <c r="AN115" s="1" t="n">
        <f aca="false">J115</f>
        <v>0</v>
      </c>
      <c r="AO115" s="1" t="n">
        <f aca="false">K115</f>
        <v>0</v>
      </c>
      <c r="AP115" s="1" t="n">
        <f aca="false">L115</f>
        <v>0</v>
      </c>
      <c r="AQ115" s="1" t="n">
        <f aca="false">M115</f>
        <v>0</v>
      </c>
      <c r="AR115" s="1" t="n">
        <f aca="false">N115</f>
        <v>0</v>
      </c>
      <c r="AV115" s="1" t="n">
        <f aca="false">SUM(AM115:AU115)</f>
        <v>0</v>
      </c>
    </row>
    <row r="116" customFormat="false" ht="12.75" hidden="false" customHeight="false" outlineLevel="0" collapsed="false">
      <c r="A116" s="0" t="s">
        <v>50</v>
      </c>
      <c r="B116" s="0" t="s">
        <v>198</v>
      </c>
      <c r="C116" s="0" t="s">
        <v>199</v>
      </c>
      <c r="D116" s="0" t="n">
        <v>100013</v>
      </c>
      <c r="E116" s="1" t="n">
        <v>1577</v>
      </c>
      <c r="G116" s="1" t="s">
        <v>200</v>
      </c>
      <c r="I116" s="1" t="n">
        <v>21.308</v>
      </c>
      <c r="K116" s="1" t="n">
        <v>50.974</v>
      </c>
      <c r="L116" s="1" t="n">
        <v>45.676</v>
      </c>
      <c r="M116" s="1" t="n">
        <v>125.139</v>
      </c>
      <c r="N116" s="1" t="n">
        <v>34.375</v>
      </c>
      <c r="R116" s="1" t="n">
        <v>125.61</v>
      </c>
      <c r="S116" s="1" t="n">
        <v>258.99</v>
      </c>
      <c r="T116" s="1" t="n">
        <v>151.98</v>
      </c>
      <c r="V116" s="1" t="n">
        <v>73.223</v>
      </c>
      <c r="W116" s="1" t="n">
        <v>36.259</v>
      </c>
      <c r="X116" s="1" t="n">
        <f aca="false">188*0.63</f>
        <v>118.44</v>
      </c>
      <c r="Y116" s="1" t="n">
        <f aca="false">188*0.37</f>
        <v>69.56</v>
      </c>
      <c r="Z116" s="1" t="n">
        <v>70.634</v>
      </c>
      <c r="AA116" s="1" t="n">
        <v>218.375</v>
      </c>
      <c r="AB116" s="1" t="n">
        <v>19.777</v>
      </c>
      <c r="AC116" s="1" t="n">
        <v>11.537</v>
      </c>
      <c r="AJ116" s="23" t="n">
        <f aca="false">SUM(I116:AI116)</f>
        <v>1431.857</v>
      </c>
      <c r="AK116" s="1" t="n">
        <f aca="false">E116-AJ116</f>
        <v>145.143</v>
      </c>
      <c r="AM116" s="1" t="n">
        <f aca="false">I116</f>
        <v>21.308</v>
      </c>
      <c r="AN116" s="1" t="n">
        <f aca="false">J116</f>
        <v>0</v>
      </c>
      <c r="AO116" s="1" t="n">
        <f aca="false">K116</f>
        <v>50.974</v>
      </c>
      <c r="AP116" s="1" t="n">
        <f aca="false">L116</f>
        <v>45.676</v>
      </c>
      <c r="AQ116" s="1" t="n">
        <f aca="false">M116</f>
        <v>125.139</v>
      </c>
      <c r="AR116" s="1" t="n">
        <f aca="false">N116</f>
        <v>34.375</v>
      </c>
      <c r="AV116" s="1" t="n">
        <f aca="false">SUM(AM116:AU116)</f>
        <v>277.472</v>
      </c>
    </row>
    <row r="117" customFormat="false" ht="12.75" hidden="false" customHeight="false" outlineLevel="0" collapsed="false">
      <c r="A117" s="0" t="s">
        <v>50</v>
      </c>
      <c r="B117" s="18" t="s">
        <v>201</v>
      </c>
      <c r="C117" s="18" t="s">
        <v>202</v>
      </c>
      <c r="D117" s="18" t="n">
        <v>100034</v>
      </c>
      <c r="E117" s="1" t="n">
        <f aca="false">855-22</f>
        <v>833</v>
      </c>
      <c r="G117" s="1" t="s">
        <v>53</v>
      </c>
      <c r="AJ117" s="1" t="n">
        <f aca="false">SUM(I117:AI117)</f>
        <v>0</v>
      </c>
      <c r="AK117" s="1" t="n">
        <f aca="false">E117-AJ117</f>
        <v>833</v>
      </c>
      <c r="AM117" s="1" t="n">
        <f aca="false">I117</f>
        <v>0</v>
      </c>
      <c r="AN117" s="1" t="n">
        <f aca="false">J117</f>
        <v>0</v>
      </c>
      <c r="AO117" s="1" t="n">
        <f aca="false">K117</f>
        <v>0</v>
      </c>
      <c r="AP117" s="1" t="n">
        <f aca="false">L117</f>
        <v>0</v>
      </c>
      <c r="AQ117" s="1" t="n">
        <f aca="false">M117</f>
        <v>0</v>
      </c>
      <c r="AR117" s="1" t="n">
        <f aca="false">N117</f>
        <v>0</v>
      </c>
      <c r="AV117" s="1" t="n">
        <f aca="false">SUM(AM117:AU117)</f>
        <v>0</v>
      </c>
    </row>
    <row r="118" customFormat="false" ht="12.75" hidden="false" customHeight="false" outlineLevel="0" collapsed="false">
      <c r="A118" s="0" t="s">
        <v>50</v>
      </c>
      <c r="B118" s="0" t="s">
        <v>203</v>
      </c>
      <c r="C118" s="0" t="s">
        <v>204</v>
      </c>
      <c r="D118" s="0" t="n">
        <v>100070</v>
      </c>
      <c r="E118" s="1" t="n">
        <v>595</v>
      </c>
      <c r="G118" s="1" t="s">
        <v>200</v>
      </c>
      <c r="I118" s="1" t="n">
        <v>8.367</v>
      </c>
      <c r="J118" s="1" t="n">
        <v>14.771</v>
      </c>
      <c r="K118" s="1" t="n">
        <v>1.028</v>
      </c>
      <c r="L118" s="1" t="n">
        <v>8.087</v>
      </c>
      <c r="M118" s="1" t="n">
        <v>44.313</v>
      </c>
      <c r="N118" s="1" t="n">
        <v>4.3</v>
      </c>
      <c r="O118" s="1" t="n">
        <v>23.933</v>
      </c>
      <c r="P118" s="1" t="n">
        <v>10.985</v>
      </c>
      <c r="S118" s="1" t="n">
        <v>36.273</v>
      </c>
      <c r="T118" s="1" t="n">
        <v>94.375</v>
      </c>
      <c r="V118" s="1" t="n">
        <v>12.574</v>
      </c>
      <c r="W118" s="1" t="n">
        <v>6.497</v>
      </c>
      <c r="X118" s="23" t="n">
        <f aca="false">72.453*0.63</f>
        <v>45.64539</v>
      </c>
      <c r="Y118" s="23" t="n">
        <f aca="false">72.453*0.37</f>
        <v>26.80761</v>
      </c>
      <c r="Z118" s="1" t="n">
        <v>37.161</v>
      </c>
      <c r="AA118" s="1" t="n">
        <v>64.927</v>
      </c>
      <c r="AB118" s="1" t="n">
        <v>8.087</v>
      </c>
      <c r="AE118" s="1" t="n">
        <v>82.175</v>
      </c>
      <c r="AJ118" s="1" t="n">
        <f aca="false">SUM(I118:AI118)</f>
        <v>530.306</v>
      </c>
      <c r="AK118" s="1" t="n">
        <f aca="false">E118-AJ118</f>
        <v>64.694</v>
      </c>
      <c r="AM118" s="1" t="n">
        <f aca="false">I118</f>
        <v>8.367</v>
      </c>
      <c r="AN118" s="1" t="n">
        <f aca="false">J118</f>
        <v>14.771</v>
      </c>
      <c r="AO118" s="1" t="n">
        <f aca="false">K118</f>
        <v>1.028</v>
      </c>
      <c r="AP118" s="1" t="n">
        <f aca="false">L118</f>
        <v>8.087</v>
      </c>
      <c r="AQ118" s="1" t="n">
        <f aca="false">M118</f>
        <v>44.313</v>
      </c>
      <c r="AR118" s="1" t="n">
        <f aca="false">N118</f>
        <v>4.3</v>
      </c>
      <c r="AS118" s="1" t="n">
        <v>23.933</v>
      </c>
      <c r="AT118" s="1" t="n">
        <v>10.985</v>
      </c>
      <c r="AV118" s="1" t="n">
        <f aca="false">SUM(AM118:AU118)</f>
        <v>115.784</v>
      </c>
    </row>
    <row r="119" customFormat="false" ht="12.75" hidden="false" customHeight="false" outlineLevel="0" collapsed="false">
      <c r="A119" s="0" t="s">
        <v>50</v>
      </c>
      <c r="B119" s="0" t="s">
        <v>205</v>
      </c>
      <c r="C119" s="0" t="s">
        <v>206</v>
      </c>
      <c r="D119" s="0" t="n">
        <v>100090</v>
      </c>
      <c r="E119" s="1" t="n">
        <v>800</v>
      </c>
      <c r="G119" s="1" t="s">
        <v>53</v>
      </c>
      <c r="X119" s="23"/>
      <c r="Y119" s="23"/>
      <c r="AJ119" s="1" t="n">
        <f aca="false">SUM(I119:AI119)</f>
        <v>0</v>
      </c>
      <c r="AK119" s="1" t="n">
        <f aca="false">E119-AJ119</f>
        <v>800</v>
      </c>
      <c r="AM119" s="1" t="n">
        <f aca="false">I119</f>
        <v>0</v>
      </c>
      <c r="AN119" s="1" t="n">
        <f aca="false">J119</f>
        <v>0</v>
      </c>
      <c r="AO119" s="1" t="n">
        <f aca="false">K119</f>
        <v>0</v>
      </c>
      <c r="AP119" s="1" t="n">
        <f aca="false">L119</f>
        <v>0</v>
      </c>
      <c r="AQ119" s="1" t="n">
        <f aca="false">M119</f>
        <v>0</v>
      </c>
      <c r="AR119" s="1" t="n">
        <f aca="false">N119</f>
        <v>0</v>
      </c>
      <c r="AV119" s="1" t="n">
        <f aca="false">SUM(AM119:AU119)</f>
        <v>0</v>
      </c>
    </row>
    <row r="120" customFormat="false" ht="12.75" hidden="false" customHeight="false" outlineLevel="0" collapsed="false">
      <c r="A120" s="0" t="s">
        <v>50</v>
      </c>
      <c r="B120" s="0" t="s">
        <v>207</v>
      </c>
      <c r="C120" s="0" t="s">
        <v>197</v>
      </c>
      <c r="D120" s="0" t="n">
        <v>100110</v>
      </c>
      <c r="E120" s="1" t="n">
        <v>444</v>
      </c>
      <c r="G120" s="1" t="s">
        <v>53</v>
      </c>
      <c r="X120" s="23"/>
      <c r="Y120" s="23"/>
      <c r="AJ120" s="1" t="n">
        <f aca="false">SUM(I120:AI120)</f>
        <v>0</v>
      </c>
      <c r="AK120" s="1" t="n">
        <f aca="false">E120-AJ120</f>
        <v>444</v>
      </c>
      <c r="AM120" s="1" t="n">
        <f aca="false">I120</f>
        <v>0</v>
      </c>
      <c r="AN120" s="1" t="n">
        <f aca="false">J120</f>
        <v>0</v>
      </c>
      <c r="AO120" s="1" t="n">
        <f aca="false">K120</f>
        <v>0</v>
      </c>
      <c r="AP120" s="1" t="n">
        <f aca="false">L120</f>
        <v>0</v>
      </c>
      <c r="AQ120" s="1" t="n">
        <f aca="false">M120</f>
        <v>0</v>
      </c>
      <c r="AR120" s="1" t="n">
        <f aca="false">N120</f>
        <v>0</v>
      </c>
      <c r="AV120" s="1" t="n">
        <f aca="false">SUM(AM120:AU120)</f>
        <v>0</v>
      </c>
    </row>
    <row r="121" customFormat="false" ht="12.75" hidden="false" customHeight="false" outlineLevel="0" collapsed="false">
      <c r="A121" s="0" t="s">
        <v>50</v>
      </c>
      <c r="B121" s="18" t="s">
        <v>208</v>
      </c>
      <c r="C121" s="18" t="s">
        <v>202</v>
      </c>
      <c r="D121" s="18" t="n">
        <v>100141</v>
      </c>
      <c r="E121" s="1" t="n">
        <f aca="false">2155-1269</f>
        <v>886</v>
      </c>
      <c r="G121" s="1" t="s">
        <v>53</v>
      </c>
      <c r="X121" s="23"/>
      <c r="Y121" s="23"/>
      <c r="AJ121" s="1" t="n">
        <f aca="false">SUM(I121:AI121)</f>
        <v>0</v>
      </c>
      <c r="AK121" s="1" t="n">
        <f aca="false">E121-AJ121</f>
        <v>886</v>
      </c>
      <c r="AM121" s="1" t="n">
        <f aca="false">I121</f>
        <v>0</v>
      </c>
      <c r="AN121" s="1" t="n">
        <f aca="false">J121</f>
        <v>0</v>
      </c>
      <c r="AO121" s="1" t="n">
        <f aca="false">K121</f>
        <v>0</v>
      </c>
      <c r="AP121" s="1" t="n">
        <f aca="false">L121</f>
        <v>0</v>
      </c>
      <c r="AQ121" s="1" t="n">
        <f aca="false">M121</f>
        <v>0</v>
      </c>
      <c r="AR121" s="1" t="n">
        <f aca="false">N121</f>
        <v>0</v>
      </c>
      <c r="AV121" s="1" t="n">
        <f aca="false">SUM(AM121:AU121)</f>
        <v>0</v>
      </c>
    </row>
    <row r="122" customFormat="false" ht="12.75" hidden="false" customHeight="false" outlineLevel="0" collapsed="false">
      <c r="A122" s="0" t="s">
        <v>50</v>
      </c>
      <c r="B122" s="18" t="s">
        <v>209</v>
      </c>
      <c r="C122" s="18" t="s">
        <v>210</v>
      </c>
      <c r="D122" s="18" t="n">
        <v>100142</v>
      </c>
      <c r="E122" s="1" t="n">
        <v>172</v>
      </c>
      <c r="G122" s="1" t="s">
        <v>211</v>
      </c>
      <c r="I122" s="1" t="n">
        <v>1.258</v>
      </c>
      <c r="J122" s="1" t="n">
        <v>2.681</v>
      </c>
      <c r="M122" s="1" t="n">
        <v>5.078</v>
      </c>
      <c r="R122" s="1" t="n">
        <v>3.844</v>
      </c>
      <c r="T122" s="1" t="n">
        <v>23.635</v>
      </c>
      <c r="V122" s="1" t="n">
        <v>9.468</v>
      </c>
      <c r="W122" s="1" t="n">
        <v>6.502</v>
      </c>
      <c r="X122" s="23" t="n">
        <f aca="false">28*0.63</f>
        <v>17.64</v>
      </c>
      <c r="Y122" s="23" t="n">
        <f aca="false">28*0.37</f>
        <v>10.36</v>
      </c>
      <c r="Z122" s="1" t="n">
        <v>14.238</v>
      </c>
      <c r="AA122" s="1" t="n">
        <v>42.406</v>
      </c>
      <c r="AB122" s="1" t="n">
        <v>4.176</v>
      </c>
      <c r="AC122" s="1" t="n">
        <v>2.326</v>
      </c>
      <c r="AJ122" s="1" t="n">
        <f aca="false">SUM(I122:AI122)</f>
        <v>143.612</v>
      </c>
      <c r="AK122" s="1" t="n">
        <f aca="false">E122-AJ122</f>
        <v>28.388</v>
      </c>
      <c r="AM122" s="1" t="n">
        <f aca="false">I122</f>
        <v>1.258</v>
      </c>
      <c r="AN122" s="1" t="n">
        <f aca="false">J122</f>
        <v>2.681</v>
      </c>
      <c r="AO122" s="1" t="n">
        <f aca="false">K122</f>
        <v>0</v>
      </c>
      <c r="AP122" s="1" t="n">
        <f aca="false">L122</f>
        <v>0</v>
      </c>
      <c r="AQ122" s="1" t="n">
        <f aca="false">M122</f>
        <v>5.078</v>
      </c>
      <c r="AR122" s="1" t="n">
        <f aca="false">N122</f>
        <v>0</v>
      </c>
      <c r="AV122" s="1" t="n">
        <f aca="false">SUM(AM122:AU122)</f>
        <v>9.017</v>
      </c>
    </row>
    <row r="123" customFormat="false" ht="12.75" hidden="false" customHeight="false" outlineLevel="0" collapsed="false">
      <c r="A123" s="0" t="s">
        <v>50</v>
      </c>
      <c r="B123" s="0" t="s">
        <v>212</v>
      </c>
      <c r="C123" s="0" t="s">
        <v>213</v>
      </c>
      <c r="D123" s="0" t="n">
        <v>100218</v>
      </c>
      <c r="E123" s="1" t="n">
        <v>500</v>
      </c>
      <c r="G123" s="1" t="s">
        <v>53</v>
      </c>
      <c r="X123" s="23"/>
      <c r="Y123" s="23"/>
      <c r="AJ123" s="1" t="n">
        <f aca="false">SUM(I123:AI123)</f>
        <v>0</v>
      </c>
      <c r="AK123" s="1" t="n">
        <f aca="false">E123-AJ123</f>
        <v>500</v>
      </c>
      <c r="AM123" s="1" t="n">
        <f aca="false">I123</f>
        <v>0</v>
      </c>
      <c r="AN123" s="1" t="n">
        <f aca="false">J123</f>
        <v>0</v>
      </c>
      <c r="AO123" s="1" t="n">
        <f aca="false">K123</f>
        <v>0</v>
      </c>
      <c r="AP123" s="1" t="n">
        <f aca="false">L123</f>
        <v>0</v>
      </c>
      <c r="AQ123" s="1" t="n">
        <f aca="false">M123</f>
        <v>0</v>
      </c>
      <c r="AR123" s="1" t="n">
        <f aca="false">N123</f>
        <v>0</v>
      </c>
      <c r="AV123" s="1" t="n">
        <f aca="false">SUM(AM123:AU123)</f>
        <v>0</v>
      </c>
    </row>
    <row r="124" customFormat="false" ht="12.75" hidden="false" customHeight="false" outlineLevel="0" collapsed="false">
      <c r="A124" s="0" t="s">
        <v>50</v>
      </c>
      <c r="B124" s="0" t="s">
        <v>214</v>
      </c>
      <c r="C124" s="0" t="s">
        <v>204</v>
      </c>
      <c r="D124" s="0" t="n">
        <v>100808</v>
      </c>
      <c r="E124" s="1" t="n">
        <v>944</v>
      </c>
      <c r="G124" s="1" t="s">
        <v>200</v>
      </c>
      <c r="I124" s="1" t="n">
        <v>13.27</v>
      </c>
      <c r="J124" s="1" t="n">
        <v>23.426</v>
      </c>
      <c r="K124" s="1" t="n">
        <v>1.631</v>
      </c>
      <c r="L124" s="1" t="n">
        <v>12.825</v>
      </c>
      <c r="M124" s="1" t="n">
        <v>70.278</v>
      </c>
      <c r="N124" s="1" t="n">
        <v>6.82</v>
      </c>
      <c r="O124" s="1" t="n">
        <v>37.956</v>
      </c>
      <c r="P124" s="1" t="n">
        <v>17.421</v>
      </c>
      <c r="S124" s="1" t="n">
        <v>57.527</v>
      </c>
      <c r="T124" s="1" t="n">
        <v>149.675</v>
      </c>
      <c r="V124" s="1" t="n">
        <v>19.942</v>
      </c>
      <c r="W124" s="1" t="n">
        <v>10.304</v>
      </c>
      <c r="X124" s="23" t="n">
        <f aca="false">114.906*0.63</f>
        <v>72.39078</v>
      </c>
      <c r="Y124" s="23" t="n">
        <f aca="false">114.906*0.37</f>
        <v>42.51522</v>
      </c>
      <c r="Z124" s="1" t="n">
        <v>58.936</v>
      </c>
      <c r="AA124" s="1" t="n">
        <v>102.971</v>
      </c>
      <c r="AB124" s="1" t="n">
        <v>12.825</v>
      </c>
      <c r="AE124" s="1" t="n">
        <v>130.326</v>
      </c>
      <c r="AJ124" s="23" t="n">
        <f aca="false">SUM(I124:AI124)</f>
        <v>841.039</v>
      </c>
      <c r="AK124" s="1" t="n">
        <f aca="false">E124-AJ124</f>
        <v>102.961</v>
      </c>
      <c r="AM124" s="1" t="n">
        <f aca="false">I124</f>
        <v>13.27</v>
      </c>
      <c r="AN124" s="1" t="n">
        <f aca="false">J124</f>
        <v>23.426</v>
      </c>
      <c r="AO124" s="1" t="n">
        <f aca="false">K124</f>
        <v>1.631</v>
      </c>
      <c r="AP124" s="1" t="n">
        <f aca="false">L124</f>
        <v>12.825</v>
      </c>
      <c r="AQ124" s="1" t="n">
        <f aca="false">M124</f>
        <v>70.278</v>
      </c>
      <c r="AR124" s="1" t="n">
        <f aca="false">N124</f>
        <v>6.82</v>
      </c>
      <c r="AS124" s="1" t="n">
        <v>37.956</v>
      </c>
      <c r="AT124" s="1" t="n">
        <v>17.421</v>
      </c>
      <c r="AV124" s="1" t="n">
        <f aca="false">SUM(AM124:AU124)</f>
        <v>183.627</v>
      </c>
    </row>
    <row r="125" customFormat="false" ht="12.75" hidden="false" customHeight="false" outlineLevel="0" collapsed="false">
      <c r="A125" s="0" t="s">
        <v>50</v>
      </c>
      <c r="B125" s="18" t="s">
        <v>215</v>
      </c>
      <c r="C125" s="18" t="s">
        <v>216</v>
      </c>
      <c r="D125" s="18" t="n">
        <v>102742</v>
      </c>
      <c r="E125" s="1" t="n">
        <v>404</v>
      </c>
      <c r="G125" s="1" t="s">
        <v>53</v>
      </c>
      <c r="X125" s="23"/>
      <c r="Y125" s="23"/>
      <c r="AJ125" s="1" t="n">
        <f aca="false">SUM(I125:AI125)</f>
        <v>0</v>
      </c>
      <c r="AK125" s="1" t="n">
        <f aca="false">E125-AJ125</f>
        <v>404</v>
      </c>
      <c r="AM125" s="1" t="n">
        <f aca="false">I125</f>
        <v>0</v>
      </c>
      <c r="AN125" s="1" t="n">
        <f aca="false">J125</f>
        <v>0</v>
      </c>
      <c r="AO125" s="1" t="n">
        <f aca="false">K125</f>
        <v>0</v>
      </c>
      <c r="AP125" s="1" t="n">
        <f aca="false">L125</f>
        <v>0</v>
      </c>
      <c r="AQ125" s="1" t="n">
        <f aca="false">M125</f>
        <v>0</v>
      </c>
      <c r="AR125" s="1" t="n">
        <f aca="false">N125</f>
        <v>0</v>
      </c>
      <c r="AV125" s="1" t="n">
        <f aca="false">SUM(AM125:AU125)</f>
        <v>0</v>
      </c>
    </row>
    <row r="126" customFormat="false" ht="12.75" hidden="false" customHeight="false" outlineLevel="0" collapsed="false">
      <c r="A126" s="0" t="s">
        <v>50</v>
      </c>
      <c r="B126" s="0" t="s">
        <v>217</v>
      </c>
      <c r="C126" s="0" t="s">
        <v>197</v>
      </c>
      <c r="D126" s="0" t="n">
        <v>102780</v>
      </c>
      <c r="E126" s="1" t="n">
        <v>440</v>
      </c>
      <c r="G126" s="1" t="s">
        <v>53</v>
      </c>
      <c r="X126" s="23"/>
      <c r="Y126" s="23"/>
      <c r="AJ126" s="1" t="n">
        <f aca="false">SUM(I126:AI126)</f>
        <v>0</v>
      </c>
      <c r="AK126" s="1" t="n">
        <f aca="false">E126-AJ126</f>
        <v>440</v>
      </c>
      <c r="AM126" s="1" t="n">
        <f aca="false">I126</f>
        <v>0</v>
      </c>
      <c r="AN126" s="1" t="n">
        <f aca="false">J126</f>
        <v>0</v>
      </c>
      <c r="AO126" s="1" t="n">
        <f aca="false">K126</f>
        <v>0</v>
      </c>
      <c r="AP126" s="1" t="n">
        <f aca="false">L126</f>
        <v>0</v>
      </c>
      <c r="AQ126" s="1" t="n">
        <f aca="false">M126</f>
        <v>0</v>
      </c>
      <c r="AR126" s="1" t="n">
        <f aca="false">N126</f>
        <v>0</v>
      </c>
      <c r="AV126" s="1" t="n">
        <f aca="false">SUM(AM126:AU126)</f>
        <v>0</v>
      </c>
    </row>
    <row r="127" customFormat="false" ht="12.75" hidden="false" customHeight="false" outlineLevel="0" collapsed="false">
      <c r="A127" s="0" t="s">
        <v>50</v>
      </c>
      <c r="B127" s="0" t="s">
        <v>218</v>
      </c>
      <c r="C127" s="0" t="s">
        <v>219</v>
      </c>
      <c r="D127" s="0" t="n">
        <v>103082</v>
      </c>
      <c r="E127" s="1" t="n">
        <v>2679</v>
      </c>
      <c r="G127" s="1" t="s">
        <v>200</v>
      </c>
      <c r="I127" s="1" t="n">
        <v>18.866</v>
      </c>
      <c r="J127" s="1" t="n">
        <v>36.978</v>
      </c>
      <c r="K127" s="1" t="n">
        <v>3.354</v>
      </c>
      <c r="L127" s="1" t="n">
        <v>21.298</v>
      </c>
      <c r="M127" s="1" t="n">
        <v>104.059</v>
      </c>
      <c r="N127" s="1" t="n">
        <v>108.839</v>
      </c>
      <c r="R127" s="1" t="n">
        <v>391.836</v>
      </c>
      <c r="T127" s="1" t="n">
        <v>336.411</v>
      </c>
      <c r="U127" s="1" t="n">
        <v>402.401</v>
      </c>
      <c r="V127" s="1" t="n">
        <v>41.339</v>
      </c>
      <c r="W127" s="1" t="n">
        <v>21.969</v>
      </c>
      <c r="X127" s="23" t="n">
        <f aca="false">332*0.63</f>
        <v>209.16</v>
      </c>
      <c r="Y127" s="23" t="n">
        <f aca="false">332*0.37</f>
        <v>122.84</v>
      </c>
      <c r="Z127" s="1" t="n">
        <v>73.37</v>
      </c>
      <c r="AA127" s="1" t="n">
        <v>223.882</v>
      </c>
      <c r="AB127" s="1" t="n">
        <v>280.482</v>
      </c>
      <c r="AJ127" s="23" t="n">
        <f aca="false">SUM(I127:AI127)</f>
        <v>2397.084</v>
      </c>
      <c r="AK127" s="1" t="n">
        <f aca="false">E127-AJ127</f>
        <v>281.916</v>
      </c>
      <c r="AM127" s="1" t="n">
        <f aca="false">I127</f>
        <v>18.866</v>
      </c>
      <c r="AN127" s="1" t="n">
        <f aca="false">J127</f>
        <v>36.978</v>
      </c>
      <c r="AO127" s="1" t="n">
        <f aca="false">K127</f>
        <v>3.354</v>
      </c>
      <c r="AP127" s="1" t="n">
        <f aca="false">L127</f>
        <v>21.298</v>
      </c>
      <c r="AQ127" s="1" t="n">
        <f aca="false">M127</f>
        <v>104.059</v>
      </c>
      <c r="AR127" s="1" t="n">
        <f aca="false">N127</f>
        <v>108.839</v>
      </c>
      <c r="AV127" s="1" t="n">
        <f aca="false">SUM(AM127:AU127)</f>
        <v>293.394</v>
      </c>
    </row>
    <row r="128" customFormat="false" ht="12.75" hidden="false" customHeight="false" outlineLevel="0" collapsed="false">
      <c r="A128" s="0" t="s">
        <v>50</v>
      </c>
      <c r="B128" s="0" t="s">
        <v>220</v>
      </c>
      <c r="C128" s="0" t="s">
        <v>221</v>
      </c>
      <c r="D128" s="0" t="n">
        <v>103083</v>
      </c>
      <c r="E128" s="1" t="n">
        <v>5248</v>
      </c>
      <c r="G128" s="1" t="s">
        <v>222</v>
      </c>
      <c r="I128" s="1" t="n">
        <v>92.548</v>
      </c>
      <c r="J128" s="1" t="n">
        <v>162.452</v>
      </c>
      <c r="K128" s="1" t="n">
        <v>12.307</v>
      </c>
      <c r="L128" s="1" t="n">
        <v>104.855</v>
      </c>
      <c r="M128" s="1" t="n">
        <v>489.817</v>
      </c>
      <c r="N128" s="1" t="n">
        <v>382.008</v>
      </c>
      <c r="R128" s="1" t="n">
        <v>118.639</v>
      </c>
      <c r="S128" s="1" t="n">
        <v>390.869</v>
      </c>
      <c r="T128" s="1" t="n">
        <v>618.301</v>
      </c>
      <c r="U128" s="1" t="n">
        <v>4.431</v>
      </c>
      <c r="V128" s="1" t="n">
        <v>187.066</v>
      </c>
      <c r="W128" s="1" t="n">
        <v>112.732</v>
      </c>
      <c r="X128" s="23" t="n">
        <f aca="false">759.093*0.63</f>
        <v>478.22859</v>
      </c>
      <c r="Y128" s="23" t="n">
        <f aca="false">759.093*0.37</f>
        <v>280.86441</v>
      </c>
      <c r="Z128" s="1" t="n">
        <v>258.938</v>
      </c>
      <c r="AA128" s="1" t="n">
        <v>839.334</v>
      </c>
      <c r="AB128" s="1" t="n">
        <v>51.197</v>
      </c>
      <c r="AC128" s="1" t="n">
        <v>47.259</v>
      </c>
      <c r="AD128" s="1" t="n">
        <v>2.954</v>
      </c>
      <c r="AI128" s="1" t="n">
        <v>24.614</v>
      </c>
      <c r="AJ128" s="23" t="n">
        <f aca="false">SUM(I128:AI128)</f>
        <v>4659.414</v>
      </c>
      <c r="AK128" s="1" t="n">
        <f aca="false">E128-AJ128</f>
        <v>588.586</v>
      </c>
      <c r="AM128" s="1" t="n">
        <f aca="false">I128</f>
        <v>92.548</v>
      </c>
      <c r="AN128" s="1" t="n">
        <f aca="false">J128</f>
        <v>162.452</v>
      </c>
      <c r="AO128" s="1" t="n">
        <f aca="false">K128</f>
        <v>12.307</v>
      </c>
      <c r="AP128" s="1" t="n">
        <f aca="false">L128</f>
        <v>104.855</v>
      </c>
      <c r="AQ128" s="1" t="n">
        <f aca="false">M128</f>
        <v>489.817</v>
      </c>
      <c r="AR128" s="1" t="n">
        <f aca="false">N128</f>
        <v>382.008</v>
      </c>
      <c r="AV128" s="1" t="n">
        <f aca="false">SUM(AM128:AU128)</f>
        <v>1243.987</v>
      </c>
    </row>
    <row r="129" customFormat="false" ht="12.75" hidden="false" customHeight="false" outlineLevel="0" collapsed="false">
      <c r="A129" s="0" t="s">
        <v>50</v>
      </c>
      <c r="B129" s="0" t="s">
        <v>223</v>
      </c>
      <c r="C129" s="0" t="s">
        <v>204</v>
      </c>
      <c r="D129" s="0" t="n">
        <v>103230</v>
      </c>
      <c r="E129" s="1" t="n">
        <v>186</v>
      </c>
      <c r="G129" s="1" t="s">
        <v>200</v>
      </c>
      <c r="I129" s="1" t="n">
        <v>2.62</v>
      </c>
      <c r="J129" s="1" t="n">
        <v>4.625</v>
      </c>
      <c r="L129" s="1" t="n">
        <v>2.532</v>
      </c>
      <c r="M129" s="1" t="n">
        <v>13.875</v>
      </c>
      <c r="N129" s="1" t="n">
        <v>1.347</v>
      </c>
      <c r="O129" s="1" t="n">
        <v>7.494</v>
      </c>
      <c r="P129" s="1" t="n">
        <v>3.439</v>
      </c>
      <c r="S129" s="1" t="n">
        <v>11.357</v>
      </c>
      <c r="T129" s="1" t="n">
        <v>29.55</v>
      </c>
      <c r="V129" s="1" t="n">
        <v>3.937</v>
      </c>
      <c r="W129" s="1" t="n">
        <v>2.034</v>
      </c>
      <c r="X129" s="23" t="n">
        <f aca="false">22.686*0.63</f>
        <v>14.29218</v>
      </c>
      <c r="Y129" s="23" t="n">
        <f aca="false">22.686*0.37</f>
        <v>8.39382</v>
      </c>
      <c r="Z129" s="1" t="n">
        <v>11.636</v>
      </c>
      <c r="AA129" s="1" t="n">
        <v>20.329</v>
      </c>
      <c r="AB129" s="1" t="n">
        <v>2.532</v>
      </c>
      <c r="AE129" s="1" t="n">
        <v>25.73</v>
      </c>
      <c r="AJ129" s="1" t="n">
        <f aca="false">SUM(I129:AI129)</f>
        <v>165.723</v>
      </c>
      <c r="AK129" s="1" t="n">
        <f aca="false">E129-AJ129</f>
        <v>20.277</v>
      </c>
      <c r="AM129" s="1" t="n">
        <f aca="false">I129</f>
        <v>2.62</v>
      </c>
      <c r="AN129" s="1" t="n">
        <f aca="false">J129</f>
        <v>4.625</v>
      </c>
      <c r="AO129" s="1" t="n">
        <f aca="false">K129</f>
        <v>0</v>
      </c>
      <c r="AP129" s="1" t="n">
        <f aca="false">L129</f>
        <v>2.532</v>
      </c>
      <c r="AQ129" s="1" t="n">
        <f aca="false">M129</f>
        <v>13.875</v>
      </c>
      <c r="AR129" s="1" t="n">
        <f aca="false">N129</f>
        <v>1.347</v>
      </c>
      <c r="AS129" s="1" t="n">
        <v>7.494</v>
      </c>
      <c r="AT129" s="1" t="n">
        <v>3.439</v>
      </c>
      <c r="AV129" s="1" t="n">
        <f aca="false">SUM(AM129:AU129)</f>
        <v>35.932</v>
      </c>
    </row>
    <row r="130" customFormat="false" ht="12.75" hidden="false" customHeight="false" outlineLevel="0" collapsed="false">
      <c r="A130" s="0" t="s">
        <v>50</v>
      </c>
      <c r="B130" s="0" t="s">
        <v>224</v>
      </c>
      <c r="C130" s="0" t="s">
        <v>225</v>
      </c>
      <c r="D130" s="0" t="n">
        <v>140155</v>
      </c>
      <c r="E130" s="1" t="n">
        <f aca="false">1147-1147</f>
        <v>0</v>
      </c>
      <c r="G130" s="1" t="s">
        <v>53</v>
      </c>
      <c r="X130" s="23"/>
      <c r="Y130" s="23"/>
      <c r="AJ130" s="1" t="n">
        <f aca="false">SUM(I130:AI130)</f>
        <v>0</v>
      </c>
      <c r="AK130" s="1" t="n">
        <f aca="false">E130-AJ130</f>
        <v>0</v>
      </c>
      <c r="AM130" s="1" t="n">
        <f aca="false">I130</f>
        <v>0</v>
      </c>
      <c r="AN130" s="1" t="n">
        <f aca="false">J130</f>
        <v>0</v>
      </c>
      <c r="AO130" s="1" t="n">
        <f aca="false">K130</f>
        <v>0</v>
      </c>
      <c r="AP130" s="1" t="n">
        <f aca="false">L130</f>
        <v>0</v>
      </c>
      <c r="AQ130" s="1" t="n">
        <f aca="false">M130</f>
        <v>0</v>
      </c>
      <c r="AR130" s="1" t="n">
        <f aca="false">N130</f>
        <v>0</v>
      </c>
      <c r="AV130" s="1" t="n">
        <f aca="false">SUM(AM130:AU130)</f>
        <v>0</v>
      </c>
    </row>
    <row r="131" customFormat="false" ht="12.75" hidden="false" customHeight="false" outlineLevel="0" collapsed="false">
      <c r="A131" s="0" t="s">
        <v>50</v>
      </c>
      <c r="B131" s="0" t="s">
        <v>226</v>
      </c>
      <c r="C131" s="0" t="s">
        <v>204</v>
      </c>
      <c r="D131" s="0" t="n">
        <v>140269</v>
      </c>
      <c r="E131" s="1" t="n">
        <v>500</v>
      </c>
      <c r="G131" s="1" t="s">
        <v>211</v>
      </c>
      <c r="I131" s="1" t="n">
        <v>3.658</v>
      </c>
      <c r="J131" s="1" t="n">
        <v>7.798</v>
      </c>
      <c r="M131" s="1" t="n">
        <v>14.769</v>
      </c>
      <c r="N131" s="1" t="n">
        <f aca="false">0.552+1</f>
        <v>1.552</v>
      </c>
      <c r="R131" s="1" t="n">
        <v>11.18</v>
      </c>
      <c r="T131" s="1" t="n">
        <v>68.737</v>
      </c>
      <c r="V131" s="1" t="n">
        <v>27.536</v>
      </c>
      <c r="W131" s="1" t="n">
        <v>18.91</v>
      </c>
      <c r="X131" s="23" t="n">
        <f aca="false">81.435*0.63</f>
        <v>51.30405</v>
      </c>
      <c r="Y131" s="23" t="n">
        <f aca="false">81.435*0.37</f>
        <v>30.13095</v>
      </c>
      <c r="Z131" s="1" t="n">
        <v>41.408</v>
      </c>
      <c r="AA131" s="1" t="n">
        <v>123.326</v>
      </c>
      <c r="AB131" s="1" t="n">
        <v>12.146</v>
      </c>
      <c r="AC131" s="1" t="n">
        <v>6.763</v>
      </c>
      <c r="AJ131" s="1" t="n">
        <f aca="false">SUM(I131:AI131)</f>
        <v>419.218</v>
      </c>
      <c r="AK131" s="1" t="n">
        <f aca="false">E131-AJ131</f>
        <v>80.782</v>
      </c>
      <c r="AM131" s="1" t="n">
        <f aca="false">I131</f>
        <v>3.658</v>
      </c>
      <c r="AN131" s="1" t="n">
        <f aca="false">J131</f>
        <v>7.798</v>
      </c>
      <c r="AO131" s="1" t="n">
        <f aca="false">K131</f>
        <v>0</v>
      </c>
      <c r="AP131" s="1" t="n">
        <f aca="false">L131</f>
        <v>0</v>
      </c>
      <c r="AQ131" s="1" t="n">
        <f aca="false">M131</f>
        <v>14.769</v>
      </c>
      <c r="AR131" s="1" t="n">
        <f aca="false">N131</f>
        <v>1.552</v>
      </c>
      <c r="AV131" s="1" t="n">
        <f aca="false">SUM(AM131:AU131)</f>
        <v>27.777</v>
      </c>
    </row>
    <row r="133" customFormat="false" ht="12.75" hidden="false" customHeight="false" outlineLevel="0" collapsed="false">
      <c r="A133" s="19"/>
      <c r="B133" s="19" t="s">
        <v>227</v>
      </c>
      <c r="C133" s="19"/>
      <c r="D133" s="19"/>
      <c r="E133" s="20" t="n">
        <f aca="false">SUM(E115:E131)</f>
        <v>16805</v>
      </c>
      <c r="F133" s="20"/>
      <c r="G133" s="20"/>
      <c r="H133" s="20"/>
      <c r="I133" s="20" t="n">
        <f aca="false">SUM(I115:I131)</f>
        <v>161.895</v>
      </c>
      <c r="J133" s="20" t="n">
        <f aca="false">SUM(J115:J131)</f>
        <v>252.731</v>
      </c>
      <c r="K133" s="20" t="n">
        <f aca="false">SUM(K115:K131)</f>
        <v>69.294</v>
      </c>
      <c r="L133" s="20" t="n">
        <f aca="false">SUM(L115:L131)</f>
        <v>195.273</v>
      </c>
      <c r="M133" s="20" t="n">
        <f aca="false">SUM(M115:M131)</f>
        <v>867.328</v>
      </c>
      <c r="N133" s="20" t="n">
        <f aca="false">SUM(N115:N131)</f>
        <v>539.241</v>
      </c>
      <c r="O133" s="20" t="n">
        <f aca="false">SUM(O115:O131)</f>
        <v>69.383</v>
      </c>
      <c r="P133" s="20" t="n">
        <f aca="false">SUM(P115:P131)</f>
        <v>31.845</v>
      </c>
      <c r="Q133" s="20" t="n">
        <f aca="false">SUM(Q115:Q131)</f>
        <v>0</v>
      </c>
      <c r="R133" s="20" t="n">
        <f aca="false">SUM(R115:R131)</f>
        <v>651.109</v>
      </c>
      <c r="S133" s="20" t="n">
        <f aca="false">SUM(S115:S131)</f>
        <v>755.016</v>
      </c>
      <c r="T133" s="20" t="n">
        <f aca="false">SUM(T115:T131)</f>
        <v>1472.664</v>
      </c>
      <c r="U133" s="20" t="n">
        <f aca="false">SUM(U115:U131)</f>
        <v>406.832</v>
      </c>
      <c r="V133" s="20" t="n">
        <f aca="false">SUM(V115:V131)</f>
        <v>375.085</v>
      </c>
      <c r="W133" s="20" t="n">
        <f aca="false">SUM(W115:W131)</f>
        <v>215.207</v>
      </c>
      <c r="X133" s="20" t="n">
        <f aca="false">SUM(X115:X131)</f>
        <v>1007.10099</v>
      </c>
      <c r="Y133" s="20" t="n">
        <f aca="false">SUM(Y115:Y131)</f>
        <v>591.47201</v>
      </c>
      <c r="Z133" s="20" t="n">
        <f aca="false">SUM(Z115:Z131)</f>
        <v>566.321</v>
      </c>
      <c r="AA133" s="20" t="n">
        <f aca="false">SUM(AA115:AA131)</f>
        <v>1635.55</v>
      </c>
      <c r="AB133" s="20" t="n">
        <f aca="false">SUM(AB115:AB131)</f>
        <v>391.222</v>
      </c>
      <c r="AC133" s="20" t="n">
        <f aca="false">SUM(AC115:AC131)</f>
        <v>67.885</v>
      </c>
      <c r="AD133" s="20" t="n">
        <f aca="false">SUM(AD115:AD131)</f>
        <v>2.954</v>
      </c>
      <c r="AE133" s="20" t="n">
        <f aca="false">SUM(AE115:AE131)</f>
        <v>238.231</v>
      </c>
      <c r="AF133" s="20" t="n">
        <f aca="false">SUM(AF115:AF131)</f>
        <v>0</v>
      </c>
      <c r="AG133" s="20" t="n">
        <f aca="false">SUM(AG115:AG131)</f>
        <v>0</v>
      </c>
      <c r="AH133" s="20" t="n">
        <f aca="false">SUM(AH115:AH131)</f>
        <v>0</v>
      </c>
      <c r="AI133" s="20" t="n">
        <f aca="false">SUM(AI115:AI131)</f>
        <v>24.614</v>
      </c>
      <c r="AJ133" s="20" t="n">
        <f aca="false">SUM(AJ115:AJ131)</f>
        <v>10588.253</v>
      </c>
      <c r="AK133" s="20" t="n">
        <f aca="false">SUM(AK115:AK131)</f>
        <v>6216.747</v>
      </c>
      <c r="AL133" s="14"/>
      <c r="AM133" s="20" t="n">
        <f aca="false">SUM(AM115:AM131)</f>
        <v>161.895</v>
      </c>
      <c r="AN133" s="20" t="n">
        <f aca="false">SUM(AN115:AN131)</f>
        <v>252.731</v>
      </c>
      <c r="AO133" s="20" t="n">
        <f aca="false">SUM(AO115:AO131)</f>
        <v>69.294</v>
      </c>
      <c r="AP133" s="20" t="n">
        <f aca="false">SUM(AP115:AP131)</f>
        <v>195.273</v>
      </c>
      <c r="AQ133" s="20" t="n">
        <f aca="false">SUM(AQ115:AQ131)</f>
        <v>867.328</v>
      </c>
      <c r="AR133" s="20" t="n">
        <f aca="false">SUM(AR115:AR131)</f>
        <v>539.241</v>
      </c>
      <c r="AS133" s="20" t="n">
        <f aca="false">SUM(AS115:AS131)</f>
        <v>69.383</v>
      </c>
      <c r="AT133" s="20" t="n">
        <f aca="false">SUM(AT115:AT131)</f>
        <v>31.845</v>
      </c>
      <c r="AU133" s="20" t="n">
        <f aca="false">SUM(AU115:AU131)</f>
        <v>0</v>
      </c>
      <c r="AV133" s="20" t="n">
        <f aca="false">SUM(AV115:AV131)</f>
        <v>2186.99</v>
      </c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</row>
    <row r="135" customFormat="false" ht="12.75" hidden="false" customHeight="false" outlineLevel="0" collapsed="false">
      <c r="A135" s="17" t="s">
        <v>228</v>
      </c>
    </row>
    <row r="136" customFormat="false" ht="12.75" hidden="false" customHeight="false" outlineLevel="0" collapsed="false">
      <c r="A136" s="0" t="s">
        <v>229</v>
      </c>
      <c r="B136" s="0" t="s">
        <v>230</v>
      </c>
      <c r="C136" s="0" t="s">
        <v>231</v>
      </c>
      <c r="D136" s="0" t="n">
        <v>100001</v>
      </c>
      <c r="E136" s="1" t="n">
        <v>2522</v>
      </c>
      <c r="G136" s="1" t="s">
        <v>53</v>
      </c>
      <c r="AJ136" s="1" t="n">
        <f aca="false">SUM(I136:AI136)</f>
        <v>0</v>
      </c>
      <c r="AK136" s="1" t="n">
        <f aca="false">E136-AJ136</f>
        <v>2522</v>
      </c>
      <c r="AM136" s="1" t="n">
        <f aca="false">I136</f>
        <v>0</v>
      </c>
      <c r="AN136" s="1" t="n">
        <f aca="false">J136</f>
        <v>0</v>
      </c>
      <c r="AO136" s="1" t="n">
        <f aca="false">K136</f>
        <v>0</v>
      </c>
      <c r="AP136" s="1" t="n">
        <f aca="false">L136</f>
        <v>0</v>
      </c>
      <c r="AQ136" s="1" t="n">
        <f aca="false">M136</f>
        <v>0</v>
      </c>
      <c r="AR136" s="1" t="n">
        <f aca="false">N136</f>
        <v>0</v>
      </c>
      <c r="AV136" s="1" t="n">
        <f aca="false">SUM(AM136:AU136)</f>
        <v>0</v>
      </c>
    </row>
    <row r="137" customFormat="false" ht="12.75" hidden="false" customHeight="false" outlineLevel="0" collapsed="false">
      <c r="A137" s="0" t="s">
        <v>50</v>
      </c>
      <c r="B137" s="18" t="s">
        <v>232</v>
      </c>
      <c r="C137" s="18" t="s">
        <v>231</v>
      </c>
      <c r="D137" s="18" t="n">
        <v>100005</v>
      </c>
      <c r="E137" s="1" t="n">
        <v>9192</v>
      </c>
      <c r="G137" s="1" t="s">
        <v>53</v>
      </c>
      <c r="AJ137" s="1" t="n">
        <f aca="false">SUM(I137:AI137)</f>
        <v>0</v>
      </c>
      <c r="AK137" s="1" t="n">
        <f aca="false">E137-AJ137</f>
        <v>9192</v>
      </c>
      <c r="AM137" s="1" t="n">
        <f aca="false">I137</f>
        <v>0</v>
      </c>
      <c r="AN137" s="1" t="n">
        <f aca="false">J137</f>
        <v>0</v>
      </c>
      <c r="AO137" s="1" t="n">
        <f aca="false">K137</f>
        <v>0</v>
      </c>
      <c r="AP137" s="1" t="n">
        <f aca="false">L137</f>
        <v>0</v>
      </c>
      <c r="AQ137" s="1" t="n">
        <f aca="false">M137</f>
        <v>0</v>
      </c>
      <c r="AR137" s="1" t="n">
        <f aca="false">N137</f>
        <v>0</v>
      </c>
      <c r="AV137" s="1" t="n">
        <f aca="false">SUM(AM137:AU137)</f>
        <v>0</v>
      </c>
    </row>
    <row r="138" customFormat="false" ht="12.75" hidden="false" customHeight="false" outlineLevel="0" collapsed="false">
      <c r="A138" s="0" t="s">
        <v>50</v>
      </c>
      <c r="B138" s="18" t="s">
        <v>233</v>
      </c>
      <c r="C138" s="18" t="s">
        <v>231</v>
      </c>
      <c r="D138" s="18" t="n">
        <v>100007</v>
      </c>
      <c r="E138" s="1" t="n">
        <v>0</v>
      </c>
      <c r="AJ138" s="1" t="n">
        <f aca="false">SUM(I138:AI138)</f>
        <v>0</v>
      </c>
      <c r="AK138" s="1" t="n">
        <f aca="false">E138-AJ138</f>
        <v>0</v>
      </c>
      <c r="AM138" s="1" t="n">
        <f aca="false">I138</f>
        <v>0</v>
      </c>
      <c r="AN138" s="1" t="n">
        <f aca="false">J138</f>
        <v>0</v>
      </c>
      <c r="AO138" s="1" t="n">
        <f aca="false">K138</f>
        <v>0</v>
      </c>
      <c r="AP138" s="1" t="n">
        <f aca="false">L138</f>
        <v>0</v>
      </c>
      <c r="AQ138" s="1" t="n">
        <f aca="false">M138</f>
        <v>0</v>
      </c>
      <c r="AR138" s="1" t="n">
        <f aca="false">N138</f>
        <v>0</v>
      </c>
      <c r="AV138" s="1" t="n">
        <f aca="false">SUM(AM138:AU138)</f>
        <v>0</v>
      </c>
    </row>
    <row r="139" customFormat="false" ht="12.75" hidden="false" customHeight="false" outlineLevel="0" collapsed="false">
      <c r="A139" s="0" t="s">
        <v>50</v>
      </c>
      <c r="B139" s="18" t="s">
        <v>234</v>
      </c>
      <c r="C139" s="18" t="s">
        <v>231</v>
      </c>
      <c r="D139" s="18" t="n">
        <v>100111</v>
      </c>
      <c r="E139" s="1" t="n">
        <v>79</v>
      </c>
      <c r="G139" s="1" t="s">
        <v>53</v>
      </c>
      <c r="AJ139" s="1" t="n">
        <f aca="false">SUM(I139:AI139)</f>
        <v>0</v>
      </c>
      <c r="AK139" s="1" t="n">
        <f aca="false">E139-AJ139</f>
        <v>79</v>
      </c>
      <c r="AM139" s="1" t="n">
        <f aca="false">I139</f>
        <v>0</v>
      </c>
      <c r="AN139" s="1" t="n">
        <f aca="false">J139</f>
        <v>0</v>
      </c>
      <c r="AO139" s="1" t="n">
        <f aca="false">K139</f>
        <v>0</v>
      </c>
      <c r="AP139" s="1" t="n">
        <f aca="false">L139</f>
        <v>0</v>
      </c>
      <c r="AQ139" s="1" t="n">
        <f aca="false">M139</f>
        <v>0</v>
      </c>
      <c r="AR139" s="1" t="n">
        <f aca="false">N139</f>
        <v>0</v>
      </c>
      <c r="AV139" s="1" t="n">
        <f aca="false">SUM(AM139:AU139)</f>
        <v>0</v>
      </c>
    </row>
    <row r="140" customFormat="false" ht="12.75" hidden="false" customHeight="false" outlineLevel="0" collapsed="false">
      <c r="A140" s="0" t="s">
        <v>50</v>
      </c>
      <c r="B140" s="18" t="s">
        <v>235</v>
      </c>
      <c r="C140" s="18" t="s">
        <v>231</v>
      </c>
      <c r="D140" s="18" t="n">
        <v>100112</v>
      </c>
      <c r="E140" s="1" t="n">
        <v>94945</v>
      </c>
      <c r="G140" s="1" t="s">
        <v>236</v>
      </c>
      <c r="I140" s="1" t="n">
        <v>69.783</v>
      </c>
      <c r="J140" s="1" t="n">
        <v>243.604</v>
      </c>
      <c r="K140" s="1" t="n">
        <v>30.853</v>
      </c>
      <c r="L140" s="1" t="n">
        <v>332.133</v>
      </c>
      <c r="M140" s="1" t="n">
        <v>234.951</v>
      </c>
      <c r="N140" s="1" t="n">
        <v>1440.641</v>
      </c>
      <c r="R140" s="1" t="n">
        <f aca="false">232.405+62.881</f>
        <v>295.286</v>
      </c>
      <c r="S140" s="1" t="n">
        <v>702.411</v>
      </c>
      <c r="T140" s="1" t="n">
        <v>17394.853</v>
      </c>
      <c r="U140" s="1" t="n">
        <v>9432.601</v>
      </c>
      <c r="V140" s="1" t="n">
        <v>5397.996</v>
      </c>
      <c r="W140" s="1" t="n">
        <v>2001.808</v>
      </c>
      <c r="X140" s="1" t="n">
        <v>9944.292</v>
      </c>
      <c r="Z140" s="1" t="n">
        <v>10009.472</v>
      </c>
      <c r="AA140" s="1" t="n">
        <v>3020.616</v>
      </c>
      <c r="AB140" s="1" t="n">
        <v>3220.367</v>
      </c>
      <c r="AC140" s="1" t="n">
        <v>3744.75</v>
      </c>
      <c r="AD140" s="1" t="n">
        <v>795.086</v>
      </c>
      <c r="AE140" s="1" t="n">
        <v>165.359</v>
      </c>
      <c r="AF140" s="1" t="n">
        <v>43.133</v>
      </c>
      <c r="AG140" s="1" t="n">
        <v>577.77</v>
      </c>
      <c r="AH140" s="1" t="n">
        <v>61.025</v>
      </c>
      <c r="AI140" s="1" t="n">
        <f aca="false">65.638+29.599+43.808+57.92+1.814+68.863+158.284+3.215+269.407+3.224+233.863+3015.716+224.002+0.48</f>
        <v>4175.833</v>
      </c>
      <c r="AJ140" s="1" t="n">
        <f aca="false">SUM(I140:AI140)</f>
        <v>73334.623</v>
      </c>
      <c r="AK140" s="1" t="n">
        <f aca="false">E140-AJ140</f>
        <v>21610.377</v>
      </c>
      <c r="AM140" s="1" t="n">
        <f aca="false">I140</f>
        <v>69.783</v>
      </c>
      <c r="AN140" s="1" t="n">
        <f aca="false">J140</f>
        <v>243.604</v>
      </c>
      <c r="AO140" s="1" t="n">
        <f aca="false">K140</f>
        <v>30.853</v>
      </c>
      <c r="AP140" s="1" t="n">
        <f aca="false">L140</f>
        <v>332.133</v>
      </c>
      <c r="AQ140" s="1" t="n">
        <f aca="false">M140</f>
        <v>234.951</v>
      </c>
      <c r="AR140" s="1" t="n">
        <f aca="false">N140</f>
        <v>1440.641</v>
      </c>
      <c r="AV140" s="1" t="n">
        <f aca="false">SUM(AM140:AU140)</f>
        <v>2351.965</v>
      </c>
    </row>
    <row r="141" customFormat="false" ht="12.75" hidden="false" customHeight="false" outlineLevel="0" collapsed="false">
      <c r="A141" s="0" t="s">
        <v>50</v>
      </c>
      <c r="B141" s="18" t="s">
        <v>237</v>
      </c>
      <c r="C141" s="18" t="s">
        <v>231</v>
      </c>
      <c r="D141" s="18" t="n">
        <v>100114</v>
      </c>
      <c r="E141" s="1" t="n">
        <v>50100</v>
      </c>
      <c r="G141" s="1" t="s">
        <v>238</v>
      </c>
      <c r="AJ141" s="1" t="n">
        <f aca="false">SUM(I141:AI141)</f>
        <v>0</v>
      </c>
      <c r="AK141" s="1" t="n">
        <f aca="false">E141-AJ141</f>
        <v>50100</v>
      </c>
      <c r="AM141" s="1" t="n">
        <f aca="false">I141</f>
        <v>0</v>
      </c>
      <c r="AN141" s="1" t="n">
        <f aca="false">J141</f>
        <v>0</v>
      </c>
      <c r="AO141" s="1" t="n">
        <f aca="false">K141</f>
        <v>0</v>
      </c>
      <c r="AP141" s="1" t="n">
        <f aca="false">L141</f>
        <v>0</v>
      </c>
      <c r="AQ141" s="1" t="n">
        <f aca="false">M141</f>
        <v>0</v>
      </c>
      <c r="AR141" s="1" t="n">
        <f aca="false">N141</f>
        <v>0</v>
      </c>
      <c r="AV141" s="1" t="n">
        <f aca="false">SUM(AM141:AU141)</f>
        <v>0</v>
      </c>
    </row>
    <row r="142" customFormat="false" ht="12.75" hidden="false" customHeight="false" outlineLevel="0" collapsed="false">
      <c r="A142" s="0" t="s">
        <v>50</v>
      </c>
      <c r="B142" s="18" t="s">
        <v>239</v>
      </c>
      <c r="C142" s="18" t="s">
        <v>231</v>
      </c>
      <c r="D142" s="18" t="n">
        <v>100115</v>
      </c>
      <c r="E142" s="1" t="n">
        <v>210</v>
      </c>
      <c r="G142" s="1" t="s">
        <v>240</v>
      </c>
      <c r="AJ142" s="1" t="n">
        <f aca="false">SUM(I142:AI142)</f>
        <v>0</v>
      </c>
      <c r="AK142" s="1" t="n">
        <f aca="false">E142-AJ142</f>
        <v>210</v>
      </c>
      <c r="AM142" s="1" t="n">
        <f aca="false">I142</f>
        <v>0</v>
      </c>
      <c r="AN142" s="1" t="n">
        <f aca="false">J142</f>
        <v>0</v>
      </c>
      <c r="AO142" s="1" t="n">
        <f aca="false">K142</f>
        <v>0</v>
      </c>
      <c r="AP142" s="1" t="n">
        <f aca="false">L142</f>
        <v>0</v>
      </c>
      <c r="AQ142" s="1" t="n">
        <f aca="false">M142</f>
        <v>0</v>
      </c>
      <c r="AR142" s="1" t="n">
        <f aca="false">N142</f>
        <v>0</v>
      </c>
      <c r="AV142" s="1" t="n">
        <f aca="false">SUM(AM142:AU142)</f>
        <v>0</v>
      </c>
    </row>
    <row r="143" customFormat="false" ht="12.75" hidden="false" customHeight="false" outlineLevel="0" collapsed="false">
      <c r="A143" s="0" t="s">
        <v>50</v>
      </c>
      <c r="B143" s="18" t="s">
        <v>241</v>
      </c>
      <c r="C143" s="18" t="s">
        <v>231</v>
      </c>
      <c r="D143" s="18" t="n">
        <v>100116</v>
      </c>
      <c r="E143" s="1" t="n">
        <v>215</v>
      </c>
      <c r="G143" s="1" t="s">
        <v>240</v>
      </c>
      <c r="AJ143" s="1" t="n">
        <f aca="false">SUM(I143:AI143)</f>
        <v>0</v>
      </c>
      <c r="AK143" s="1" t="n">
        <f aca="false">E143-AJ143</f>
        <v>215</v>
      </c>
      <c r="AM143" s="1" t="n">
        <f aca="false">I143</f>
        <v>0</v>
      </c>
      <c r="AN143" s="1" t="n">
        <f aca="false">J143</f>
        <v>0</v>
      </c>
      <c r="AO143" s="1" t="n">
        <f aca="false">K143</f>
        <v>0</v>
      </c>
      <c r="AP143" s="1" t="n">
        <f aca="false">L143</f>
        <v>0</v>
      </c>
      <c r="AQ143" s="1" t="n">
        <f aca="false">M143</f>
        <v>0</v>
      </c>
      <c r="AR143" s="1" t="n">
        <f aca="false">N143</f>
        <v>0</v>
      </c>
      <c r="AV143" s="1" t="n">
        <f aca="false">SUM(AM143:AU143)</f>
        <v>0</v>
      </c>
    </row>
    <row r="144" customFormat="false" ht="12.75" hidden="false" customHeight="false" outlineLevel="0" collapsed="false">
      <c r="A144" s="0" t="s">
        <v>50</v>
      </c>
      <c r="B144" s="18" t="s">
        <v>242</v>
      </c>
      <c r="C144" s="18" t="s">
        <v>231</v>
      </c>
      <c r="D144" s="18" t="n">
        <v>100117</v>
      </c>
      <c r="E144" s="1" t="n">
        <v>12500</v>
      </c>
      <c r="G144" s="1" t="s">
        <v>53</v>
      </c>
      <c r="AJ144" s="1" t="n">
        <f aca="false">SUM(I144:AI144)</f>
        <v>0</v>
      </c>
      <c r="AK144" s="1" t="n">
        <f aca="false">E144-AJ144</f>
        <v>12500</v>
      </c>
      <c r="AM144" s="1" t="n">
        <f aca="false">I144</f>
        <v>0</v>
      </c>
      <c r="AN144" s="1" t="n">
        <f aca="false">J144</f>
        <v>0</v>
      </c>
      <c r="AO144" s="1" t="n">
        <f aca="false">K144</f>
        <v>0</v>
      </c>
      <c r="AP144" s="1" t="n">
        <f aca="false">L144</f>
        <v>0</v>
      </c>
      <c r="AQ144" s="1" t="n">
        <f aca="false">M144</f>
        <v>0</v>
      </c>
      <c r="AR144" s="1" t="n">
        <f aca="false">N144</f>
        <v>0</v>
      </c>
      <c r="AV144" s="1" t="n">
        <f aca="false">SUM(AM144:AU144)</f>
        <v>0</v>
      </c>
    </row>
    <row r="145" customFormat="false" ht="12.75" hidden="false" customHeight="false" outlineLevel="0" collapsed="false">
      <c r="A145" s="0" t="s">
        <v>50</v>
      </c>
      <c r="B145" s="18" t="s">
        <v>243</v>
      </c>
      <c r="C145" s="18" t="s">
        <v>231</v>
      </c>
      <c r="D145" s="18" t="n">
        <v>100126</v>
      </c>
      <c r="E145" s="1" t="n">
        <v>-1608</v>
      </c>
      <c r="G145" s="1" t="s">
        <v>53</v>
      </c>
      <c r="AJ145" s="1" t="n">
        <f aca="false">SUM(I145:AI145)</f>
        <v>0</v>
      </c>
      <c r="AK145" s="1" t="n">
        <f aca="false">E145-AJ145</f>
        <v>-1608</v>
      </c>
      <c r="AM145" s="1" t="n">
        <f aca="false">I145</f>
        <v>0</v>
      </c>
      <c r="AN145" s="1" t="n">
        <f aca="false">J145</f>
        <v>0</v>
      </c>
      <c r="AO145" s="1" t="n">
        <f aca="false">K145</f>
        <v>0</v>
      </c>
      <c r="AP145" s="1" t="n">
        <f aca="false">L145</f>
        <v>0</v>
      </c>
      <c r="AQ145" s="1" t="n">
        <f aca="false">M145</f>
        <v>0</v>
      </c>
      <c r="AR145" s="1" t="n">
        <f aca="false">N145</f>
        <v>0</v>
      </c>
      <c r="AV145" s="1" t="n">
        <f aca="false">SUM(AM145:AU145)</f>
        <v>0</v>
      </c>
    </row>
    <row r="146" customFormat="false" ht="12.75" hidden="false" customHeight="false" outlineLevel="0" collapsed="false">
      <c r="A146" s="0" t="s">
        <v>50</v>
      </c>
      <c r="B146" s="18" t="s">
        <v>244</v>
      </c>
      <c r="C146" s="18" t="s">
        <v>231</v>
      </c>
      <c r="D146" s="18" t="n">
        <v>100869</v>
      </c>
      <c r="E146" s="1" t="n">
        <v>0</v>
      </c>
      <c r="AJ146" s="1" t="n">
        <f aca="false">SUM(I146:AI146)</f>
        <v>0</v>
      </c>
      <c r="AK146" s="1" t="n">
        <f aca="false">E146-AJ146</f>
        <v>0</v>
      </c>
      <c r="AM146" s="1" t="n">
        <f aca="false">I146</f>
        <v>0</v>
      </c>
      <c r="AN146" s="1" t="n">
        <f aca="false">J146</f>
        <v>0</v>
      </c>
      <c r="AO146" s="1" t="n">
        <f aca="false">K146</f>
        <v>0</v>
      </c>
      <c r="AP146" s="1" t="n">
        <f aca="false">L146</f>
        <v>0</v>
      </c>
      <c r="AQ146" s="1" t="n">
        <f aca="false">M146</f>
        <v>0</v>
      </c>
      <c r="AR146" s="1" t="n">
        <f aca="false">N146</f>
        <v>0</v>
      </c>
      <c r="AV146" s="1" t="n">
        <f aca="false">SUM(AM146:AU146)</f>
        <v>0</v>
      </c>
    </row>
    <row r="147" customFormat="false" ht="12.75" hidden="false" customHeight="false" outlineLevel="0" collapsed="false">
      <c r="A147" s="0" t="s">
        <v>50</v>
      </c>
      <c r="B147" s="0" t="s">
        <v>245</v>
      </c>
      <c r="C147" s="0" t="s">
        <v>246</v>
      </c>
      <c r="D147" s="0" t="n">
        <v>100879</v>
      </c>
      <c r="E147" s="1" t="n">
        <v>1500</v>
      </c>
      <c r="G147" s="1" t="s">
        <v>247</v>
      </c>
      <c r="I147" s="1" t="n">
        <v>24.022</v>
      </c>
      <c r="J147" s="1" t="n">
        <v>42.407</v>
      </c>
      <c r="K147" s="1" t="n">
        <v>2.952</v>
      </c>
      <c r="L147" s="1" t="n">
        <v>23.217</v>
      </c>
      <c r="M147" s="1" t="n">
        <v>127.222</v>
      </c>
      <c r="N147" s="1" t="n">
        <v>12.346</v>
      </c>
      <c r="O147" s="1" t="n">
        <v>68.711</v>
      </c>
      <c r="P147" s="1" t="n">
        <v>31.537</v>
      </c>
      <c r="S147" s="1" t="n">
        <v>104.14</v>
      </c>
      <c r="T147" s="1" t="n">
        <v>246.921</v>
      </c>
      <c r="V147" s="1" t="n">
        <v>36.1</v>
      </c>
      <c r="W147" s="1" t="n">
        <v>18.654</v>
      </c>
      <c r="X147" s="23" t="n">
        <f aca="false">208.11*0.63</f>
        <v>131.1093</v>
      </c>
      <c r="Y147" s="23" t="n">
        <f aca="false">208.11*0.37</f>
        <v>77.0007</v>
      </c>
      <c r="Z147" s="1" t="n">
        <v>106.69</v>
      </c>
      <c r="AA147" s="1" t="n">
        <v>186.405</v>
      </c>
      <c r="AB147" s="1" t="n">
        <v>23.217</v>
      </c>
      <c r="AE147" s="1" t="n">
        <v>235.925</v>
      </c>
      <c r="AF147" s="1" t="n">
        <v>1.476</v>
      </c>
      <c r="AJ147" s="1" t="n">
        <f aca="false">SUM(I147:AI147)</f>
        <v>1500.052</v>
      </c>
      <c r="AK147" s="1" t="n">
        <f aca="false">E147-AJ147</f>
        <v>-0.0520000000001346</v>
      </c>
      <c r="AM147" s="1" t="n">
        <f aca="false">I147</f>
        <v>24.022</v>
      </c>
      <c r="AN147" s="1" t="n">
        <f aca="false">J147</f>
        <v>42.407</v>
      </c>
      <c r="AO147" s="1" t="n">
        <f aca="false">K147</f>
        <v>2.952</v>
      </c>
      <c r="AP147" s="1" t="n">
        <f aca="false">L147</f>
        <v>23.217</v>
      </c>
      <c r="AQ147" s="1" t="n">
        <f aca="false">M147</f>
        <v>127.222</v>
      </c>
      <c r="AR147" s="1" t="n">
        <f aca="false">N147</f>
        <v>12.346</v>
      </c>
      <c r="AS147" s="1" t="n">
        <v>68.711</v>
      </c>
      <c r="AT147" s="1" t="n">
        <v>31.537</v>
      </c>
      <c r="AV147" s="1" t="n">
        <f aca="false">SUM(AM147:AU147)</f>
        <v>332.414</v>
      </c>
    </row>
    <row r="149" customFormat="false" ht="12.75" hidden="false" customHeight="false" outlineLevel="0" collapsed="false">
      <c r="A149" s="19"/>
      <c r="B149" s="19" t="s">
        <v>248</v>
      </c>
      <c r="C149" s="19"/>
      <c r="D149" s="19"/>
      <c r="E149" s="20" t="n">
        <f aca="false">SUM(E136:E148)</f>
        <v>169655</v>
      </c>
      <c r="F149" s="20"/>
      <c r="G149" s="20"/>
      <c r="H149" s="20"/>
      <c r="I149" s="20" t="n">
        <f aca="false">SUM(I136:I148)</f>
        <v>93.805</v>
      </c>
      <c r="J149" s="20" t="n">
        <f aca="false">SUM(J136:J148)</f>
        <v>286.011</v>
      </c>
      <c r="K149" s="20" t="n">
        <f aca="false">SUM(K136:K148)</f>
        <v>33.805</v>
      </c>
      <c r="L149" s="20" t="n">
        <f aca="false">SUM(L136:L148)</f>
        <v>355.35</v>
      </c>
      <c r="M149" s="20" t="n">
        <f aca="false">SUM(M136:M148)</f>
        <v>362.173</v>
      </c>
      <c r="N149" s="20" t="n">
        <f aca="false">SUM(N136:N148)</f>
        <v>1452.987</v>
      </c>
      <c r="O149" s="20" t="n">
        <f aca="false">SUM(O136:O148)</f>
        <v>68.711</v>
      </c>
      <c r="P149" s="20" t="n">
        <f aca="false">SUM(P136:P148)</f>
        <v>31.537</v>
      </c>
      <c r="Q149" s="20" t="n">
        <f aca="false">SUM(Q136:Q148)</f>
        <v>0</v>
      </c>
      <c r="R149" s="20" t="n">
        <f aca="false">SUM(R136:R148)</f>
        <v>295.286</v>
      </c>
      <c r="S149" s="20" t="n">
        <f aca="false">SUM(S136:S148)</f>
        <v>806.551</v>
      </c>
      <c r="T149" s="20" t="n">
        <f aca="false">SUM(T136:T148)</f>
        <v>17641.774</v>
      </c>
      <c r="U149" s="20" t="n">
        <f aca="false">SUM(U136:U148)</f>
        <v>9432.601</v>
      </c>
      <c r="V149" s="20" t="n">
        <f aca="false">SUM(V136:V148)</f>
        <v>5434.096</v>
      </c>
      <c r="W149" s="20" t="n">
        <f aca="false">SUM(W136:W148)</f>
        <v>2020.462</v>
      </c>
      <c r="X149" s="20" t="n">
        <f aca="false">SUM(X136:X148)</f>
        <v>10075.4013</v>
      </c>
      <c r="Y149" s="20" t="n">
        <f aca="false">SUM(Y136:Y148)</f>
        <v>77.0007</v>
      </c>
      <c r="Z149" s="20" t="n">
        <f aca="false">SUM(Z136:Z148)</f>
        <v>10116.162</v>
      </c>
      <c r="AA149" s="20" t="n">
        <f aca="false">SUM(AA136:AA148)</f>
        <v>3207.021</v>
      </c>
      <c r="AB149" s="20" t="n">
        <f aca="false">SUM(AB136:AB148)</f>
        <v>3243.584</v>
      </c>
      <c r="AC149" s="20" t="n">
        <f aca="false">SUM(AC136:AC148)</f>
        <v>3744.75</v>
      </c>
      <c r="AD149" s="20" t="n">
        <f aca="false">SUM(AD136:AD148)</f>
        <v>795.086</v>
      </c>
      <c r="AE149" s="20" t="n">
        <f aca="false">SUM(AE136:AE148)</f>
        <v>401.284</v>
      </c>
      <c r="AF149" s="20" t="n">
        <f aca="false">SUM(AF136:AF148)</f>
        <v>44.609</v>
      </c>
      <c r="AG149" s="20" t="n">
        <f aca="false">SUM(AG136:AG148)</f>
        <v>577.77</v>
      </c>
      <c r="AH149" s="20" t="n">
        <f aca="false">SUM(AH136:AH148)</f>
        <v>61.025</v>
      </c>
      <c r="AI149" s="20" t="n">
        <f aca="false">SUM(AI136:AI148)</f>
        <v>4175.833</v>
      </c>
      <c r="AJ149" s="20" t="n">
        <f aca="false">SUM(AJ136:AJ148)</f>
        <v>74834.675</v>
      </c>
      <c r="AK149" s="20" t="n">
        <f aca="false">SUM(AK136:AK148)</f>
        <v>94820.325</v>
      </c>
      <c r="AL149" s="14"/>
      <c r="AM149" s="20" t="n">
        <f aca="false">SUM(AM136:AM148)</f>
        <v>93.805</v>
      </c>
      <c r="AN149" s="20" t="n">
        <f aca="false">SUM(AN136:AN148)</f>
        <v>286.011</v>
      </c>
      <c r="AO149" s="20" t="n">
        <f aca="false">SUM(AO136:AO148)</f>
        <v>33.805</v>
      </c>
      <c r="AP149" s="20" t="n">
        <f aca="false">SUM(AP136:AP148)</f>
        <v>355.35</v>
      </c>
      <c r="AQ149" s="20" t="n">
        <f aca="false">SUM(AQ136:AQ148)</f>
        <v>362.173</v>
      </c>
      <c r="AR149" s="20" t="n">
        <f aca="false">SUM(AR136:AR148)</f>
        <v>1452.987</v>
      </c>
      <c r="AS149" s="20" t="n">
        <f aca="false">SUM(AS136:AS148)</f>
        <v>68.711</v>
      </c>
      <c r="AT149" s="20" t="n">
        <f aca="false">SUM(AT136:AT148)</f>
        <v>31.537</v>
      </c>
      <c r="AU149" s="20"/>
      <c r="AV149" s="20" t="n">
        <f aca="false">SUM(AV136:AV148)</f>
        <v>2684.379</v>
      </c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1" customFormat="false" ht="12.75" hidden="false" customHeight="false" outlineLevel="0" collapsed="false">
      <c r="A151" s="17" t="s">
        <v>249</v>
      </c>
    </row>
    <row r="152" customFormat="false" ht="12.75" hidden="false" customHeight="false" outlineLevel="0" collapsed="false">
      <c r="A152" s="0" t="s">
        <v>50</v>
      </c>
      <c r="B152" s="0" t="s">
        <v>250</v>
      </c>
      <c r="C152" s="0" t="s">
        <v>251</v>
      </c>
      <c r="D152" s="0" t="n">
        <v>100021</v>
      </c>
      <c r="E152" s="1" t="n">
        <v>265</v>
      </c>
      <c r="G152" s="1" t="s">
        <v>53</v>
      </c>
      <c r="AJ152" s="1" t="n">
        <f aca="false">SUM(I152:AI152)</f>
        <v>0</v>
      </c>
      <c r="AK152" s="1" t="n">
        <f aca="false">E152-AJ152</f>
        <v>265</v>
      </c>
      <c r="AM152" s="1" t="n">
        <f aca="false">I152</f>
        <v>0</v>
      </c>
      <c r="AN152" s="1" t="n">
        <f aca="false">J152</f>
        <v>0</v>
      </c>
      <c r="AO152" s="1" t="n">
        <f aca="false">K152</f>
        <v>0</v>
      </c>
      <c r="AP152" s="1" t="n">
        <f aca="false">L152</f>
        <v>0</v>
      </c>
      <c r="AQ152" s="1" t="n">
        <f aca="false">M152</f>
        <v>0</v>
      </c>
      <c r="AR152" s="1" t="n">
        <f aca="false">N152</f>
        <v>0</v>
      </c>
      <c r="AV152" s="1" t="n">
        <f aca="false">SUM(AM152:AU152)</f>
        <v>0</v>
      </c>
    </row>
    <row r="153" customFormat="false" ht="12.75" hidden="false" customHeight="false" outlineLevel="0" collapsed="false">
      <c r="A153" s="0" t="s">
        <v>50</v>
      </c>
      <c r="B153" s="0" t="s">
        <v>252</v>
      </c>
      <c r="C153" s="0" t="s">
        <v>253</v>
      </c>
      <c r="D153" s="0" t="n">
        <v>100042</v>
      </c>
      <c r="E153" s="1" t="n">
        <v>2977</v>
      </c>
      <c r="G153" s="1" t="s">
        <v>69</v>
      </c>
      <c r="T153" s="1" t="n">
        <v>1568.464</v>
      </c>
      <c r="X153" s="1" t="n">
        <v>1408.104</v>
      </c>
      <c r="AJ153" s="1" t="n">
        <f aca="false">SUM(I153:AI153)</f>
        <v>2976.568</v>
      </c>
      <c r="AK153" s="1" t="n">
        <f aca="false">E153-AJ153</f>
        <v>0.431999999999789</v>
      </c>
      <c r="AM153" s="1" t="n">
        <f aca="false">I153</f>
        <v>0</v>
      </c>
      <c r="AN153" s="1" t="n">
        <f aca="false">J153</f>
        <v>0</v>
      </c>
      <c r="AO153" s="1" t="n">
        <f aca="false">K153</f>
        <v>0</v>
      </c>
      <c r="AP153" s="1" t="n">
        <f aca="false">L153</f>
        <v>0</v>
      </c>
      <c r="AQ153" s="1" t="n">
        <f aca="false">M153</f>
        <v>0</v>
      </c>
      <c r="AR153" s="1" t="n">
        <f aca="false">N153</f>
        <v>0</v>
      </c>
      <c r="AV153" s="1" t="n">
        <f aca="false">SUM(AM153:AU153)</f>
        <v>0</v>
      </c>
    </row>
    <row r="154" customFormat="false" ht="12.75" hidden="false" customHeight="false" outlineLevel="0" collapsed="false">
      <c r="A154" s="0" t="s">
        <v>50</v>
      </c>
      <c r="B154" s="0" t="s">
        <v>254</v>
      </c>
      <c r="C154" s="0" t="s">
        <v>255</v>
      </c>
      <c r="D154" s="0" t="n">
        <v>100046</v>
      </c>
      <c r="E154" s="1" t="n">
        <v>15251</v>
      </c>
      <c r="G154" s="1" t="s">
        <v>53</v>
      </c>
      <c r="AJ154" s="1" t="n">
        <f aca="false">SUM(I154:AI154)</f>
        <v>0</v>
      </c>
      <c r="AK154" s="1" t="n">
        <f aca="false">E154-AJ154</f>
        <v>15251</v>
      </c>
      <c r="AM154" s="1" t="n">
        <f aca="false">I154</f>
        <v>0</v>
      </c>
      <c r="AN154" s="1" t="n">
        <f aca="false">J154</f>
        <v>0</v>
      </c>
      <c r="AO154" s="1" t="n">
        <f aca="false">K154</f>
        <v>0</v>
      </c>
      <c r="AP154" s="1" t="n">
        <f aca="false">L154</f>
        <v>0</v>
      </c>
      <c r="AQ154" s="1" t="n">
        <f aca="false">M154</f>
        <v>0</v>
      </c>
      <c r="AR154" s="1" t="n">
        <f aca="false">N154</f>
        <v>0</v>
      </c>
      <c r="AV154" s="1" t="n">
        <f aca="false">SUM(AM154:AU154)</f>
        <v>0</v>
      </c>
    </row>
    <row r="155" customFormat="false" ht="12.75" hidden="false" customHeight="false" outlineLevel="0" collapsed="false">
      <c r="A155" s="0" t="s">
        <v>50</v>
      </c>
      <c r="B155" s="0" t="s">
        <v>256</v>
      </c>
      <c r="C155" s="0" t="s">
        <v>251</v>
      </c>
      <c r="D155" s="0" t="n">
        <v>100061</v>
      </c>
      <c r="E155" s="1" t="n">
        <v>3107</v>
      </c>
      <c r="G155" s="1" t="s">
        <v>53</v>
      </c>
      <c r="AJ155" s="1" t="n">
        <f aca="false">SUM(I155:AI155)</f>
        <v>0</v>
      </c>
      <c r="AK155" s="1" t="n">
        <f aca="false">E155-AJ155</f>
        <v>3107</v>
      </c>
      <c r="AM155" s="1" t="n">
        <f aca="false">I155</f>
        <v>0</v>
      </c>
      <c r="AN155" s="1" t="n">
        <f aca="false">J155</f>
        <v>0</v>
      </c>
      <c r="AO155" s="1" t="n">
        <f aca="false">K155</f>
        <v>0</v>
      </c>
      <c r="AP155" s="1" t="n">
        <f aca="false">L155</f>
        <v>0</v>
      </c>
      <c r="AQ155" s="1" t="n">
        <f aca="false">M155</f>
        <v>0</v>
      </c>
      <c r="AR155" s="1" t="n">
        <f aca="false">N155</f>
        <v>0</v>
      </c>
      <c r="AV155" s="1" t="n">
        <f aca="false">SUM(AM155:AU155)</f>
        <v>0</v>
      </c>
    </row>
    <row r="156" customFormat="false" ht="12.75" hidden="false" customHeight="false" outlineLevel="0" collapsed="false">
      <c r="A156" s="0" t="s">
        <v>50</v>
      </c>
      <c r="B156" s="0" t="s">
        <v>257</v>
      </c>
      <c r="C156" s="0" t="s">
        <v>258</v>
      </c>
      <c r="D156" s="0" t="n">
        <v>100062</v>
      </c>
      <c r="E156" s="1" t="n">
        <v>19070</v>
      </c>
      <c r="G156" s="1" t="s">
        <v>69</v>
      </c>
      <c r="T156" s="1" t="n">
        <v>5686.837</v>
      </c>
      <c r="U156" s="1" t="n">
        <v>25</v>
      </c>
      <c r="V156" s="1" t="n">
        <v>1068.512</v>
      </c>
      <c r="W156" s="1" t="n">
        <v>500</v>
      </c>
      <c r="X156" s="1" t="n">
        <v>5580.368</v>
      </c>
      <c r="Z156" s="1" t="n">
        <v>871.95</v>
      </c>
      <c r="AA156" s="1" t="n">
        <v>868.512</v>
      </c>
      <c r="AB156" s="1" t="n">
        <v>900</v>
      </c>
      <c r="AJ156" s="1" t="n">
        <f aca="false">SUM(I156:AI156)</f>
        <v>15501.179</v>
      </c>
      <c r="AK156" s="1" t="n">
        <f aca="false">E156-AJ156</f>
        <v>3568.821</v>
      </c>
      <c r="AM156" s="1" t="n">
        <f aca="false">I156</f>
        <v>0</v>
      </c>
      <c r="AN156" s="1" t="n">
        <f aca="false">J156</f>
        <v>0</v>
      </c>
      <c r="AO156" s="1" t="n">
        <f aca="false">K156</f>
        <v>0</v>
      </c>
      <c r="AP156" s="1" t="n">
        <f aca="false">L156</f>
        <v>0</v>
      </c>
      <c r="AQ156" s="1" t="n">
        <f aca="false">M156</f>
        <v>0</v>
      </c>
      <c r="AR156" s="1" t="n">
        <f aca="false">N156</f>
        <v>0</v>
      </c>
      <c r="AV156" s="1" t="n">
        <f aca="false">SUM(AM156:AU156)</f>
        <v>0</v>
      </c>
    </row>
    <row r="157" customFormat="false" ht="12.75" hidden="false" customHeight="false" outlineLevel="0" collapsed="false">
      <c r="A157" s="0" t="s">
        <v>50</v>
      </c>
      <c r="B157" s="0" t="s">
        <v>259</v>
      </c>
      <c r="C157" s="0" t="s">
        <v>258</v>
      </c>
      <c r="D157" s="0" t="n">
        <v>100072</v>
      </c>
      <c r="E157" s="1" t="n">
        <v>280</v>
      </c>
      <c r="G157" s="1" t="s">
        <v>69</v>
      </c>
      <c r="T157" s="1" t="n">
        <v>129.091</v>
      </c>
      <c r="X157" s="1" t="n">
        <v>150.409</v>
      </c>
      <c r="AJ157" s="1" t="n">
        <f aca="false">SUM(I157:AI157)</f>
        <v>279.5</v>
      </c>
      <c r="AK157" s="1" t="n">
        <f aca="false">E157-AJ157</f>
        <v>0.5</v>
      </c>
      <c r="AM157" s="1" t="n">
        <f aca="false">I157</f>
        <v>0</v>
      </c>
      <c r="AN157" s="1" t="n">
        <f aca="false">J157</f>
        <v>0</v>
      </c>
      <c r="AO157" s="1" t="n">
        <f aca="false">K157</f>
        <v>0</v>
      </c>
      <c r="AP157" s="1" t="n">
        <f aca="false">L157</f>
        <v>0</v>
      </c>
      <c r="AQ157" s="1" t="n">
        <f aca="false">M157</f>
        <v>0</v>
      </c>
      <c r="AR157" s="1" t="n">
        <f aca="false">N157</f>
        <v>0</v>
      </c>
      <c r="AV157" s="1" t="n">
        <f aca="false">SUM(AM157:AU157)</f>
        <v>0</v>
      </c>
    </row>
    <row r="158" customFormat="false" ht="12.75" hidden="false" customHeight="false" outlineLevel="0" collapsed="false">
      <c r="A158" s="0" t="s">
        <v>50</v>
      </c>
      <c r="B158" s="0" t="s">
        <v>260</v>
      </c>
      <c r="C158" s="0" t="s">
        <v>255</v>
      </c>
      <c r="D158" s="0" t="n">
        <v>100073</v>
      </c>
      <c r="E158" s="1" t="n">
        <v>3659</v>
      </c>
      <c r="G158" s="1" t="s">
        <v>69</v>
      </c>
      <c r="N158" s="1" t="n">
        <v>194.021</v>
      </c>
      <c r="T158" s="1" t="n">
        <v>194.021</v>
      </c>
      <c r="U158" s="1" t="n">
        <v>194.021</v>
      </c>
      <c r="X158" s="1" t="n">
        <v>1967.932</v>
      </c>
      <c r="AB158" s="1" t="n">
        <v>194.021</v>
      </c>
      <c r="AJ158" s="1" t="n">
        <f aca="false">SUM(I158:AI158)</f>
        <v>2744.016</v>
      </c>
      <c r="AK158" s="1" t="n">
        <f aca="false">E158-AJ158</f>
        <v>914.984</v>
      </c>
      <c r="AM158" s="1" t="n">
        <f aca="false">I158</f>
        <v>0</v>
      </c>
      <c r="AN158" s="1" t="n">
        <f aca="false">J158</f>
        <v>0</v>
      </c>
      <c r="AO158" s="1" t="n">
        <f aca="false">K158</f>
        <v>0</v>
      </c>
      <c r="AP158" s="1" t="n">
        <f aca="false">L158</f>
        <v>0</v>
      </c>
      <c r="AQ158" s="1" t="n">
        <f aca="false">M158</f>
        <v>0</v>
      </c>
      <c r="AR158" s="1" t="n">
        <f aca="false">N158</f>
        <v>194.021</v>
      </c>
      <c r="AV158" s="1" t="n">
        <f aca="false">SUM(AM158:AU158)</f>
        <v>194.021</v>
      </c>
    </row>
    <row r="159" customFormat="false" ht="12.75" hidden="false" customHeight="false" outlineLevel="0" collapsed="false">
      <c r="A159" s="0" t="s">
        <v>50</v>
      </c>
      <c r="B159" s="0" t="s">
        <v>261</v>
      </c>
      <c r="C159" s="0" t="s">
        <v>258</v>
      </c>
      <c r="D159" s="0" t="n">
        <v>100085</v>
      </c>
      <c r="E159" s="1" t="n">
        <v>648</v>
      </c>
      <c r="G159" s="1" t="s">
        <v>69</v>
      </c>
      <c r="T159" s="1" t="n">
        <v>372.247</v>
      </c>
      <c r="X159" s="1" t="n">
        <v>276.053</v>
      </c>
      <c r="AJ159" s="1" t="n">
        <f aca="false">SUM(I159:AI159)</f>
        <v>648.3</v>
      </c>
      <c r="AK159" s="1" t="n">
        <f aca="false">E159-AJ159</f>
        <v>-0.299999999999955</v>
      </c>
      <c r="AM159" s="1" t="n">
        <f aca="false">I159</f>
        <v>0</v>
      </c>
      <c r="AN159" s="1" t="n">
        <f aca="false">J159</f>
        <v>0</v>
      </c>
      <c r="AO159" s="1" t="n">
        <f aca="false">K159</f>
        <v>0</v>
      </c>
      <c r="AP159" s="1" t="n">
        <f aca="false">L159</f>
        <v>0</v>
      </c>
      <c r="AQ159" s="1" t="n">
        <f aca="false">M159</f>
        <v>0</v>
      </c>
      <c r="AR159" s="1" t="n">
        <f aca="false">N159</f>
        <v>0</v>
      </c>
      <c r="AV159" s="1" t="n">
        <f aca="false">SUM(AM159:AU159)</f>
        <v>0</v>
      </c>
    </row>
    <row r="160" customFormat="false" ht="12.75" hidden="false" customHeight="false" outlineLevel="0" collapsed="false">
      <c r="A160" s="0" t="s">
        <v>50</v>
      </c>
      <c r="B160" s="0" t="s">
        <v>262</v>
      </c>
      <c r="C160" s="0" t="s">
        <v>258</v>
      </c>
      <c r="D160" s="0" t="n">
        <v>100086</v>
      </c>
      <c r="E160" s="1" t="n">
        <v>1155</v>
      </c>
      <c r="G160" s="1" t="s">
        <v>69</v>
      </c>
      <c r="T160" s="1" t="n">
        <v>1155.157</v>
      </c>
      <c r="AJ160" s="1" t="n">
        <f aca="false">SUM(I160:AI160)</f>
        <v>1155.157</v>
      </c>
      <c r="AK160" s="1" t="n">
        <f aca="false">E160-AJ160</f>
        <v>-0.156999999999925</v>
      </c>
      <c r="AM160" s="1" t="n">
        <f aca="false">I160</f>
        <v>0</v>
      </c>
      <c r="AN160" s="1" t="n">
        <f aca="false">J160</f>
        <v>0</v>
      </c>
      <c r="AO160" s="1" t="n">
        <f aca="false">K160</f>
        <v>0</v>
      </c>
      <c r="AP160" s="1" t="n">
        <f aca="false">L160</f>
        <v>0</v>
      </c>
      <c r="AQ160" s="1" t="n">
        <f aca="false">M160</f>
        <v>0</v>
      </c>
      <c r="AR160" s="1" t="n">
        <f aca="false">N160</f>
        <v>0</v>
      </c>
      <c r="AV160" s="1" t="n">
        <f aca="false">SUM(AM160:AU160)</f>
        <v>0</v>
      </c>
    </row>
    <row r="161" customFormat="false" ht="12.75" hidden="false" customHeight="false" outlineLevel="0" collapsed="false">
      <c r="A161" s="0" t="s">
        <v>50</v>
      </c>
      <c r="B161" s="0" t="s">
        <v>263</v>
      </c>
      <c r="C161" s="0" t="s">
        <v>258</v>
      </c>
      <c r="D161" s="0" t="n">
        <v>100087</v>
      </c>
      <c r="E161" s="1" t="n">
        <v>959</v>
      </c>
      <c r="G161" s="1" t="s">
        <v>69</v>
      </c>
      <c r="T161" s="1" t="n">
        <v>537.19</v>
      </c>
      <c r="X161" s="1" t="n">
        <v>421.526</v>
      </c>
      <c r="AJ161" s="1" t="n">
        <f aca="false">SUM(I161:AI161)</f>
        <v>958.716</v>
      </c>
      <c r="AK161" s="1" t="n">
        <f aca="false">E161-AJ161</f>
        <v>0.283999999999878</v>
      </c>
      <c r="AM161" s="1" t="n">
        <f aca="false">I161</f>
        <v>0</v>
      </c>
      <c r="AN161" s="1" t="n">
        <f aca="false">J161</f>
        <v>0</v>
      </c>
      <c r="AO161" s="1" t="n">
        <f aca="false">K161</f>
        <v>0</v>
      </c>
      <c r="AP161" s="1" t="n">
        <f aca="false">L161</f>
        <v>0</v>
      </c>
      <c r="AQ161" s="1" t="n">
        <f aca="false">M161</f>
        <v>0</v>
      </c>
      <c r="AR161" s="1" t="n">
        <f aca="false">N161</f>
        <v>0</v>
      </c>
      <c r="AV161" s="1" t="n">
        <f aca="false">SUM(AM161:AU161)</f>
        <v>0</v>
      </c>
    </row>
    <row r="162" customFormat="false" ht="12.75" hidden="false" customHeight="false" outlineLevel="0" collapsed="false">
      <c r="A162" s="0" t="s">
        <v>50</v>
      </c>
      <c r="B162" s="0" t="s">
        <v>264</v>
      </c>
      <c r="C162" s="0" t="s">
        <v>258</v>
      </c>
      <c r="D162" s="0" t="n">
        <v>100088</v>
      </c>
      <c r="E162" s="1" t="n">
        <v>579</v>
      </c>
      <c r="G162" s="1" t="s">
        <v>69</v>
      </c>
      <c r="T162" s="1" t="n">
        <v>290.265</v>
      </c>
      <c r="X162" s="1" t="n">
        <v>288.435</v>
      </c>
      <c r="AJ162" s="1" t="n">
        <f aca="false">SUM(I162:AI162)</f>
        <v>578.7</v>
      </c>
      <c r="AK162" s="1" t="n">
        <f aca="false">E162-AJ162</f>
        <v>0.299999999999955</v>
      </c>
      <c r="AM162" s="1" t="n">
        <f aca="false">I162</f>
        <v>0</v>
      </c>
      <c r="AN162" s="1" t="n">
        <f aca="false">J162</f>
        <v>0</v>
      </c>
      <c r="AO162" s="1" t="n">
        <f aca="false">K162</f>
        <v>0</v>
      </c>
      <c r="AP162" s="1" t="n">
        <f aca="false">L162</f>
        <v>0</v>
      </c>
      <c r="AQ162" s="1" t="n">
        <f aca="false">M162</f>
        <v>0</v>
      </c>
      <c r="AR162" s="1" t="n">
        <f aca="false">N162</f>
        <v>0</v>
      </c>
      <c r="AV162" s="1" t="n">
        <f aca="false">SUM(AM162:AU162)</f>
        <v>0</v>
      </c>
    </row>
    <row r="163" customFormat="false" ht="12.75" hidden="false" customHeight="false" outlineLevel="0" collapsed="false">
      <c r="A163" s="0" t="s">
        <v>50</v>
      </c>
      <c r="B163" s="0" t="s">
        <v>265</v>
      </c>
      <c r="C163" s="0" t="s">
        <v>258</v>
      </c>
      <c r="D163" s="0" t="n">
        <v>100100</v>
      </c>
      <c r="E163" s="1" t="n">
        <v>503</v>
      </c>
      <c r="G163" s="1" t="s">
        <v>69</v>
      </c>
      <c r="T163" s="1" t="n">
        <v>503.099</v>
      </c>
      <c r="AJ163" s="1" t="n">
        <f aca="false">SUM(I163:AI163)</f>
        <v>503.099</v>
      </c>
      <c r="AK163" s="1" t="n">
        <f aca="false">E163-AJ163</f>
        <v>-0.0989999999999895</v>
      </c>
      <c r="AM163" s="1" t="n">
        <f aca="false">I163</f>
        <v>0</v>
      </c>
      <c r="AN163" s="1" t="n">
        <f aca="false">J163</f>
        <v>0</v>
      </c>
      <c r="AO163" s="1" t="n">
        <f aca="false">K163</f>
        <v>0</v>
      </c>
      <c r="AP163" s="1" t="n">
        <f aca="false">L163</f>
        <v>0</v>
      </c>
      <c r="AQ163" s="1" t="n">
        <f aca="false">M163</f>
        <v>0</v>
      </c>
      <c r="AR163" s="1" t="n">
        <f aca="false">N163</f>
        <v>0</v>
      </c>
      <c r="AV163" s="1" t="n">
        <f aca="false">SUM(AM163:AU163)</f>
        <v>0</v>
      </c>
    </row>
    <row r="164" customFormat="false" ht="12.75" hidden="false" customHeight="false" outlineLevel="0" collapsed="false">
      <c r="A164" s="0" t="s">
        <v>50</v>
      </c>
      <c r="B164" s="0" t="s">
        <v>266</v>
      </c>
      <c r="C164" s="0" t="s">
        <v>255</v>
      </c>
      <c r="D164" s="0" t="n">
        <v>100102</v>
      </c>
      <c r="E164" s="1" t="n">
        <v>1887</v>
      </c>
      <c r="G164" s="1" t="s">
        <v>53</v>
      </c>
      <c r="AJ164" s="1" t="n">
        <f aca="false">SUM(I164:AI164)</f>
        <v>0</v>
      </c>
      <c r="AK164" s="1" t="n">
        <f aca="false">E164-AJ164</f>
        <v>1887</v>
      </c>
      <c r="AM164" s="1" t="n">
        <f aca="false">I164</f>
        <v>0</v>
      </c>
      <c r="AN164" s="1" t="n">
        <f aca="false">J164</f>
        <v>0</v>
      </c>
      <c r="AO164" s="1" t="n">
        <f aca="false">K164</f>
        <v>0</v>
      </c>
      <c r="AP164" s="1" t="n">
        <f aca="false">L164</f>
        <v>0</v>
      </c>
      <c r="AQ164" s="1" t="n">
        <f aca="false">M164</f>
        <v>0</v>
      </c>
      <c r="AR164" s="1" t="n">
        <f aca="false">N164</f>
        <v>0</v>
      </c>
      <c r="AV164" s="1" t="n">
        <f aca="false">SUM(AM164:AU164)</f>
        <v>0</v>
      </c>
    </row>
    <row r="165" customFormat="false" ht="12.75" hidden="false" customHeight="false" outlineLevel="0" collapsed="false">
      <c r="A165" s="0" t="s">
        <v>50</v>
      </c>
      <c r="B165" s="0" t="s">
        <v>267</v>
      </c>
      <c r="C165" s="0" t="s">
        <v>258</v>
      </c>
      <c r="D165" s="0" t="n">
        <v>100108</v>
      </c>
      <c r="E165" s="1" t="n">
        <v>1131</v>
      </c>
      <c r="G165" s="1" t="s">
        <v>69</v>
      </c>
      <c r="T165" s="1" t="n">
        <v>666.995</v>
      </c>
      <c r="X165" s="1" t="n">
        <v>463.505</v>
      </c>
      <c r="AJ165" s="1" t="n">
        <f aca="false">SUM(I165:AI165)</f>
        <v>1130.5</v>
      </c>
      <c r="AK165" s="1" t="n">
        <f aca="false">E165-AJ165</f>
        <v>0.5</v>
      </c>
      <c r="AM165" s="1" t="n">
        <f aca="false">I165</f>
        <v>0</v>
      </c>
      <c r="AN165" s="1" t="n">
        <f aca="false">J165</f>
        <v>0</v>
      </c>
      <c r="AO165" s="1" t="n">
        <f aca="false">K165</f>
        <v>0</v>
      </c>
      <c r="AP165" s="1" t="n">
        <f aca="false">L165</f>
        <v>0</v>
      </c>
      <c r="AQ165" s="1" t="n">
        <f aca="false">M165</f>
        <v>0</v>
      </c>
      <c r="AR165" s="1" t="n">
        <f aca="false">N165</f>
        <v>0</v>
      </c>
      <c r="AV165" s="1" t="n">
        <f aca="false">SUM(AM165:AU165)</f>
        <v>0</v>
      </c>
    </row>
    <row r="166" customFormat="false" ht="12.75" hidden="false" customHeight="false" outlineLevel="0" collapsed="false">
      <c r="A166" s="0" t="s">
        <v>50</v>
      </c>
      <c r="B166" s="0" t="s">
        <v>268</v>
      </c>
      <c r="C166" s="0" t="s">
        <v>255</v>
      </c>
      <c r="D166" s="0" t="n">
        <v>100135</v>
      </c>
      <c r="E166" s="1" t="n">
        <v>1086</v>
      </c>
      <c r="G166" s="1" t="s">
        <v>200</v>
      </c>
      <c r="I166" s="1" t="n">
        <v>10.852</v>
      </c>
      <c r="J166" s="1" t="n">
        <v>10.852</v>
      </c>
      <c r="K166" s="1" t="n">
        <v>10.852</v>
      </c>
      <c r="L166" s="1" t="n">
        <v>32.556</v>
      </c>
      <c r="M166" s="1" t="n">
        <v>65.112</v>
      </c>
      <c r="N166" s="1" t="n">
        <v>43.408</v>
      </c>
      <c r="R166" s="1" t="n">
        <v>65.112</v>
      </c>
      <c r="T166" s="1" t="n">
        <v>75.964</v>
      </c>
      <c r="U166" s="1" t="n">
        <v>130.224</v>
      </c>
      <c r="V166" s="1" t="n">
        <v>32.556</v>
      </c>
      <c r="W166" s="1" t="n">
        <v>21.704</v>
      </c>
      <c r="X166" s="1" t="n">
        <v>97.668</v>
      </c>
      <c r="Z166" s="1" t="n">
        <v>32.556</v>
      </c>
      <c r="AA166" s="1" t="n">
        <v>130.224</v>
      </c>
      <c r="AB166" s="1" t="n">
        <v>10.852</v>
      </c>
      <c r="AC166" s="1" t="n">
        <v>10.852</v>
      </c>
      <c r="AD166" s="1" t="n">
        <v>10.852</v>
      </c>
      <c r="AG166" s="1" t="n">
        <v>10.852</v>
      </c>
      <c r="AJ166" s="1" t="n">
        <f aca="false">SUM(I166:AI166)</f>
        <v>803.048</v>
      </c>
      <c r="AK166" s="1" t="n">
        <f aca="false">E166-AJ166</f>
        <v>282.952</v>
      </c>
      <c r="AM166" s="1" t="n">
        <f aca="false">I166</f>
        <v>10.852</v>
      </c>
      <c r="AN166" s="1" t="n">
        <f aca="false">J166</f>
        <v>10.852</v>
      </c>
      <c r="AO166" s="1" t="n">
        <f aca="false">K166</f>
        <v>10.852</v>
      </c>
      <c r="AP166" s="1" t="n">
        <f aca="false">L166</f>
        <v>32.556</v>
      </c>
      <c r="AQ166" s="1" t="n">
        <f aca="false">M166</f>
        <v>65.112</v>
      </c>
      <c r="AR166" s="1" t="n">
        <f aca="false">N166</f>
        <v>43.408</v>
      </c>
      <c r="AV166" s="1" t="n">
        <f aca="false">SUM(AM166:AU166)</f>
        <v>173.632</v>
      </c>
    </row>
    <row r="167" customFormat="false" ht="12.75" hidden="false" customHeight="false" outlineLevel="0" collapsed="false">
      <c r="A167" s="0" t="s">
        <v>50</v>
      </c>
      <c r="B167" s="0" t="s">
        <v>269</v>
      </c>
      <c r="C167" s="0" t="s">
        <v>255</v>
      </c>
      <c r="D167" s="0" t="n">
        <v>100136</v>
      </c>
      <c r="E167" s="1" t="n">
        <v>1026</v>
      </c>
      <c r="G167" s="1" t="s">
        <v>53</v>
      </c>
      <c r="AJ167" s="1" t="n">
        <f aca="false">SUM(I167:AI167)</f>
        <v>0</v>
      </c>
      <c r="AK167" s="1" t="n">
        <f aca="false">E167-AJ167</f>
        <v>1026</v>
      </c>
      <c r="AM167" s="1" t="n">
        <f aca="false">I167</f>
        <v>0</v>
      </c>
      <c r="AN167" s="1" t="n">
        <f aca="false">J167</f>
        <v>0</v>
      </c>
      <c r="AO167" s="1" t="n">
        <f aca="false">K167</f>
        <v>0</v>
      </c>
      <c r="AP167" s="1" t="n">
        <f aca="false">L167</f>
        <v>0</v>
      </c>
      <c r="AQ167" s="1" t="n">
        <f aca="false">M167</f>
        <v>0</v>
      </c>
      <c r="AR167" s="1" t="n">
        <f aca="false">N167</f>
        <v>0</v>
      </c>
      <c r="AV167" s="1" t="n">
        <f aca="false">SUM(AM167:AU167)</f>
        <v>0</v>
      </c>
    </row>
    <row r="168" customFormat="false" ht="12.75" hidden="false" customHeight="false" outlineLevel="0" collapsed="false">
      <c r="A168" s="0" t="s">
        <v>50</v>
      </c>
      <c r="B168" s="0" t="s">
        <v>270</v>
      </c>
      <c r="C168" s="0" t="s">
        <v>255</v>
      </c>
      <c r="D168" s="0" t="n">
        <v>100137</v>
      </c>
      <c r="E168" s="1" t="n">
        <v>3156</v>
      </c>
      <c r="G168" s="1" t="s">
        <v>53</v>
      </c>
      <c r="AJ168" s="1" t="n">
        <f aca="false">SUM(I168:AI168)</f>
        <v>0</v>
      </c>
      <c r="AK168" s="1" t="n">
        <f aca="false">E168-AJ168</f>
        <v>3156</v>
      </c>
      <c r="AM168" s="1" t="n">
        <f aca="false">I168</f>
        <v>0</v>
      </c>
      <c r="AN168" s="1" t="n">
        <f aca="false">J168</f>
        <v>0</v>
      </c>
      <c r="AO168" s="1" t="n">
        <f aca="false">K168</f>
        <v>0</v>
      </c>
      <c r="AP168" s="1" t="n">
        <f aca="false">L168</f>
        <v>0</v>
      </c>
      <c r="AQ168" s="1" t="n">
        <f aca="false">M168</f>
        <v>0</v>
      </c>
      <c r="AR168" s="1" t="n">
        <f aca="false">N168</f>
        <v>0</v>
      </c>
      <c r="AV168" s="1" t="n">
        <f aca="false">SUM(AM168:AU168)</f>
        <v>0</v>
      </c>
    </row>
    <row r="169" customFormat="false" ht="12.75" hidden="false" customHeight="false" outlineLevel="0" collapsed="false">
      <c r="A169" s="0" t="s">
        <v>50</v>
      </c>
      <c r="B169" s="0" t="s">
        <v>271</v>
      </c>
      <c r="C169" s="0" t="s">
        <v>255</v>
      </c>
      <c r="D169" s="0" t="n">
        <v>100144</v>
      </c>
      <c r="E169" s="1" t="n">
        <v>0</v>
      </c>
      <c r="AJ169" s="1" t="n">
        <f aca="false">SUM(I169:AI169)</f>
        <v>0</v>
      </c>
      <c r="AK169" s="1" t="n">
        <f aca="false">E169-AJ169</f>
        <v>0</v>
      </c>
      <c r="AM169" s="1" t="n">
        <f aca="false">I169</f>
        <v>0</v>
      </c>
      <c r="AN169" s="1" t="n">
        <f aca="false">J169</f>
        <v>0</v>
      </c>
      <c r="AO169" s="1" t="n">
        <f aca="false">K169</f>
        <v>0</v>
      </c>
      <c r="AP169" s="1" t="n">
        <f aca="false">L169</f>
        <v>0</v>
      </c>
      <c r="AQ169" s="1" t="n">
        <f aca="false">M169</f>
        <v>0</v>
      </c>
      <c r="AR169" s="1" t="n">
        <f aca="false">N169</f>
        <v>0</v>
      </c>
      <c r="AV169" s="1" t="n">
        <f aca="false">SUM(AM169:AU169)</f>
        <v>0</v>
      </c>
    </row>
    <row r="170" customFormat="false" ht="12.75" hidden="false" customHeight="false" outlineLevel="0" collapsed="false">
      <c r="A170" s="0" t="s">
        <v>50</v>
      </c>
      <c r="B170" s="0" t="s">
        <v>272</v>
      </c>
      <c r="C170" s="0" t="s">
        <v>255</v>
      </c>
      <c r="D170" s="0" t="n">
        <v>100145</v>
      </c>
      <c r="E170" s="1" t="n">
        <v>1973</v>
      </c>
      <c r="G170" s="1" t="s">
        <v>69</v>
      </c>
      <c r="V170" s="1" t="n">
        <v>600</v>
      </c>
      <c r="AB170" s="1" t="n">
        <v>600</v>
      </c>
      <c r="AF170" s="1" t="n">
        <v>80</v>
      </c>
      <c r="AJ170" s="1" t="n">
        <f aca="false">SUM(I170:AI170)</f>
        <v>1280</v>
      </c>
      <c r="AK170" s="1" t="n">
        <f aca="false">E170-AJ170</f>
        <v>693</v>
      </c>
      <c r="AN170" s="1" t="n">
        <f aca="false">J170</f>
        <v>0</v>
      </c>
      <c r="AO170" s="1" t="n">
        <f aca="false">K170</f>
        <v>0</v>
      </c>
      <c r="AP170" s="1" t="n">
        <f aca="false">L170</f>
        <v>0</v>
      </c>
      <c r="AQ170" s="1" t="n">
        <f aca="false">M170</f>
        <v>0</v>
      </c>
      <c r="AR170" s="1" t="n">
        <f aca="false">N170</f>
        <v>0</v>
      </c>
      <c r="AV170" s="1" t="n">
        <f aca="false">SUM(AM170:AU170)</f>
        <v>0</v>
      </c>
    </row>
    <row r="171" customFormat="false" ht="12.75" hidden="false" customHeight="false" outlineLevel="0" collapsed="false">
      <c r="A171" s="0" t="s">
        <v>50</v>
      </c>
      <c r="B171" s="0" t="s">
        <v>273</v>
      </c>
      <c r="C171" s="0" t="s">
        <v>251</v>
      </c>
      <c r="D171" s="0" t="n">
        <v>100178</v>
      </c>
      <c r="E171" s="1" t="n">
        <v>0</v>
      </c>
      <c r="AJ171" s="1" t="n">
        <f aca="false">SUM(I171:AI171)</f>
        <v>0</v>
      </c>
      <c r="AK171" s="1" t="n">
        <f aca="false">E171-AJ171</f>
        <v>0</v>
      </c>
      <c r="AM171" s="1" t="n">
        <f aca="false">I171</f>
        <v>0</v>
      </c>
      <c r="AN171" s="1" t="n">
        <f aca="false">J171</f>
        <v>0</v>
      </c>
      <c r="AO171" s="1" t="n">
        <f aca="false">K171</f>
        <v>0</v>
      </c>
      <c r="AP171" s="1" t="n">
        <f aca="false">L171</f>
        <v>0</v>
      </c>
      <c r="AQ171" s="1" t="n">
        <f aca="false">M171</f>
        <v>0</v>
      </c>
      <c r="AR171" s="1" t="n">
        <f aca="false">N171</f>
        <v>0</v>
      </c>
      <c r="AV171" s="1" t="n">
        <f aca="false">SUM(AM171:AU171)</f>
        <v>0</v>
      </c>
    </row>
    <row r="172" customFormat="false" ht="12.75" hidden="false" customHeight="false" outlineLevel="0" collapsed="false">
      <c r="A172" s="0" t="s">
        <v>50</v>
      </c>
      <c r="B172" s="18" t="s">
        <v>274</v>
      </c>
      <c r="C172" s="18" t="s">
        <v>275</v>
      </c>
      <c r="D172" s="18" t="n">
        <v>100222</v>
      </c>
      <c r="E172" s="1" t="n">
        <v>864</v>
      </c>
      <c r="G172" s="1" t="s">
        <v>69</v>
      </c>
      <c r="N172" s="1" t="n">
        <v>129.6</v>
      </c>
      <c r="T172" s="1" t="n">
        <v>216</v>
      </c>
      <c r="U172" s="1" t="n">
        <v>86.4</v>
      </c>
      <c r="V172" s="1" t="n">
        <v>129.6</v>
      </c>
      <c r="W172" s="1" t="n">
        <v>86.4</v>
      </c>
      <c r="AB172" s="1" t="n">
        <v>129.6</v>
      </c>
      <c r="AC172" s="1" t="n">
        <v>43.2</v>
      </c>
      <c r="AD172" s="1" t="n">
        <v>43.2</v>
      </c>
      <c r="AJ172" s="1" t="n">
        <f aca="false">SUM(I172:AI172)</f>
        <v>864</v>
      </c>
      <c r="AK172" s="1" t="n">
        <f aca="false">E172-AJ172</f>
        <v>0</v>
      </c>
      <c r="AM172" s="1" t="n">
        <f aca="false">I172</f>
        <v>0</v>
      </c>
      <c r="AN172" s="1" t="n">
        <f aca="false">J172</f>
        <v>0</v>
      </c>
      <c r="AO172" s="1" t="n">
        <f aca="false">K172</f>
        <v>0</v>
      </c>
      <c r="AP172" s="1" t="n">
        <f aca="false">L172</f>
        <v>0</v>
      </c>
      <c r="AQ172" s="1" t="n">
        <f aca="false">M172</f>
        <v>0</v>
      </c>
      <c r="AR172" s="1" t="n">
        <f aca="false">N172</f>
        <v>129.6</v>
      </c>
      <c r="AV172" s="1" t="n">
        <f aca="false">SUM(AM172:AU172)</f>
        <v>129.6</v>
      </c>
    </row>
    <row r="173" customFormat="false" ht="12.75" hidden="false" customHeight="false" outlineLevel="0" collapsed="false">
      <c r="A173" s="0" t="s">
        <v>50</v>
      </c>
      <c r="B173" s="18" t="s">
        <v>276</v>
      </c>
      <c r="C173" s="18" t="s">
        <v>277</v>
      </c>
      <c r="D173" s="18" t="n">
        <v>100223</v>
      </c>
      <c r="E173" s="1" t="n">
        <v>668</v>
      </c>
      <c r="G173" s="1" t="s">
        <v>69</v>
      </c>
      <c r="N173" s="1" t="n">
        <v>32.736</v>
      </c>
      <c r="Q173" s="1" t="n">
        <v>2.004</v>
      </c>
      <c r="R173" s="1" t="n">
        <v>3.34</v>
      </c>
      <c r="S173" s="1" t="n">
        <v>3.34</v>
      </c>
      <c r="T173" s="1" t="n">
        <v>180.38</v>
      </c>
      <c r="U173" s="1" t="n">
        <v>26.723</v>
      </c>
      <c r="V173" s="1" t="n">
        <v>182.384</v>
      </c>
      <c r="W173" s="1" t="n">
        <v>56.786</v>
      </c>
      <c r="X173" s="1" t="n">
        <v>153.657</v>
      </c>
      <c r="AB173" s="1" t="n">
        <v>4.008</v>
      </c>
      <c r="AD173" s="1" t="n">
        <v>14.03</v>
      </c>
      <c r="AE173" s="1" t="n">
        <v>8.685</v>
      </c>
      <c r="AJ173" s="1" t="n">
        <f aca="false">SUM(I173:AI173)</f>
        <v>668.073</v>
      </c>
      <c r="AK173" s="1" t="n">
        <f aca="false">E173-AJ173</f>
        <v>-0.0729999999999791</v>
      </c>
      <c r="AM173" s="1" t="n">
        <f aca="false">I173</f>
        <v>0</v>
      </c>
      <c r="AN173" s="1" t="n">
        <f aca="false">J173</f>
        <v>0</v>
      </c>
      <c r="AO173" s="1" t="n">
        <f aca="false">K173</f>
        <v>0</v>
      </c>
      <c r="AP173" s="1" t="n">
        <f aca="false">L173</f>
        <v>0</v>
      </c>
      <c r="AQ173" s="1" t="n">
        <f aca="false">M173</f>
        <v>0</v>
      </c>
      <c r="AR173" s="1" t="n">
        <f aca="false">N173</f>
        <v>32.736</v>
      </c>
      <c r="AV173" s="1" t="n">
        <f aca="false">SUM(AM173:AU173)</f>
        <v>32.736</v>
      </c>
    </row>
    <row r="174" customFormat="false" ht="12.75" hidden="false" customHeight="false" outlineLevel="0" collapsed="false">
      <c r="A174" s="0" t="s">
        <v>50</v>
      </c>
      <c r="B174" s="18" t="s">
        <v>278</v>
      </c>
      <c r="C174" s="18" t="s">
        <v>258</v>
      </c>
      <c r="D174" s="18" t="n">
        <v>100231</v>
      </c>
      <c r="E174" s="1" t="n">
        <v>0</v>
      </c>
      <c r="AJ174" s="1" t="n">
        <f aca="false">SUM(I174:AI174)</f>
        <v>0</v>
      </c>
      <c r="AK174" s="1" t="n">
        <f aca="false">E174-AJ174</f>
        <v>0</v>
      </c>
      <c r="AM174" s="1" t="n">
        <f aca="false">I174</f>
        <v>0</v>
      </c>
      <c r="AN174" s="1" t="n">
        <f aca="false">J174</f>
        <v>0</v>
      </c>
      <c r="AO174" s="1" t="n">
        <f aca="false">K174</f>
        <v>0</v>
      </c>
      <c r="AP174" s="1" t="n">
        <f aca="false">L174</f>
        <v>0</v>
      </c>
      <c r="AQ174" s="1" t="n">
        <f aca="false">M174</f>
        <v>0</v>
      </c>
      <c r="AR174" s="1" t="n">
        <f aca="false">N174</f>
        <v>0</v>
      </c>
      <c r="AV174" s="1" t="n">
        <f aca="false">SUM(AM174:AU174)</f>
        <v>0</v>
      </c>
    </row>
    <row r="175" customFormat="false" ht="12.75" hidden="false" customHeight="false" outlineLevel="0" collapsed="false">
      <c r="A175" s="0" t="s">
        <v>50</v>
      </c>
      <c r="B175" s="18" t="s">
        <v>279</v>
      </c>
      <c r="C175" s="18" t="s">
        <v>280</v>
      </c>
      <c r="D175" s="18" t="n">
        <v>100233</v>
      </c>
      <c r="E175" s="1" t="n">
        <v>0</v>
      </c>
      <c r="AJ175" s="1" t="n">
        <f aca="false">SUM(I175:AI175)</f>
        <v>0</v>
      </c>
      <c r="AK175" s="1" t="n">
        <f aca="false">E175-AJ175</f>
        <v>0</v>
      </c>
      <c r="AM175" s="1" t="n">
        <f aca="false">I175</f>
        <v>0</v>
      </c>
      <c r="AN175" s="1" t="n">
        <f aca="false">J175</f>
        <v>0</v>
      </c>
      <c r="AO175" s="1" t="n">
        <f aca="false">K175</f>
        <v>0</v>
      </c>
      <c r="AP175" s="1" t="n">
        <f aca="false">L175</f>
        <v>0</v>
      </c>
      <c r="AQ175" s="1" t="n">
        <f aca="false">M175</f>
        <v>0</v>
      </c>
      <c r="AR175" s="1" t="n">
        <f aca="false">N175</f>
        <v>0</v>
      </c>
      <c r="AV175" s="1" t="n">
        <f aca="false">SUM(AM175:AU175)</f>
        <v>0</v>
      </c>
    </row>
    <row r="176" customFormat="false" ht="12.75" hidden="false" customHeight="false" outlineLevel="0" collapsed="false">
      <c r="A176" s="0" t="s">
        <v>50</v>
      </c>
      <c r="B176" s="18" t="s">
        <v>281</v>
      </c>
      <c r="C176" s="18" t="s">
        <v>282</v>
      </c>
      <c r="D176" s="18" t="n">
        <v>100252</v>
      </c>
      <c r="E176" s="1" t="n">
        <v>1253</v>
      </c>
      <c r="G176" s="1" t="s">
        <v>69</v>
      </c>
      <c r="R176" s="1" t="n">
        <v>150.327</v>
      </c>
      <c r="T176" s="1" t="n">
        <v>150.327</v>
      </c>
      <c r="U176" s="1" t="n">
        <v>150.327</v>
      </c>
      <c r="V176" s="1" t="n">
        <v>25.054</v>
      </c>
      <c r="W176" s="1" t="n">
        <v>150.327</v>
      </c>
      <c r="X176" s="1" t="n">
        <v>250.545</v>
      </c>
      <c r="AB176" s="1" t="n">
        <v>375.818</v>
      </c>
      <c r="AJ176" s="1" t="n">
        <f aca="false">SUM(I176:AI176)</f>
        <v>1252.725</v>
      </c>
      <c r="AK176" s="1" t="n">
        <f aca="false">E176-AJ176</f>
        <v>0.275000000000091</v>
      </c>
      <c r="AM176" s="1" t="n">
        <f aca="false">I176</f>
        <v>0</v>
      </c>
      <c r="AN176" s="1" t="n">
        <f aca="false">J176</f>
        <v>0</v>
      </c>
      <c r="AO176" s="1" t="n">
        <f aca="false">K176</f>
        <v>0</v>
      </c>
      <c r="AP176" s="1" t="n">
        <f aca="false">L176</f>
        <v>0</v>
      </c>
      <c r="AQ176" s="1" t="n">
        <f aca="false">M176</f>
        <v>0</v>
      </c>
      <c r="AR176" s="1" t="n">
        <f aca="false">N176</f>
        <v>0</v>
      </c>
      <c r="AV176" s="1" t="n">
        <f aca="false">SUM(AM176:AU176)</f>
        <v>0</v>
      </c>
    </row>
    <row r="177" customFormat="false" ht="12.75" hidden="false" customHeight="false" outlineLevel="0" collapsed="false">
      <c r="A177" s="0" t="s">
        <v>50</v>
      </c>
      <c r="B177" s="18" t="s">
        <v>283</v>
      </c>
      <c r="C177" s="18" t="s">
        <v>284</v>
      </c>
      <c r="D177" s="18" t="n">
        <v>100882</v>
      </c>
      <c r="E177" s="1" t="n">
        <v>1753</v>
      </c>
      <c r="G177" s="1" t="s">
        <v>69</v>
      </c>
      <c r="N177" s="1" t="n">
        <v>409.68</v>
      </c>
      <c r="R177" s="1" t="n">
        <v>5</v>
      </c>
      <c r="S177" s="1" t="n">
        <v>5</v>
      </c>
      <c r="T177" s="1" t="n">
        <v>222</v>
      </c>
      <c r="U177" s="1" t="n">
        <v>222</v>
      </c>
      <c r="V177" s="1" t="n">
        <v>222</v>
      </c>
      <c r="W177" s="1" t="n">
        <v>222</v>
      </c>
      <c r="X177" s="1" t="n">
        <v>222</v>
      </c>
      <c r="AB177" s="1" t="n">
        <v>223</v>
      </c>
      <c r="AJ177" s="1" t="n">
        <f aca="false">SUM(I177:AI177)</f>
        <v>1752.68</v>
      </c>
      <c r="AK177" s="1" t="n">
        <f aca="false">E177-AJ177</f>
        <v>0.319999999999936</v>
      </c>
      <c r="AM177" s="1" t="n">
        <f aca="false">I177</f>
        <v>0</v>
      </c>
      <c r="AN177" s="1" t="n">
        <f aca="false">J177</f>
        <v>0</v>
      </c>
      <c r="AO177" s="1" t="n">
        <f aca="false">K177</f>
        <v>0</v>
      </c>
      <c r="AP177" s="1" t="n">
        <f aca="false">L177</f>
        <v>0</v>
      </c>
      <c r="AQ177" s="1" t="n">
        <f aca="false">M177</f>
        <v>0</v>
      </c>
      <c r="AR177" s="1" t="n">
        <f aca="false">N177</f>
        <v>409.68</v>
      </c>
      <c r="AV177" s="1" t="n">
        <f aca="false">SUM(AM177:AU177)</f>
        <v>409.68</v>
      </c>
    </row>
    <row r="178" customFormat="false" ht="12.75" hidden="false" customHeight="false" outlineLevel="0" collapsed="false">
      <c r="A178" s="0" t="s">
        <v>50</v>
      </c>
      <c r="B178" s="18" t="s">
        <v>285</v>
      </c>
      <c r="C178" s="18" t="s">
        <v>286</v>
      </c>
      <c r="D178" s="18" t="n">
        <v>100883</v>
      </c>
      <c r="E178" s="1" t="n">
        <v>521</v>
      </c>
      <c r="G178" s="1" t="s">
        <v>69</v>
      </c>
      <c r="N178" s="1" t="n">
        <v>130.283</v>
      </c>
      <c r="R178" s="1" t="n">
        <v>26.057</v>
      </c>
      <c r="S178" s="1" t="n">
        <v>26.057</v>
      </c>
      <c r="T178" s="1" t="n">
        <v>52.113</v>
      </c>
      <c r="U178" s="1" t="n">
        <v>26.057</v>
      </c>
      <c r="V178" s="1" t="n">
        <v>52.113</v>
      </c>
      <c r="W178" s="1" t="n">
        <v>52.113</v>
      </c>
      <c r="X178" s="1" t="n">
        <v>52.113</v>
      </c>
      <c r="AA178" s="1" t="n">
        <v>5.211</v>
      </c>
      <c r="AB178" s="1" t="n">
        <v>78.17</v>
      </c>
      <c r="AC178" s="1" t="n">
        <v>5.211</v>
      </c>
      <c r="AE178" s="1" t="n">
        <v>10.423</v>
      </c>
      <c r="AF178" s="1" t="n">
        <v>5.211</v>
      </c>
      <c r="AJ178" s="1" t="n">
        <f aca="false">SUM(I178:AI178)</f>
        <v>521.132</v>
      </c>
      <c r="AK178" s="1" t="n">
        <f aca="false">E178-AJ178</f>
        <v>-0.131999999999948</v>
      </c>
      <c r="AM178" s="1" t="n">
        <f aca="false">I178</f>
        <v>0</v>
      </c>
      <c r="AN178" s="1" t="n">
        <f aca="false">J178</f>
        <v>0</v>
      </c>
      <c r="AO178" s="1" t="n">
        <f aca="false">K178</f>
        <v>0</v>
      </c>
      <c r="AP178" s="1" t="n">
        <f aca="false">L178</f>
        <v>0</v>
      </c>
      <c r="AQ178" s="1" t="n">
        <f aca="false">M178</f>
        <v>0</v>
      </c>
      <c r="AR178" s="1" t="n">
        <f aca="false">N178</f>
        <v>130.283</v>
      </c>
      <c r="AV178" s="1" t="n">
        <f aca="false">SUM(AM178:AU178)</f>
        <v>130.283</v>
      </c>
    </row>
    <row r="179" customFormat="false" ht="12.75" hidden="false" customHeight="false" outlineLevel="0" collapsed="false">
      <c r="A179" s="0" t="s">
        <v>50</v>
      </c>
      <c r="B179" s="18" t="s">
        <v>287</v>
      </c>
      <c r="C179" s="18" t="s">
        <v>288</v>
      </c>
      <c r="D179" s="18" t="n">
        <v>102741</v>
      </c>
      <c r="E179" s="1" t="n">
        <v>1554</v>
      </c>
      <c r="G179" s="1" t="s">
        <v>53</v>
      </c>
      <c r="AJ179" s="1" t="n">
        <f aca="false">SUM(I179:AI179)</f>
        <v>0</v>
      </c>
      <c r="AK179" s="1" t="n">
        <f aca="false">E179-AJ179</f>
        <v>1554</v>
      </c>
      <c r="AM179" s="1" t="n">
        <f aca="false">I179</f>
        <v>0</v>
      </c>
      <c r="AN179" s="1" t="n">
        <f aca="false">J179</f>
        <v>0</v>
      </c>
      <c r="AO179" s="1" t="n">
        <f aca="false">K179</f>
        <v>0</v>
      </c>
      <c r="AP179" s="1" t="n">
        <f aca="false">L179</f>
        <v>0</v>
      </c>
      <c r="AQ179" s="1" t="n">
        <f aca="false">M179</f>
        <v>0</v>
      </c>
      <c r="AR179" s="1" t="n">
        <f aca="false">N179</f>
        <v>0</v>
      </c>
      <c r="AV179" s="1" t="n">
        <f aca="false">SUM(AM179:AU179)</f>
        <v>0</v>
      </c>
    </row>
    <row r="180" customFormat="false" ht="12.75" hidden="false" customHeight="false" outlineLevel="0" collapsed="false">
      <c r="A180" s="0" t="s">
        <v>50</v>
      </c>
      <c r="B180" s="18" t="s">
        <v>289</v>
      </c>
      <c r="C180" s="18" t="s">
        <v>255</v>
      </c>
      <c r="D180" s="18" t="n">
        <v>103226</v>
      </c>
      <c r="E180" s="1" t="n">
        <v>784</v>
      </c>
      <c r="G180" s="1" t="s">
        <v>53</v>
      </c>
      <c r="AJ180" s="1" t="n">
        <f aca="false">SUM(I180:AI180)</f>
        <v>0</v>
      </c>
      <c r="AK180" s="1" t="n">
        <f aca="false">E180-AJ180</f>
        <v>784</v>
      </c>
      <c r="AM180" s="1" t="n">
        <f aca="false">I180</f>
        <v>0</v>
      </c>
      <c r="AN180" s="1" t="n">
        <f aca="false">J180</f>
        <v>0</v>
      </c>
      <c r="AO180" s="1" t="n">
        <f aca="false">K180</f>
        <v>0</v>
      </c>
      <c r="AP180" s="1" t="n">
        <f aca="false">L180</f>
        <v>0</v>
      </c>
      <c r="AQ180" s="1" t="n">
        <f aca="false">M180</f>
        <v>0</v>
      </c>
      <c r="AR180" s="1" t="n">
        <f aca="false">N180</f>
        <v>0</v>
      </c>
      <c r="AV180" s="1" t="n">
        <f aca="false">SUM(AM180:AU180)</f>
        <v>0</v>
      </c>
    </row>
    <row r="181" customFormat="false" ht="12.75" hidden="false" customHeight="false" outlineLevel="0" collapsed="false">
      <c r="A181" s="0" t="s">
        <v>50</v>
      </c>
      <c r="B181" s="18" t="s">
        <v>290</v>
      </c>
      <c r="C181" s="18" t="s">
        <v>255</v>
      </c>
      <c r="D181" s="18" t="n">
        <v>103243</v>
      </c>
      <c r="E181" s="1" t="n">
        <v>107</v>
      </c>
      <c r="G181" s="1" t="s">
        <v>53</v>
      </c>
      <c r="AJ181" s="1" t="n">
        <f aca="false">SUM(I181:AI181)</f>
        <v>0</v>
      </c>
      <c r="AK181" s="1" t="n">
        <f aca="false">E181-AJ181</f>
        <v>107</v>
      </c>
      <c r="AM181" s="1" t="n">
        <f aca="false">I181</f>
        <v>0</v>
      </c>
      <c r="AN181" s="1" t="n">
        <f aca="false">J181</f>
        <v>0</v>
      </c>
      <c r="AO181" s="1" t="n">
        <f aca="false">K181</f>
        <v>0</v>
      </c>
      <c r="AP181" s="1" t="n">
        <f aca="false">L181</f>
        <v>0</v>
      </c>
      <c r="AQ181" s="1" t="n">
        <f aca="false">M181</f>
        <v>0</v>
      </c>
      <c r="AR181" s="1" t="n">
        <f aca="false">N181</f>
        <v>0</v>
      </c>
      <c r="AV181" s="1" t="n">
        <f aca="false">SUM(AM181:AU181)</f>
        <v>0</v>
      </c>
    </row>
    <row r="182" customFormat="false" ht="12.75" hidden="false" customHeight="false" outlineLevel="0" collapsed="false">
      <c r="A182" s="0" t="s">
        <v>50</v>
      </c>
      <c r="B182" s="0" t="s">
        <v>291</v>
      </c>
      <c r="C182" s="0" t="s">
        <v>255</v>
      </c>
      <c r="D182" s="0" t="n">
        <v>103245</v>
      </c>
      <c r="E182" s="1" t="n">
        <v>160</v>
      </c>
      <c r="G182" s="1" t="s">
        <v>53</v>
      </c>
      <c r="AJ182" s="1" t="n">
        <f aca="false">SUM(I182:AI182)</f>
        <v>0</v>
      </c>
      <c r="AK182" s="1" t="n">
        <f aca="false">E182-AJ182</f>
        <v>160</v>
      </c>
      <c r="AM182" s="1" t="n">
        <f aca="false">I182</f>
        <v>0</v>
      </c>
      <c r="AN182" s="1" t="n">
        <f aca="false">J182</f>
        <v>0</v>
      </c>
      <c r="AO182" s="1" t="n">
        <f aca="false">K182</f>
        <v>0</v>
      </c>
      <c r="AP182" s="1" t="n">
        <f aca="false">L182</f>
        <v>0</v>
      </c>
      <c r="AQ182" s="1" t="n">
        <f aca="false">M182</f>
        <v>0</v>
      </c>
      <c r="AR182" s="1" t="n">
        <f aca="false">N182</f>
        <v>0</v>
      </c>
      <c r="AV182" s="1" t="n">
        <f aca="false">SUM(AM182:AU182)</f>
        <v>0</v>
      </c>
    </row>
    <row r="183" customFormat="false" ht="12.75" hidden="false" customHeight="false" outlineLevel="0" collapsed="false">
      <c r="A183" s="0" t="s">
        <v>50</v>
      </c>
      <c r="B183" s="0" t="s">
        <v>292</v>
      </c>
      <c r="C183" s="0" t="s">
        <v>258</v>
      </c>
      <c r="D183" s="0" t="n">
        <v>103246</v>
      </c>
      <c r="E183" s="1" t="n">
        <v>235</v>
      </c>
      <c r="G183" s="1" t="s">
        <v>69</v>
      </c>
      <c r="T183" s="1" t="n">
        <v>114.96</v>
      </c>
      <c r="X183" s="1" t="n">
        <v>119.72</v>
      </c>
      <c r="AJ183" s="1" t="n">
        <f aca="false">SUM(I183:AI183)</f>
        <v>234.68</v>
      </c>
      <c r="AK183" s="1" t="n">
        <f aca="false">E183-AJ183</f>
        <v>0.319999999999993</v>
      </c>
      <c r="AM183" s="1" t="n">
        <f aca="false">I183</f>
        <v>0</v>
      </c>
      <c r="AN183" s="1" t="n">
        <f aca="false">J183</f>
        <v>0</v>
      </c>
      <c r="AO183" s="1" t="n">
        <f aca="false">K183</f>
        <v>0</v>
      </c>
      <c r="AP183" s="1" t="n">
        <f aca="false">L183</f>
        <v>0</v>
      </c>
      <c r="AQ183" s="1" t="n">
        <f aca="false">M183</f>
        <v>0</v>
      </c>
      <c r="AR183" s="1" t="n">
        <f aca="false">N183</f>
        <v>0</v>
      </c>
      <c r="AV183" s="1" t="n">
        <f aca="false">SUM(AM183:AU183)</f>
        <v>0</v>
      </c>
    </row>
    <row r="184" customFormat="false" ht="12.75" hidden="false" customHeight="false" outlineLevel="0" collapsed="false">
      <c r="A184" s="0" t="s">
        <v>50</v>
      </c>
      <c r="B184" s="0" t="s">
        <v>293</v>
      </c>
      <c r="C184" s="0" t="s">
        <v>255</v>
      </c>
      <c r="D184" s="0" t="n">
        <v>103247</v>
      </c>
      <c r="E184" s="1" t="n">
        <v>1862</v>
      </c>
      <c r="G184" s="1" t="s">
        <v>53</v>
      </c>
      <c r="AJ184" s="1" t="n">
        <f aca="false">SUM(I184:AI184)</f>
        <v>0</v>
      </c>
      <c r="AK184" s="1" t="n">
        <f aca="false">E184-AJ184</f>
        <v>1862</v>
      </c>
      <c r="AM184" s="1" t="n">
        <f aca="false">I184</f>
        <v>0</v>
      </c>
      <c r="AN184" s="1" t="n">
        <f aca="false">J184</f>
        <v>0</v>
      </c>
      <c r="AO184" s="1" t="n">
        <f aca="false">K184</f>
        <v>0</v>
      </c>
      <c r="AP184" s="1" t="n">
        <f aca="false">L184</f>
        <v>0</v>
      </c>
      <c r="AQ184" s="1" t="n">
        <f aca="false">M184</f>
        <v>0</v>
      </c>
      <c r="AR184" s="1" t="n">
        <f aca="false">N184</f>
        <v>0</v>
      </c>
      <c r="AV184" s="1" t="n">
        <f aca="false">SUM(AM184:AU184)</f>
        <v>0</v>
      </c>
    </row>
    <row r="185" customFormat="false" ht="12.75" hidden="false" customHeight="false" outlineLevel="0" collapsed="false">
      <c r="A185" s="0" t="s">
        <v>50</v>
      </c>
      <c r="B185" s="0" t="s">
        <v>294</v>
      </c>
      <c r="C185" s="0" t="s">
        <v>258</v>
      </c>
      <c r="D185" s="0" t="n">
        <v>103885</v>
      </c>
      <c r="E185" s="1" t="n">
        <v>353</v>
      </c>
      <c r="G185" s="1" t="s">
        <v>69</v>
      </c>
      <c r="T185" s="1" t="n">
        <v>161.342</v>
      </c>
      <c r="X185" s="1" t="n">
        <v>191.88</v>
      </c>
      <c r="AJ185" s="1" t="n">
        <f aca="false">SUM(I185:AI185)</f>
        <v>353.222</v>
      </c>
      <c r="AK185" s="1" t="n">
        <f aca="false">E185-AJ185</f>
        <v>-0.22199999999998</v>
      </c>
      <c r="AM185" s="1" t="n">
        <f aca="false">I185</f>
        <v>0</v>
      </c>
      <c r="AN185" s="1" t="n">
        <f aca="false">J185</f>
        <v>0</v>
      </c>
      <c r="AO185" s="1" t="n">
        <f aca="false">K185</f>
        <v>0</v>
      </c>
      <c r="AP185" s="1" t="n">
        <f aca="false">L185</f>
        <v>0</v>
      </c>
      <c r="AQ185" s="1" t="n">
        <f aca="false">M185</f>
        <v>0</v>
      </c>
      <c r="AR185" s="1" t="n">
        <f aca="false">N185</f>
        <v>0</v>
      </c>
      <c r="AV185" s="1" t="n">
        <f aca="false">SUM(AM185:AU185)</f>
        <v>0</v>
      </c>
    </row>
    <row r="186" customFormat="false" ht="12.75" hidden="false" customHeight="false" outlineLevel="0" collapsed="false">
      <c r="A186" s="0" t="s">
        <v>50</v>
      </c>
      <c r="B186" s="0" t="s">
        <v>295</v>
      </c>
      <c r="C186" s="0" t="s">
        <v>258</v>
      </c>
      <c r="D186" s="0" t="n">
        <v>103886</v>
      </c>
      <c r="E186" s="1" t="n">
        <v>63</v>
      </c>
      <c r="G186" s="1" t="s">
        <v>69</v>
      </c>
      <c r="V186" s="1" t="n">
        <v>31.488</v>
      </c>
      <c r="AA186" s="1" t="n">
        <v>31.488</v>
      </c>
      <c r="AJ186" s="1" t="n">
        <f aca="false">SUM(I186:AI186)</f>
        <v>62.976</v>
      </c>
      <c r="AK186" s="1" t="n">
        <f aca="false">E186-AJ186</f>
        <v>0.0240000000000009</v>
      </c>
      <c r="AM186" s="1" t="n">
        <f aca="false">I186</f>
        <v>0</v>
      </c>
      <c r="AN186" s="1" t="n">
        <f aca="false">J186</f>
        <v>0</v>
      </c>
      <c r="AO186" s="1" t="n">
        <f aca="false">K186</f>
        <v>0</v>
      </c>
      <c r="AP186" s="1" t="n">
        <f aca="false">L186</f>
        <v>0</v>
      </c>
      <c r="AQ186" s="1" t="n">
        <f aca="false">M186</f>
        <v>0</v>
      </c>
      <c r="AR186" s="1" t="n">
        <f aca="false">N186</f>
        <v>0</v>
      </c>
      <c r="AV186" s="1" t="n">
        <f aca="false">SUM(AM186:AU186)</f>
        <v>0</v>
      </c>
    </row>
    <row r="187" customFormat="false" ht="12.75" hidden="false" customHeight="false" outlineLevel="0" collapsed="false">
      <c r="A187" s="0" t="s">
        <v>50</v>
      </c>
      <c r="B187" s="0" t="s">
        <v>296</v>
      </c>
      <c r="C187" s="0" t="s">
        <v>258</v>
      </c>
      <c r="D187" s="0" t="n">
        <v>103887</v>
      </c>
      <c r="E187" s="1" t="n">
        <v>128</v>
      </c>
      <c r="G187" s="1" t="s">
        <v>69</v>
      </c>
      <c r="Z187" s="1" t="n">
        <v>128.05</v>
      </c>
      <c r="AJ187" s="1" t="n">
        <f aca="false">SUM(I187:AI187)</f>
        <v>128.05</v>
      </c>
      <c r="AK187" s="1" t="n">
        <f aca="false">E187-AJ187</f>
        <v>-0.0500000000000114</v>
      </c>
      <c r="AM187" s="1" t="n">
        <f aca="false">I187</f>
        <v>0</v>
      </c>
      <c r="AN187" s="1" t="n">
        <f aca="false">J187</f>
        <v>0</v>
      </c>
      <c r="AO187" s="1" t="n">
        <f aca="false">K187</f>
        <v>0</v>
      </c>
      <c r="AP187" s="1" t="n">
        <f aca="false">L187</f>
        <v>0</v>
      </c>
      <c r="AQ187" s="1" t="n">
        <f aca="false">M187</f>
        <v>0</v>
      </c>
      <c r="AR187" s="1" t="n">
        <f aca="false">N187</f>
        <v>0</v>
      </c>
      <c r="AV187" s="1" t="n">
        <f aca="false">SUM(AM187:AU187)</f>
        <v>0</v>
      </c>
    </row>
    <row r="188" customFormat="false" ht="12.75" hidden="false" customHeight="false" outlineLevel="0" collapsed="false">
      <c r="A188" s="0" t="s">
        <v>50</v>
      </c>
      <c r="B188" s="0" t="s">
        <v>297</v>
      </c>
      <c r="C188" s="0" t="s">
        <v>298</v>
      </c>
      <c r="D188" s="0" t="n">
        <v>140196</v>
      </c>
      <c r="E188" s="1" t="n">
        <v>2528</v>
      </c>
      <c r="G188" s="1" t="s">
        <v>69</v>
      </c>
      <c r="I188" s="1" t="n">
        <v>39.999</v>
      </c>
      <c r="J188" s="1" t="n">
        <v>39.999</v>
      </c>
      <c r="K188" s="1" t="n">
        <v>39.999</v>
      </c>
      <c r="L188" s="1" t="n">
        <v>39.999</v>
      </c>
      <c r="M188" s="1" t="n">
        <v>39.999</v>
      </c>
      <c r="N188" s="1" t="n">
        <v>99.999</v>
      </c>
      <c r="Q188" s="1" t="n">
        <v>39.999</v>
      </c>
      <c r="R188" s="1" t="n">
        <v>99.999</v>
      </c>
      <c r="S188" s="1" t="n">
        <v>99.999</v>
      </c>
      <c r="T188" s="1" t="n">
        <v>299.996</v>
      </c>
      <c r="U188" s="1" t="n">
        <v>99.999</v>
      </c>
      <c r="V188" s="1" t="n">
        <v>99.999</v>
      </c>
      <c r="W188" s="1" t="n">
        <v>99.999</v>
      </c>
      <c r="X188" s="1" t="n">
        <v>99.999</v>
      </c>
      <c r="Z188" s="1" t="n">
        <v>627.8</v>
      </c>
      <c r="AA188" s="1" t="n">
        <v>99.999</v>
      </c>
      <c r="AB188" s="1" t="n">
        <v>399.995</v>
      </c>
      <c r="AC188" s="1" t="n">
        <v>39.999</v>
      </c>
      <c r="AD188" s="1" t="n">
        <v>39.999</v>
      </c>
      <c r="AE188" s="1" t="n">
        <v>39.999</v>
      </c>
      <c r="AF188" s="1" t="n">
        <v>39.999</v>
      </c>
      <c r="AJ188" s="1" t="n">
        <f aca="false">SUM(I188:AI188)</f>
        <v>2527.773</v>
      </c>
      <c r="AK188" s="1" t="n">
        <f aca="false">E188-AJ188</f>
        <v>0.227000000000317</v>
      </c>
      <c r="AM188" s="1" t="n">
        <f aca="false">I188</f>
        <v>39.999</v>
      </c>
      <c r="AN188" s="1" t="n">
        <f aca="false">J188</f>
        <v>39.999</v>
      </c>
      <c r="AO188" s="1" t="n">
        <f aca="false">K188</f>
        <v>39.999</v>
      </c>
      <c r="AP188" s="1" t="n">
        <f aca="false">L188</f>
        <v>39.999</v>
      </c>
      <c r="AQ188" s="1" t="n">
        <f aca="false">M188</f>
        <v>39.999</v>
      </c>
      <c r="AR188" s="1" t="n">
        <f aca="false">N188</f>
        <v>99.999</v>
      </c>
      <c r="AV188" s="1" t="n">
        <f aca="false">SUM(AM188:AU188)</f>
        <v>299.994</v>
      </c>
    </row>
    <row r="189" customFormat="false" ht="12.75" hidden="false" customHeight="false" outlineLevel="0" collapsed="false">
      <c r="A189" s="0" t="s">
        <v>50</v>
      </c>
      <c r="B189" s="0" t="s">
        <v>299</v>
      </c>
      <c r="C189" s="0" t="s">
        <v>300</v>
      </c>
      <c r="D189" s="0" t="n">
        <v>140197</v>
      </c>
      <c r="E189" s="1" t="n">
        <v>0</v>
      </c>
      <c r="AJ189" s="1" t="n">
        <f aca="false">SUM(I189:AI189)</f>
        <v>0</v>
      </c>
      <c r="AK189" s="1" t="n">
        <f aca="false">E189-AJ189</f>
        <v>0</v>
      </c>
      <c r="AM189" s="1" t="n">
        <f aca="false">I189</f>
        <v>0</v>
      </c>
      <c r="AN189" s="1" t="n">
        <f aca="false">J189</f>
        <v>0</v>
      </c>
      <c r="AO189" s="1" t="n">
        <f aca="false">K189</f>
        <v>0</v>
      </c>
      <c r="AP189" s="1" t="n">
        <f aca="false">L189</f>
        <v>0</v>
      </c>
      <c r="AQ189" s="1" t="n">
        <f aca="false">M189</f>
        <v>0</v>
      </c>
      <c r="AR189" s="1" t="n">
        <f aca="false">N189</f>
        <v>0</v>
      </c>
      <c r="AV189" s="1" t="n">
        <f aca="false">SUM(AM189:AU189)</f>
        <v>0</v>
      </c>
    </row>
    <row r="190" customFormat="false" ht="12.75" hidden="false" customHeight="false" outlineLevel="0" collapsed="false">
      <c r="A190" s="0" t="s">
        <v>50</v>
      </c>
      <c r="B190" s="0" t="s">
        <v>301</v>
      </c>
      <c r="C190" s="0" t="s">
        <v>302</v>
      </c>
      <c r="D190" s="0" t="n">
        <v>140309</v>
      </c>
      <c r="E190" s="1" t="n">
        <v>1336</v>
      </c>
      <c r="G190" s="1" t="s">
        <v>69</v>
      </c>
      <c r="N190" s="1" t="n">
        <v>19.096</v>
      </c>
      <c r="R190" s="1" t="n">
        <v>28.336</v>
      </c>
      <c r="S190" s="1" t="n">
        <v>44.352</v>
      </c>
      <c r="T190" s="1" t="n">
        <v>118.026</v>
      </c>
      <c r="U190" s="1" t="n">
        <v>205.806</v>
      </c>
      <c r="W190" s="1" t="n">
        <v>106.106</v>
      </c>
      <c r="AB190" s="1" t="n">
        <v>763.272</v>
      </c>
      <c r="AJ190" s="1" t="n">
        <f aca="false">SUM(I190:AI190)</f>
        <v>1284.994</v>
      </c>
      <c r="AK190" s="1" t="n">
        <f aca="false">E190-AJ190</f>
        <v>51.0059999999999</v>
      </c>
      <c r="AM190" s="1" t="n">
        <f aca="false">I190</f>
        <v>0</v>
      </c>
      <c r="AN190" s="1" t="n">
        <f aca="false">J190</f>
        <v>0</v>
      </c>
      <c r="AO190" s="1" t="n">
        <f aca="false">K190</f>
        <v>0</v>
      </c>
      <c r="AP190" s="1" t="n">
        <f aca="false">L190</f>
        <v>0</v>
      </c>
      <c r="AQ190" s="1" t="n">
        <f aca="false">M190</f>
        <v>0</v>
      </c>
      <c r="AR190" s="1" t="n">
        <f aca="false">N190</f>
        <v>19.096</v>
      </c>
      <c r="AV190" s="1" t="n">
        <f aca="false">SUM(AM190:AU190)</f>
        <v>19.096</v>
      </c>
    </row>
    <row r="191" customFormat="false" ht="12.75" hidden="false" customHeight="false" outlineLevel="0" collapsed="false">
      <c r="A191" s="0" t="s">
        <v>50</v>
      </c>
      <c r="B191" s="0" t="s">
        <v>303</v>
      </c>
      <c r="C191" s="0" t="s">
        <v>255</v>
      </c>
      <c r="D191" s="0" t="n">
        <v>140542</v>
      </c>
      <c r="E191" s="1" t="n">
        <v>442</v>
      </c>
      <c r="G191" s="1" t="s">
        <v>69</v>
      </c>
      <c r="Z191" s="1" t="n">
        <v>442</v>
      </c>
      <c r="AJ191" s="1" t="n">
        <f aca="false">SUM(I191:AI191)</f>
        <v>442</v>
      </c>
      <c r="AK191" s="1" t="n">
        <f aca="false">E191-AJ191</f>
        <v>0</v>
      </c>
      <c r="AM191" s="1" t="n">
        <f aca="false">I191</f>
        <v>0</v>
      </c>
      <c r="AN191" s="1" t="n">
        <f aca="false">J191</f>
        <v>0</v>
      </c>
      <c r="AO191" s="1" t="n">
        <f aca="false">K191</f>
        <v>0</v>
      </c>
      <c r="AP191" s="1" t="n">
        <f aca="false">L191</f>
        <v>0</v>
      </c>
      <c r="AQ191" s="1" t="n">
        <f aca="false">M191</f>
        <v>0</v>
      </c>
      <c r="AR191" s="1" t="n">
        <f aca="false">N191</f>
        <v>0</v>
      </c>
      <c r="AV191" s="1" t="n">
        <f aca="false">SUM(AM191:AU191)</f>
        <v>0</v>
      </c>
    </row>
    <row r="193" customFormat="false" ht="12.75" hidden="false" customHeight="false" outlineLevel="0" collapsed="false">
      <c r="A193" s="19"/>
      <c r="B193" s="19" t="s">
        <v>304</v>
      </c>
      <c r="C193" s="19"/>
      <c r="D193" s="19"/>
      <c r="E193" s="20" t="n">
        <f aca="false">SUM(E152:E191)</f>
        <v>73323</v>
      </c>
      <c r="F193" s="20"/>
      <c r="G193" s="20"/>
      <c r="H193" s="20"/>
      <c r="I193" s="20" t="n">
        <f aca="false">SUM(I152:I191)</f>
        <v>50.851</v>
      </c>
      <c r="J193" s="20" t="n">
        <f aca="false">SUM(J152:J191)</f>
        <v>50.851</v>
      </c>
      <c r="K193" s="20" t="n">
        <f aca="false">SUM(K152:K191)</f>
        <v>50.851</v>
      </c>
      <c r="L193" s="20" t="n">
        <f aca="false">SUM(L152:L191)</f>
        <v>72.555</v>
      </c>
      <c r="M193" s="20" t="n">
        <f aca="false">SUM(M152:M191)</f>
        <v>105.111</v>
      </c>
      <c r="N193" s="20" t="n">
        <f aca="false">SUM(N152:N191)</f>
        <v>1058.823</v>
      </c>
      <c r="O193" s="20" t="n">
        <f aca="false">SUM(O152:O191)</f>
        <v>0</v>
      </c>
      <c r="P193" s="20" t="n">
        <f aca="false">SUM(P152:P191)</f>
        <v>0</v>
      </c>
      <c r="Q193" s="20" t="n">
        <f aca="false">SUM(Q152:Q191)</f>
        <v>42.003</v>
      </c>
      <c r="R193" s="20" t="n">
        <f aca="false">SUM(R152:R191)</f>
        <v>378.171</v>
      </c>
      <c r="S193" s="20" t="n">
        <f aca="false">SUM(S152:S191)</f>
        <v>178.748</v>
      </c>
      <c r="T193" s="20" t="n">
        <f aca="false">SUM(T152:T191)</f>
        <v>12694.474</v>
      </c>
      <c r="U193" s="20" t="n">
        <f aca="false">SUM(U152:U191)</f>
        <v>1166.557</v>
      </c>
      <c r="V193" s="20" t="n">
        <f aca="false">SUM(V152:V191)</f>
        <v>2443.706</v>
      </c>
      <c r="W193" s="20" t="n">
        <f aca="false">SUM(W152:W191)</f>
        <v>1295.435</v>
      </c>
      <c r="X193" s="20" t="n">
        <f aca="false">SUM(X152:X191)</f>
        <v>11743.914</v>
      </c>
      <c r="Y193" s="20" t="n">
        <f aca="false">SUM(Y152:Y191)</f>
        <v>0</v>
      </c>
      <c r="Z193" s="20" t="n">
        <f aca="false">SUM(Z152:Z191)</f>
        <v>2102.356</v>
      </c>
      <c r="AA193" s="20" t="n">
        <f aca="false">SUM(AA152:AA191)</f>
        <v>1135.434</v>
      </c>
      <c r="AB193" s="20" t="n">
        <f aca="false">SUM(AB152:AB191)</f>
        <v>3678.736</v>
      </c>
      <c r="AC193" s="20" t="n">
        <f aca="false">SUM(AC152:AC191)</f>
        <v>99.262</v>
      </c>
      <c r="AD193" s="20" t="n">
        <f aca="false">SUM(AD152:AD191)</f>
        <v>108.081</v>
      </c>
      <c r="AE193" s="20" t="n">
        <f aca="false">SUM(AE152:AE191)</f>
        <v>59.107</v>
      </c>
      <c r="AF193" s="20" t="n">
        <f aca="false">SUM(AF152:AF191)</f>
        <v>125.21</v>
      </c>
      <c r="AG193" s="20" t="n">
        <f aca="false">SUM(AG152:AG191)</f>
        <v>10.852</v>
      </c>
      <c r="AH193" s="20" t="n">
        <f aca="false">SUM(AH152:AH191)</f>
        <v>0</v>
      </c>
      <c r="AI193" s="20" t="n">
        <f aca="false">SUM(AI152:AI191)</f>
        <v>0</v>
      </c>
      <c r="AJ193" s="20" t="n">
        <f aca="false">SUM(AJ152:AJ191)</f>
        <v>38651.088</v>
      </c>
      <c r="AK193" s="20" t="n">
        <f aca="false">SUM(AK152:AK191)</f>
        <v>34671.912</v>
      </c>
      <c r="AL193" s="14"/>
      <c r="AM193" s="20" t="n">
        <f aca="false">SUM(AM152:AM191)</f>
        <v>50.851</v>
      </c>
      <c r="AN193" s="20" t="n">
        <f aca="false">SUM(AN152:AN191)</f>
        <v>50.851</v>
      </c>
      <c r="AO193" s="20" t="n">
        <f aca="false">SUM(AO152:AO191)</f>
        <v>50.851</v>
      </c>
      <c r="AP193" s="20" t="n">
        <f aca="false">SUM(AP152:AP191)</f>
        <v>72.555</v>
      </c>
      <c r="AQ193" s="20" t="n">
        <f aca="false">SUM(AQ152:AQ191)</f>
        <v>105.111</v>
      </c>
      <c r="AR193" s="20" t="n">
        <f aca="false">SUM(AR152:AR191)</f>
        <v>1058.823</v>
      </c>
      <c r="AS193" s="20" t="n">
        <f aca="false">SUM(AS152:AS191)</f>
        <v>0</v>
      </c>
      <c r="AT193" s="20" t="n">
        <f aca="false">SUM(AT152:AT191)</f>
        <v>0</v>
      </c>
      <c r="AU193" s="20"/>
      <c r="AV193" s="20" t="n">
        <f aca="false">SUM(AV152:AV191)</f>
        <v>1389.042</v>
      </c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</row>
    <row r="195" customFormat="false" ht="12.75" hidden="false" customHeight="false" outlineLevel="0" collapsed="false">
      <c r="A195" s="17" t="s">
        <v>305</v>
      </c>
    </row>
    <row r="196" customFormat="false" ht="12.75" hidden="false" customHeight="false" outlineLevel="0" collapsed="false">
      <c r="A196" s="0" t="s">
        <v>50</v>
      </c>
      <c r="B196" s="0" t="s">
        <v>306</v>
      </c>
      <c r="C196" s="0" t="s">
        <v>213</v>
      </c>
      <c r="D196" s="0" t="n">
        <v>100019</v>
      </c>
      <c r="E196" s="1" t="n">
        <v>681</v>
      </c>
      <c r="G196" s="1" t="s">
        <v>53</v>
      </c>
      <c r="AJ196" s="1" t="n">
        <f aca="false">SUM(I196:AI196)</f>
        <v>0</v>
      </c>
      <c r="AK196" s="1" t="n">
        <f aca="false">E196-AJ196</f>
        <v>681</v>
      </c>
      <c r="AM196" s="1" t="n">
        <f aca="false">I196</f>
        <v>0</v>
      </c>
      <c r="AN196" s="1" t="n">
        <f aca="false">J196</f>
        <v>0</v>
      </c>
      <c r="AO196" s="1" t="n">
        <f aca="false">K196</f>
        <v>0</v>
      </c>
      <c r="AP196" s="1" t="n">
        <f aca="false">L196</f>
        <v>0</v>
      </c>
      <c r="AQ196" s="1" t="n">
        <f aca="false">M196</f>
        <v>0</v>
      </c>
      <c r="AR196" s="1" t="n">
        <f aca="false">N196</f>
        <v>0</v>
      </c>
      <c r="AV196" s="1" t="n">
        <f aca="false">SUM(AM196:AU196)</f>
        <v>0</v>
      </c>
    </row>
    <row r="197" customFormat="false" ht="12.75" hidden="false" customHeight="false" outlineLevel="0" collapsed="false">
      <c r="A197" s="0" t="s">
        <v>50</v>
      </c>
      <c r="B197" s="0" t="s">
        <v>307</v>
      </c>
      <c r="C197" s="0" t="s">
        <v>213</v>
      </c>
      <c r="D197" s="0" t="n">
        <v>100056</v>
      </c>
      <c r="E197" s="1" t="n">
        <v>156</v>
      </c>
      <c r="G197" s="1" t="s">
        <v>53</v>
      </c>
      <c r="AJ197" s="1" t="n">
        <f aca="false">SUM(I197:AI197)</f>
        <v>0</v>
      </c>
      <c r="AK197" s="1" t="n">
        <f aca="false">E197-AJ197</f>
        <v>156</v>
      </c>
      <c r="AM197" s="1" t="n">
        <f aca="false">I197</f>
        <v>0</v>
      </c>
      <c r="AN197" s="1" t="n">
        <f aca="false">J197</f>
        <v>0</v>
      </c>
      <c r="AO197" s="1" t="n">
        <f aca="false">K197</f>
        <v>0</v>
      </c>
      <c r="AP197" s="1" t="n">
        <f aca="false">L197</f>
        <v>0</v>
      </c>
      <c r="AQ197" s="1" t="n">
        <f aca="false">M197</f>
        <v>0</v>
      </c>
      <c r="AR197" s="1" t="n">
        <f aca="false">N197</f>
        <v>0</v>
      </c>
      <c r="AV197" s="1" t="n">
        <f aca="false">SUM(AM197:AU197)</f>
        <v>0</v>
      </c>
    </row>
    <row r="198" customFormat="false" ht="12.75" hidden="false" customHeight="false" outlineLevel="0" collapsed="false">
      <c r="A198" s="0" t="s">
        <v>50</v>
      </c>
      <c r="B198" s="0" t="s">
        <v>308</v>
      </c>
      <c r="C198" s="0" t="s">
        <v>213</v>
      </c>
      <c r="D198" s="0" t="n">
        <v>100069</v>
      </c>
      <c r="E198" s="1" t="n">
        <v>3615</v>
      </c>
      <c r="G198" s="1" t="s">
        <v>309</v>
      </c>
      <c r="I198" s="1" t="n">
        <v>49.749</v>
      </c>
      <c r="J198" s="1" t="n">
        <v>87.325</v>
      </c>
      <c r="K198" s="1" t="n">
        <v>6.616</v>
      </c>
      <c r="L198" s="1" t="n">
        <v>56.364</v>
      </c>
      <c r="M198" s="1" t="n">
        <v>263.299</v>
      </c>
      <c r="N198" s="1" t="n">
        <v>284.733</v>
      </c>
      <c r="R198" s="1" t="n">
        <v>63.774</v>
      </c>
      <c r="S198" s="1" t="n">
        <v>210.11</v>
      </c>
      <c r="T198" s="1" t="n">
        <v>896.01</v>
      </c>
      <c r="V198" s="1" t="n">
        <v>100.556</v>
      </c>
      <c r="W198" s="1" t="n">
        <v>60.598</v>
      </c>
      <c r="X198" s="1" t="n">
        <f aca="false">503*0.63</f>
        <v>316.89</v>
      </c>
      <c r="Y198" s="1" t="n">
        <f aca="false">503*0.37</f>
        <v>186.11</v>
      </c>
      <c r="Z198" s="1" t="n">
        <v>139.191</v>
      </c>
      <c r="AA198" s="1" t="n">
        <v>451.18</v>
      </c>
      <c r="AB198" s="1" t="n">
        <v>27.521</v>
      </c>
      <c r="AC198" s="1" t="n">
        <v>25.404</v>
      </c>
      <c r="AD198" s="1" t="n">
        <v>1.588</v>
      </c>
      <c r="AJ198" s="1" t="n">
        <f aca="false">SUM(I198:AI198)</f>
        <v>3227.018</v>
      </c>
      <c r="AK198" s="1" t="n">
        <f aca="false">E198-AJ198</f>
        <v>387.982</v>
      </c>
      <c r="AM198" s="1" t="n">
        <f aca="false">I198</f>
        <v>49.749</v>
      </c>
      <c r="AN198" s="1" t="n">
        <f aca="false">J198</f>
        <v>87.325</v>
      </c>
      <c r="AO198" s="1" t="n">
        <f aca="false">K198</f>
        <v>6.616</v>
      </c>
      <c r="AP198" s="1" t="n">
        <f aca="false">L198</f>
        <v>56.364</v>
      </c>
      <c r="AQ198" s="1" t="n">
        <f aca="false">M198</f>
        <v>263.299</v>
      </c>
      <c r="AR198" s="1" t="n">
        <f aca="false">N198</f>
        <v>284.733</v>
      </c>
      <c r="AV198" s="1" t="n">
        <f aca="false">SUM(AM198:AU198)</f>
        <v>748.086</v>
      </c>
    </row>
    <row r="199" customFormat="false" ht="12.75" hidden="false" customHeight="false" outlineLevel="0" collapsed="false">
      <c r="A199" s="0" t="s">
        <v>50</v>
      </c>
      <c r="B199" s="0" t="s">
        <v>310</v>
      </c>
      <c r="C199" s="0" t="s">
        <v>213</v>
      </c>
      <c r="D199" s="0" t="n">
        <v>100133</v>
      </c>
      <c r="E199" s="1" t="n">
        <v>7792</v>
      </c>
      <c r="G199" s="1" t="s">
        <v>53</v>
      </c>
      <c r="AJ199" s="1" t="n">
        <f aca="false">SUM(I199:AI199)</f>
        <v>0</v>
      </c>
      <c r="AK199" s="1" t="n">
        <f aca="false">E199-AJ199</f>
        <v>7792</v>
      </c>
      <c r="AM199" s="1" t="n">
        <f aca="false">I199</f>
        <v>0</v>
      </c>
      <c r="AN199" s="1" t="n">
        <f aca="false">J199</f>
        <v>0</v>
      </c>
      <c r="AO199" s="1" t="n">
        <f aca="false">K199</f>
        <v>0</v>
      </c>
      <c r="AP199" s="1" t="n">
        <f aca="false">L199</f>
        <v>0</v>
      </c>
      <c r="AQ199" s="1" t="n">
        <f aca="false">M199</f>
        <v>0</v>
      </c>
      <c r="AR199" s="1" t="n">
        <f aca="false">N199</f>
        <v>0</v>
      </c>
      <c r="AV199" s="1" t="n">
        <f aca="false">SUM(AM199:AU199)</f>
        <v>0</v>
      </c>
    </row>
    <row r="200" customFormat="false" ht="12.75" hidden="false" customHeight="false" outlineLevel="0" collapsed="false">
      <c r="A200" s="0" t="s">
        <v>50</v>
      </c>
      <c r="B200" s="0" t="s">
        <v>311</v>
      </c>
      <c r="C200" s="0" t="s">
        <v>213</v>
      </c>
      <c r="D200" s="0" t="n">
        <v>100134</v>
      </c>
      <c r="E200" s="1" t="n">
        <v>750</v>
      </c>
      <c r="G200" s="1" t="s">
        <v>53</v>
      </c>
      <c r="AJ200" s="1" t="n">
        <f aca="false">SUM(I200:AI200)</f>
        <v>0</v>
      </c>
      <c r="AK200" s="1" t="n">
        <f aca="false">E200-AJ200</f>
        <v>750</v>
      </c>
      <c r="AM200" s="1" t="n">
        <f aca="false">I200</f>
        <v>0</v>
      </c>
      <c r="AN200" s="1" t="n">
        <f aca="false">J200</f>
        <v>0</v>
      </c>
      <c r="AO200" s="1" t="n">
        <f aca="false">K200</f>
        <v>0</v>
      </c>
      <c r="AP200" s="1" t="n">
        <f aca="false">L200</f>
        <v>0</v>
      </c>
      <c r="AQ200" s="1" t="n">
        <f aca="false">M200</f>
        <v>0</v>
      </c>
      <c r="AR200" s="1" t="n">
        <f aca="false">N200</f>
        <v>0</v>
      </c>
      <c r="AV200" s="1" t="n">
        <f aca="false">SUM(AM200:AU200)</f>
        <v>0</v>
      </c>
    </row>
    <row r="201" customFormat="false" ht="12.75" hidden="false" customHeight="false" outlineLevel="0" collapsed="false">
      <c r="A201" s="0" t="s">
        <v>50</v>
      </c>
      <c r="B201" s="0" t="s">
        <v>312</v>
      </c>
      <c r="C201" s="0" t="s">
        <v>213</v>
      </c>
      <c r="D201" s="0" t="n">
        <v>100138</v>
      </c>
      <c r="E201" s="1" t="n">
        <v>3650</v>
      </c>
      <c r="G201" s="1" t="s">
        <v>309</v>
      </c>
      <c r="I201" s="1" t="n">
        <v>50.231</v>
      </c>
      <c r="J201" s="1" t="n">
        <v>88.171</v>
      </c>
      <c r="K201" s="1" t="n">
        <v>6.68</v>
      </c>
      <c r="L201" s="1" t="n">
        <v>56.91</v>
      </c>
      <c r="M201" s="1" t="n">
        <v>265.848</v>
      </c>
      <c r="N201" s="1" t="n">
        <v>287.49</v>
      </c>
      <c r="R201" s="1" t="n">
        <v>64.391</v>
      </c>
      <c r="S201" s="1" t="n">
        <v>212.144</v>
      </c>
      <c r="T201" s="1" t="n">
        <v>904.685</v>
      </c>
      <c r="V201" s="1" t="n">
        <v>101.53</v>
      </c>
      <c r="W201" s="1" t="n">
        <v>61.185</v>
      </c>
      <c r="X201" s="1" t="n">
        <f aca="false">508*0.63</f>
        <v>320.04</v>
      </c>
      <c r="Y201" s="1" t="n">
        <f aca="false">508*0.37</f>
        <v>187.96</v>
      </c>
      <c r="Z201" s="1" t="n">
        <v>140.539</v>
      </c>
      <c r="AA201" s="1" t="n">
        <v>455.549</v>
      </c>
      <c r="AB201" s="1" t="n">
        <v>27.787</v>
      </c>
      <c r="AC201" s="1" t="n">
        <v>25.65</v>
      </c>
      <c r="AD201" s="1" t="n">
        <v>1.603</v>
      </c>
      <c r="AJ201" s="1" t="n">
        <f aca="false">SUM(I201:AI201)</f>
        <v>3258.393</v>
      </c>
      <c r="AK201" s="1" t="n">
        <f aca="false">E201-AJ201</f>
        <v>391.607</v>
      </c>
      <c r="AM201" s="1" t="n">
        <f aca="false">I201</f>
        <v>50.231</v>
      </c>
      <c r="AN201" s="1" t="n">
        <f aca="false">J201</f>
        <v>88.171</v>
      </c>
      <c r="AO201" s="1" t="n">
        <f aca="false">K201</f>
        <v>6.68</v>
      </c>
      <c r="AP201" s="1" t="n">
        <f aca="false">L201</f>
        <v>56.91</v>
      </c>
      <c r="AQ201" s="1" t="n">
        <f aca="false">M201</f>
        <v>265.848</v>
      </c>
      <c r="AR201" s="1" t="n">
        <f aca="false">N201</f>
        <v>287.49</v>
      </c>
      <c r="AV201" s="1" t="n">
        <f aca="false">SUM(AM201:AU201)</f>
        <v>755.33</v>
      </c>
    </row>
    <row r="202" customFormat="false" ht="12.75" hidden="false" customHeight="false" outlineLevel="0" collapsed="false">
      <c r="A202" s="0" t="s">
        <v>50</v>
      </c>
      <c r="B202" s="0" t="s">
        <v>313</v>
      </c>
      <c r="C202" s="0" t="s">
        <v>213</v>
      </c>
      <c r="D202" s="0" t="n">
        <v>140344</v>
      </c>
      <c r="E202" s="1" t="n">
        <v>110</v>
      </c>
      <c r="G202" s="1" t="s">
        <v>53</v>
      </c>
      <c r="AJ202" s="1" t="n">
        <f aca="false">SUM(I202:AI202)</f>
        <v>0</v>
      </c>
      <c r="AK202" s="1" t="n">
        <f aca="false">E202-AJ202</f>
        <v>110</v>
      </c>
      <c r="AM202" s="1" t="n">
        <f aca="false">I202</f>
        <v>0</v>
      </c>
      <c r="AN202" s="1" t="n">
        <f aca="false">J202</f>
        <v>0</v>
      </c>
      <c r="AO202" s="1" t="n">
        <f aca="false">K202</f>
        <v>0</v>
      </c>
      <c r="AP202" s="1" t="n">
        <f aca="false">L202</f>
        <v>0</v>
      </c>
      <c r="AQ202" s="1" t="n">
        <f aca="false">M202</f>
        <v>0</v>
      </c>
      <c r="AR202" s="1" t="n">
        <f aca="false">N202</f>
        <v>0</v>
      </c>
      <c r="AV202" s="1" t="n">
        <f aca="false">SUM(AM202:AU202)</f>
        <v>0</v>
      </c>
    </row>
    <row r="204" customFormat="false" ht="12.75" hidden="false" customHeight="false" outlineLevel="0" collapsed="false">
      <c r="A204" s="19"/>
      <c r="B204" s="19" t="s">
        <v>314</v>
      </c>
      <c r="C204" s="19"/>
      <c r="D204" s="19"/>
      <c r="E204" s="20" t="n">
        <f aca="false">SUM(E196:E203)</f>
        <v>16754</v>
      </c>
      <c r="F204" s="20"/>
      <c r="G204" s="20"/>
      <c r="H204" s="20"/>
      <c r="I204" s="20" t="n">
        <f aca="false">SUM(I196:I203)</f>
        <v>99.98</v>
      </c>
      <c r="J204" s="20" t="n">
        <f aca="false">SUM(J196:J203)</f>
        <v>175.496</v>
      </c>
      <c r="K204" s="20" t="n">
        <f aca="false">SUM(K196:K203)</f>
        <v>13.296</v>
      </c>
      <c r="L204" s="20" t="n">
        <f aca="false">SUM(L196:L203)</f>
        <v>113.274</v>
      </c>
      <c r="M204" s="20" t="n">
        <f aca="false">SUM(M196:M203)</f>
        <v>529.147</v>
      </c>
      <c r="N204" s="20" t="n">
        <f aca="false">SUM(N196:N203)</f>
        <v>572.223</v>
      </c>
      <c r="O204" s="20" t="n">
        <f aca="false">SUM(O196:O203)</f>
        <v>0</v>
      </c>
      <c r="P204" s="20" t="n">
        <f aca="false">SUM(P196:P203)</f>
        <v>0</v>
      </c>
      <c r="Q204" s="20" t="n">
        <f aca="false">SUM(Q196:Q203)</f>
        <v>0</v>
      </c>
      <c r="R204" s="20" t="n">
        <f aca="false">SUM(R196:R203)</f>
        <v>128.165</v>
      </c>
      <c r="S204" s="20" t="n">
        <f aca="false">SUM(S196:S203)</f>
        <v>422.254</v>
      </c>
      <c r="T204" s="20" t="n">
        <f aca="false">SUM(T196:T203)</f>
        <v>1800.695</v>
      </c>
      <c r="U204" s="20" t="n">
        <f aca="false">SUM(U196:U203)</f>
        <v>0</v>
      </c>
      <c r="V204" s="20" t="n">
        <f aca="false">SUM(V196:V203)</f>
        <v>202.086</v>
      </c>
      <c r="W204" s="20" t="n">
        <f aca="false">SUM(W196:W203)</f>
        <v>121.783</v>
      </c>
      <c r="X204" s="20" t="n">
        <f aca="false">SUM(X196:X203)</f>
        <v>636.93</v>
      </c>
      <c r="Y204" s="20" t="n">
        <f aca="false">SUM(Y196:Y203)</f>
        <v>374.07</v>
      </c>
      <c r="Z204" s="20" t="n">
        <f aca="false">SUM(Z196:Z203)</f>
        <v>279.73</v>
      </c>
      <c r="AA204" s="20" t="n">
        <f aca="false">SUM(AA196:AA203)</f>
        <v>906.729</v>
      </c>
      <c r="AB204" s="20" t="n">
        <f aca="false">SUM(AB196:AB203)</f>
        <v>55.308</v>
      </c>
      <c r="AC204" s="20" t="n">
        <f aca="false">SUM(AC196:AC203)</f>
        <v>51.054</v>
      </c>
      <c r="AD204" s="20" t="n">
        <f aca="false">SUM(AD196:AD203)</f>
        <v>3.191</v>
      </c>
      <c r="AE204" s="20" t="n">
        <f aca="false">SUM(AE196:AE203)</f>
        <v>0</v>
      </c>
      <c r="AF204" s="20" t="n">
        <f aca="false">SUM(AF196:AF203)</f>
        <v>0</v>
      </c>
      <c r="AG204" s="20" t="n">
        <f aca="false">SUM(AG196:AG203)</f>
        <v>0</v>
      </c>
      <c r="AH204" s="20" t="n">
        <f aca="false">SUM(AH196:AH203)</f>
        <v>0</v>
      </c>
      <c r="AI204" s="20" t="n">
        <f aca="false">SUM(AI196:AI203)</f>
        <v>0</v>
      </c>
      <c r="AJ204" s="20" t="n">
        <f aca="false">SUM(AJ196:AJ203)</f>
        <v>6485.411</v>
      </c>
      <c r="AK204" s="20" t="n">
        <f aca="false">SUM(AK196:AK203)</f>
        <v>10268.589</v>
      </c>
      <c r="AL204" s="14"/>
      <c r="AM204" s="20" t="n">
        <f aca="false">SUM(AM196:AM203)</f>
        <v>99.98</v>
      </c>
      <c r="AN204" s="20" t="n">
        <f aca="false">SUM(AN196:AN203)</f>
        <v>175.496</v>
      </c>
      <c r="AO204" s="20" t="n">
        <f aca="false">SUM(AO196:AO203)</f>
        <v>13.296</v>
      </c>
      <c r="AP204" s="20" t="n">
        <f aca="false">SUM(AP196:AP203)</f>
        <v>113.274</v>
      </c>
      <c r="AQ204" s="20" t="n">
        <f aca="false">SUM(AQ196:AQ203)</f>
        <v>529.147</v>
      </c>
      <c r="AR204" s="20" t="n">
        <f aca="false">SUM(AR196:AR203)</f>
        <v>572.223</v>
      </c>
      <c r="AS204" s="20" t="n">
        <f aca="false">SUM(AS196:AS203)</f>
        <v>0</v>
      </c>
      <c r="AT204" s="20" t="n">
        <f aca="false">SUM(AT196:AT203)</f>
        <v>0</v>
      </c>
      <c r="AU204" s="20"/>
      <c r="AV204" s="20" t="n">
        <f aca="false">SUM(AV196:AV203)</f>
        <v>1503.416</v>
      </c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</row>
    <row r="206" customFormat="false" ht="12.75" hidden="false" customHeight="false" outlineLevel="0" collapsed="false">
      <c r="A206" s="17" t="s">
        <v>315</v>
      </c>
    </row>
    <row r="207" customFormat="false" ht="12.75" hidden="false" customHeight="false" outlineLevel="0" collapsed="false">
      <c r="A207" s="0" t="s">
        <v>50</v>
      </c>
      <c r="B207" s="0" t="s">
        <v>316</v>
      </c>
      <c r="C207" s="0" t="s">
        <v>317</v>
      </c>
      <c r="D207" s="24" t="s">
        <v>318</v>
      </c>
      <c r="E207" s="1" t="n">
        <v>19166</v>
      </c>
      <c r="G207" s="1" t="s">
        <v>222</v>
      </c>
      <c r="L207" s="13" t="s">
        <v>319</v>
      </c>
      <c r="AJ207" s="1" t="n">
        <v>14043</v>
      </c>
      <c r="AK207" s="1" t="n">
        <f aca="false">E207-AJ207</f>
        <v>5123</v>
      </c>
      <c r="AM207" s="1" t="n">
        <f aca="false">I207</f>
        <v>0</v>
      </c>
      <c r="AN207" s="1" t="n">
        <f aca="false">J207</f>
        <v>0</v>
      </c>
      <c r="AO207" s="1" t="n">
        <f aca="false">K207</f>
        <v>0</v>
      </c>
      <c r="AQ207" s="1" t="n">
        <f aca="false">M207</f>
        <v>0</v>
      </c>
      <c r="AR207" s="1" t="n">
        <f aca="false">N207</f>
        <v>0</v>
      </c>
      <c r="AV207" s="1" t="n">
        <f aca="false">SUM(AM207:AU207)</f>
        <v>0</v>
      </c>
    </row>
    <row r="208" customFormat="false" ht="12.75" hidden="false" customHeight="false" outlineLevel="0" collapsed="false">
      <c r="A208" s="0" t="s">
        <v>320</v>
      </c>
      <c r="B208" s="0" t="s">
        <v>321</v>
      </c>
      <c r="C208" s="0" t="s">
        <v>317</v>
      </c>
      <c r="D208" s="24" t="s">
        <v>318</v>
      </c>
      <c r="E208" s="1" t="n">
        <v>126959</v>
      </c>
      <c r="G208" s="1" t="s">
        <v>222</v>
      </c>
      <c r="AJ208" s="1" t="n">
        <v>126959</v>
      </c>
      <c r="AK208" s="1" t="n">
        <f aca="false">E208-AJ208</f>
        <v>0</v>
      </c>
      <c r="AM208" s="1" t="n">
        <f aca="false">I208</f>
        <v>0</v>
      </c>
      <c r="AN208" s="1" t="n">
        <f aca="false">J208</f>
        <v>0</v>
      </c>
      <c r="AO208" s="1" t="n">
        <f aca="false">K208</f>
        <v>0</v>
      </c>
      <c r="AP208" s="1" t="n">
        <f aca="false">L208</f>
        <v>0</v>
      </c>
      <c r="AQ208" s="1" t="n">
        <f aca="false">M208</f>
        <v>0</v>
      </c>
      <c r="AR208" s="1" t="n">
        <f aca="false">N208</f>
        <v>0</v>
      </c>
      <c r="AV208" s="1" t="n">
        <f aca="false">SUM(AM208:AU208)</f>
        <v>0</v>
      </c>
    </row>
    <row r="210" customFormat="false" ht="12.75" hidden="false" customHeight="false" outlineLevel="0" collapsed="false">
      <c r="A210" s="19"/>
      <c r="B210" s="19" t="s">
        <v>322</v>
      </c>
      <c r="C210" s="19"/>
      <c r="D210" s="19"/>
      <c r="E210" s="20" t="n">
        <f aca="false">SUM(E207:E209)</f>
        <v>146125</v>
      </c>
      <c r="F210" s="20"/>
      <c r="G210" s="20"/>
      <c r="H210" s="20"/>
      <c r="I210" s="20" t="n">
        <f aca="false">SUM(I207:I209)</f>
        <v>0</v>
      </c>
      <c r="J210" s="20" t="n">
        <f aca="false">SUM(J207:J209)</f>
        <v>0</v>
      </c>
      <c r="K210" s="20" t="n">
        <f aca="false">SUM(K207:K209)</f>
        <v>0</v>
      </c>
      <c r="L210" s="20" t="n">
        <f aca="false">SUM(L207:L209)</f>
        <v>0</v>
      </c>
      <c r="M210" s="20" t="n">
        <f aca="false">SUM(M207:M209)</f>
        <v>0</v>
      </c>
      <c r="N210" s="20" t="n">
        <f aca="false">SUM(N207:N209)</f>
        <v>0</v>
      </c>
      <c r="O210" s="20" t="n">
        <f aca="false">SUM(O207:O209)</f>
        <v>0</v>
      </c>
      <c r="P210" s="20" t="n">
        <f aca="false">SUM(P207:P209)</f>
        <v>0</v>
      </c>
      <c r="Q210" s="20" t="n">
        <f aca="false">SUM(Q207:Q209)</f>
        <v>0</v>
      </c>
      <c r="R210" s="20" t="n">
        <f aca="false">SUM(R207:R209)</f>
        <v>0</v>
      </c>
      <c r="S210" s="20" t="n">
        <f aca="false">SUM(S207:S209)</f>
        <v>0</v>
      </c>
      <c r="T210" s="20" t="n">
        <f aca="false">SUM(T207:T209)</f>
        <v>0</v>
      </c>
      <c r="U210" s="20" t="n">
        <f aca="false">SUM(U207:U209)</f>
        <v>0</v>
      </c>
      <c r="V210" s="20" t="n">
        <f aca="false">SUM(V207:V209)</f>
        <v>0</v>
      </c>
      <c r="W210" s="20" t="n">
        <f aca="false">SUM(W207:W209)</f>
        <v>0</v>
      </c>
      <c r="X210" s="20" t="n">
        <f aca="false">SUM(X207:X209)</f>
        <v>0</v>
      </c>
      <c r="Y210" s="20" t="n">
        <f aca="false">SUM(Y207:Y209)</f>
        <v>0</v>
      </c>
      <c r="Z210" s="20" t="n">
        <f aca="false">SUM(Z207:Z209)</f>
        <v>0</v>
      </c>
      <c r="AA210" s="20" t="n">
        <f aca="false">SUM(AA207:AA209)</f>
        <v>0</v>
      </c>
      <c r="AB210" s="20" t="n">
        <f aca="false">SUM(AB207:AB209)</f>
        <v>0</v>
      </c>
      <c r="AC210" s="20" t="n">
        <f aca="false">SUM(AC207:AC209)</f>
        <v>0</v>
      </c>
      <c r="AD210" s="20" t="n">
        <f aca="false">SUM(AD207:AD209)</f>
        <v>0</v>
      </c>
      <c r="AE210" s="20" t="n">
        <f aca="false">SUM(AE207:AE209)</f>
        <v>0</v>
      </c>
      <c r="AF210" s="20" t="n">
        <f aca="false">SUM(AF207:AF209)</f>
        <v>0</v>
      </c>
      <c r="AG210" s="20" t="n">
        <f aca="false">SUM(AG207:AG209)</f>
        <v>0</v>
      </c>
      <c r="AH210" s="20" t="n">
        <f aca="false">SUM(AH207:AH209)</f>
        <v>0</v>
      </c>
      <c r="AI210" s="20" t="n">
        <f aca="false">SUM(AI207:AI209)</f>
        <v>0</v>
      </c>
      <c r="AJ210" s="20" t="n">
        <f aca="false">SUM(AJ207:AJ209)</f>
        <v>141002</v>
      </c>
      <c r="AK210" s="20" t="n">
        <f aca="false">SUM(AK207:AK209)</f>
        <v>5123</v>
      </c>
      <c r="AL210" s="14"/>
      <c r="AM210" s="20" t="n">
        <f aca="false">SUM(AM207:AM209)</f>
        <v>0</v>
      </c>
      <c r="AN210" s="20" t="n">
        <f aca="false">SUM(AN207:AN209)</f>
        <v>0</v>
      </c>
      <c r="AO210" s="20" t="n">
        <f aca="false">SUM(AO207:AO209)</f>
        <v>0</v>
      </c>
      <c r="AP210" s="20" t="n">
        <f aca="false">SUM(AP207:AP209)</f>
        <v>0</v>
      </c>
      <c r="AQ210" s="20" t="n">
        <f aca="false">SUM(AQ207:AQ209)</f>
        <v>0</v>
      </c>
      <c r="AR210" s="20" t="n">
        <f aca="false">SUM(AR207:AR209)</f>
        <v>0</v>
      </c>
      <c r="AS210" s="20" t="n">
        <f aca="false">SUM(AS207:AS209)</f>
        <v>0</v>
      </c>
      <c r="AT210" s="20" t="n">
        <f aca="false">SUM(AT207:AT209)</f>
        <v>0</v>
      </c>
      <c r="AU210" s="20" t="n">
        <f aca="false">SUM(AU207:AU209)</f>
        <v>0</v>
      </c>
      <c r="AV210" s="20" t="n">
        <f aca="false">SUM(AV207:AV209)</f>
        <v>0</v>
      </c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</row>
    <row r="212" customFormat="false" ht="12.75" hidden="false" customHeight="false" outlineLevel="0" collapsed="false">
      <c r="A212" s="25"/>
      <c r="B212" s="25"/>
      <c r="C212" s="25" t="s">
        <v>323</v>
      </c>
      <c r="D212" s="25"/>
      <c r="E212" s="26" t="n">
        <f aca="false">E19+E31+E41+E52+E65+E70+E77+E84+E102+E112+E133+E149+E193+E204+E210</f>
        <v>692994.845</v>
      </c>
      <c r="F212" s="26"/>
      <c r="G212" s="26"/>
      <c r="H212" s="26"/>
      <c r="I212" s="26" t="n">
        <f aca="false">I19+I31+I41+I52+I65+I70+I77+I84+I102+I112+I133+I149+I193+I204+I210</f>
        <v>3137.614</v>
      </c>
      <c r="J212" s="26" t="n">
        <f aca="false">J19+J31+J41+J52+J65+J70+J77+J84+J102+J112+J133+J149+J193+J204+J210</f>
        <v>10884.371</v>
      </c>
      <c r="K212" s="26" t="n">
        <f aca="false">K19+K31+K41+K52+K65+K70+K77+K84+K102+K112+K133+K149+K193+K204+K210</f>
        <v>353.511</v>
      </c>
      <c r="L212" s="26" t="n">
        <f aca="false">L19+L31+L41+L52+L65+L70+L77+L84+L102+L112+L133+L149+L193+L204+L210</f>
        <v>1128.607</v>
      </c>
      <c r="M212" s="26" t="n">
        <f aca="false">M19+M31+M41+M52+M65+M70+M77+M84+M102+M112+M133+M149+M193+M204+M210</f>
        <v>12228.904</v>
      </c>
      <c r="N212" s="26" t="n">
        <f aca="false">N19+N31+N41+N52+N65+N70+N77+N84+N102+N112+N133+N149+N193+N204+N210</f>
        <v>12085.928</v>
      </c>
      <c r="O212" s="26" t="n">
        <f aca="false">O19+O31+O41+O52+O65+O70+O77+O84+O102+O112+O133+O149+O193+O204+O210</f>
        <v>138.094</v>
      </c>
      <c r="P212" s="26" t="n">
        <f aca="false">P19+P31+P41+P52+P65+P70+P77+P84+P102+P112+P133+P149+P193+P204+P210</f>
        <v>63.382</v>
      </c>
      <c r="Q212" s="26" t="n">
        <f aca="false">Q19+Q31+Q41+Q52+Q65+Q70+Q77+Q84+Q102+Q112+Q133+Q149+Q193+Q204+Q210</f>
        <v>616.582</v>
      </c>
      <c r="R212" s="26" t="n">
        <f aca="false">R19+R31+R41+R52+R65+R70+R77+R84+R102+R112+R133+R149+R193+R204+R210</f>
        <v>4200.63616</v>
      </c>
      <c r="S212" s="26" t="n">
        <f aca="false">S19+S31+S41+S52+S65+S70+S77+S84+S102+S112+S133+S149+S193+S204+S210</f>
        <v>6738.66284</v>
      </c>
      <c r="T212" s="26" t="n">
        <f aca="false">T19+T31+T41+T52+T65+T70+T77+T84+T102+T112+T133+T149+T193+T204+T210</f>
        <v>66424.245</v>
      </c>
      <c r="U212" s="26" t="n">
        <f aca="false">U19+U31+U41+U52+U65+U70+U77+U84+U102+U112+U133+U149+U193+U204+U210</f>
        <v>21820.896</v>
      </c>
      <c r="V212" s="26" t="n">
        <f aca="false">V19+V31+V41+V52+V65+V70+V77+V84+V102+V112+V133+V149+V193+V204+V210</f>
        <v>15537.257</v>
      </c>
      <c r="W212" s="26" t="n">
        <f aca="false">W19+W31+W41+W52+W65+W70+W77+W84+W102+W112+W133+W149+W193+W204+W210</f>
        <v>8114.438</v>
      </c>
      <c r="X212" s="26" t="n">
        <f aca="false">X19+X31+X41+X52+X65+X70+X77+X84+X102+X112+X133+X149+X193+X204+X210</f>
        <v>38335.44029</v>
      </c>
      <c r="Y212" s="26" t="n">
        <f aca="false">Y19+Y31+Y41+Y52+Y65+Y70+Y77+Y84+Y102+Y112+Y133+Y149+Y193+Y204+Y210</f>
        <v>3507.94271</v>
      </c>
      <c r="Z212" s="26" t="n">
        <f aca="false">Z19+Z31+Z41+Z52+Z65+Z70+Z77+Z84+Z102+Z112+Z133+Z149+Z193+Z204+Z210</f>
        <v>20468.386</v>
      </c>
      <c r="AA212" s="26" t="n">
        <f aca="false">AA19+AA31+AA41+AA52+AA65+AA70+AA77+AA84+AA102+AA112+AA133+AA149+AA193+AA204+AA210</f>
        <v>11080.761</v>
      </c>
      <c r="AB212" s="26" t="n">
        <f aca="false">AB19+AB31+AB41+AB52+AB65+AB70+AB77+AB84+AB102+AB112+AB133+AB149+AB193+AB204+AB210</f>
        <v>52590.921</v>
      </c>
      <c r="AC212" s="26" t="n">
        <f aca="false">AC19+AC31+AC41+AC52+AC65+AC70+AC77+AC84+AC102+AC112+AC133+AC149+AC193+AC204+AC210</f>
        <v>6130.716</v>
      </c>
      <c r="AD212" s="26" t="n">
        <f aca="false">AD19+AD31+AD41+AD52+AD65+AD70+AD77+AD84+AD102+AD112+AD133+AD149+AD193+AD204+AD210</f>
        <v>3048.815</v>
      </c>
      <c r="AE212" s="26" t="n">
        <f aca="false">AE19+AE31+AE41+AE52+AE65+AE70+AE77+AE84+AE102+AE112+AE133+AE149+AE193+AE204+AE210</f>
        <v>2037.696</v>
      </c>
      <c r="AF212" s="26" t="n">
        <f aca="false">AF19+AF31+AF41+AF52+AF65+AF70+AF77+AF84+AF102+AF112+AF133+AF149+AF193+AF204+AF210</f>
        <v>567.393</v>
      </c>
      <c r="AG212" s="26" t="n">
        <f aca="false">AG19+AG31+AG41+AG52+AG65+AG70+AG77+AG84+AG102+AG112+AG133+AG149+AG193+AG204+AG210</f>
        <v>2728.362</v>
      </c>
      <c r="AH212" s="26" t="n">
        <f aca="false">AH19+AH31+AH41+AH52+AH65+AH70+AH77+AH84+AH102+AH112+AH133+AH149+AH193+AH204+AH210</f>
        <v>1947.625</v>
      </c>
      <c r="AI212" s="26" t="n">
        <f aca="false">AI19+AI31+AI41+AI52+AI65+AI70+AI77+AI84+AI102+AI112+AI133+AI149+AI193+AI204+AI210</f>
        <v>5400.447</v>
      </c>
      <c r="AJ212" s="26" t="n">
        <f aca="false">AJ19+AJ31+AJ41+AJ52+AJ65+AJ70+AJ77+AJ84+AJ102+AJ112+AJ133+AJ149+AJ193+AJ204+AJ210</f>
        <v>452319.633</v>
      </c>
      <c r="AK212" s="26" t="n">
        <f aca="false">AK19+AK31+AK41+AK52+AK65+AK70+AK77+AK84+AK102+AK112+AK133+AK149+AK193+AK204+AK210</f>
        <v>240667.508</v>
      </c>
      <c r="AL212" s="14"/>
      <c r="AM212" s="26" t="n">
        <f aca="false">AM19+AM31+AM41+AM52+AM65+AM70+AM77+AM84+AM102+AM112+AM133+AM149+AM193+AM204+AM210</f>
        <v>3137.614</v>
      </c>
      <c r="AN212" s="26" t="n">
        <f aca="false">AN19+AN31+AN41+AN52+AN65+AN70+AN77+AN84+AN102+AN112+AN133+AN149+AN193+AN204+AN210</f>
        <v>10884.371</v>
      </c>
      <c r="AO212" s="26" t="n">
        <f aca="false">AO19+AO31+AO41+AO52+AO65+AO70+AO77+AO84+AO102+AO112+AO133+AO149+AO193+AO204+AO210</f>
        <v>353.511</v>
      </c>
      <c r="AP212" s="26" t="n">
        <f aca="false">AP19+AP31+AP41+AP52+AP65+AP70+AP77+AP84+AP102+AP112+AP133+AP149+AP193+AP204+AP210</f>
        <v>1128.607</v>
      </c>
      <c r="AQ212" s="26" t="n">
        <f aca="false">AQ19+AQ31+AQ41+AQ52+AQ65+AQ70+AQ77+AQ84+AQ102+AQ112+AQ133+AQ149+AQ193+AQ204+AQ210</f>
        <v>12228.904</v>
      </c>
      <c r="AR212" s="26" t="n">
        <f aca="false">AR19+AR31+AR41+AR52+AR65+AR70+AR77+AR84+AR102+AR112+AR133+AR149+AR193+AR204+AR210</f>
        <v>12085.928</v>
      </c>
      <c r="AS212" s="26" t="n">
        <f aca="false">AS19+AS31+AS41+AS52+AS65+AS70+AS77+AS84+AS102+AS112+AS133+AS149+AS193+AS204+AS210</f>
        <v>138.094</v>
      </c>
      <c r="AT212" s="26" t="n">
        <f aca="false">AT19+AT31+AT41+AT52+AT65+AT70+AT77+AT84+AT102+AT112+AT133+AT149+AT193+AT204+AT210</f>
        <v>63.382</v>
      </c>
      <c r="AU212" s="26"/>
      <c r="AV212" s="26" t="n">
        <f aca="false">AV19+AV31+AV41+AV52+AV65+AV70+AV77+AV84+AV102+AV112+AV133+AV149+AV193+AV204+AV210</f>
        <v>40020.411</v>
      </c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</row>
    <row r="214" customFormat="false" ht="12.75" hidden="false" customHeight="false" outlineLevel="0" collapsed="false">
      <c r="B214" s="27" t="n">
        <f aca="true">NOW()</f>
        <v>45926.9494204942</v>
      </c>
    </row>
    <row r="215" customFormat="false" ht="12.75" hidden="false" customHeight="false" outlineLevel="0" collapsed="false">
      <c r="B215" s="28" t="str">
        <f aca="true">CELL("filename",A184)</f>
        <v>'file:///mnt/12tb/@roms/datasets/enron/EDRM Enron Email Data Set v2 XML/filtered-attachments/xls/Corp_2002_Alloc_5.xls'#$By Group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7" man="true" max="16383" min="0"/>
    <brk id="14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  <col collapsed="false" customWidth="true" hidden="false" outlineLevel="0" max="13" min="13" style="0" width="10.13"/>
    <col collapsed="false" customWidth="true" hidden="false" outlineLevel="0" max="22" min="22" style="0" width="9.85"/>
  </cols>
  <sheetData>
    <row r="1" customFormat="false" ht="15.75" hidden="false" customHeight="true" outlineLevel="0" collapsed="false">
      <c r="A1" s="29" t="s">
        <v>324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customFormat="false" ht="15.75" hidden="false" customHeight="true" outlineLevel="0" collapsed="false">
      <c r="A2" s="29" t="s">
        <v>325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customFormat="false" ht="15.75" hidden="false" customHeight="true" outlineLevel="0" collapsed="false">
      <c r="A3" s="29" t="s">
        <v>326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customFormat="false" ht="12.95" hidden="false" customHeight="true" outlineLevel="0" collapsed="false">
      <c r="A4" s="31" t="s">
        <v>327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customFormat="false" ht="12.95" hidden="false" customHeight="true" outlineLevel="0" collapsed="false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10" t="s">
        <v>9</v>
      </c>
      <c r="M6" s="10" t="s">
        <v>10</v>
      </c>
      <c r="N6" s="8"/>
      <c r="O6" s="8"/>
      <c r="P6" s="8"/>
      <c r="Q6" s="8"/>
      <c r="R6" s="8"/>
      <c r="S6" s="8"/>
      <c r="T6" s="8"/>
      <c r="U6" s="8" t="s">
        <v>11</v>
      </c>
      <c r="V6" s="8" t="s">
        <v>11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 t="s">
        <v>12</v>
      </c>
      <c r="AH6" s="8" t="s">
        <v>13</v>
      </c>
    </row>
    <row r="7" customFormat="false" ht="15" hidden="false" customHeight="false" outlineLevel="0" collapsed="false">
      <c r="A7" s="33"/>
      <c r="B7" s="8"/>
      <c r="C7" s="8"/>
      <c r="D7" s="8"/>
      <c r="E7" s="8"/>
      <c r="F7" s="34" t="s">
        <v>20</v>
      </c>
      <c r="G7" s="34" t="s">
        <v>21</v>
      </c>
      <c r="H7" s="34" t="s">
        <v>22</v>
      </c>
      <c r="I7" s="34" t="s">
        <v>23</v>
      </c>
      <c r="J7" s="34" t="s">
        <v>24</v>
      </c>
      <c r="K7" s="34" t="s">
        <v>25</v>
      </c>
      <c r="L7" s="35" t="s">
        <v>26</v>
      </c>
      <c r="M7" s="35" t="s">
        <v>27</v>
      </c>
      <c r="N7" s="34" t="s">
        <v>28</v>
      </c>
      <c r="O7" s="34" t="s">
        <v>29</v>
      </c>
      <c r="P7" s="34" t="s">
        <v>30</v>
      </c>
      <c r="Q7" s="34" t="s">
        <v>31</v>
      </c>
      <c r="R7" s="34" t="s">
        <v>32</v>
      </c>
      <c r="S7" s="34" t="s">
        <v>33</v>
      </c>
      <c r="T7" s="34" t="s">
        <v>34</v>
      </c>
      <c r="U7" s="34" t="s">
        <v>35</v>
      </c>
      <c r="V7" s="34" t="s">
        <v>36</v>
      </c>
      <c r="W7" s="34" t="s">
        <v>37</v>
      </c>
      <c r="X7" s="34" t="s">
        <v>38</v>
      </c>
      <c r="Y7" s="34" t="s">
        <v>39</v>
      </c>
      <c r="Z7" s="34" t="s">
        <v>40</v>
      </c>
      <c r="AA7" s="34" t="s">
        <v>41</v>
      </c>
      <c r="AB7" s="34" t="s">
        <v>42</v>
      </c>
      <c r="AC7" s="34" t="s">
        <v>43</v>
      </c>
      <c r="AD7" s="34" t="s">
        <v>44</v>
      </c>
      <c r="AE7" s="34" t="s">
        <v>45</v>
      </c>
      <c r="AF7" s="34" t="s">
        <v>328</v>
      </c>
      <c r="AG7" s="34" t="s">
        <v>47</v>
      </c>
      <c r="AH7" s="34" t="s">
        <v>48</v>
      </c>
    </row>
    <row r="8" customFormat="false" ht="12.75" hidden="false" customHeight="false" outlineLevel="0" collapsed="false">
      <c r="A8" s="8"/>
      <c r="B8" s="8"/>
      <c r="C8" s="8"/>
      <c r="D8" s="8"/>
      <c r="E8" s="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customFormat="false" ht="12.75" hidden="false" customHeight="false" outlineLevel="0" collapsed="false">
      <c r="A9" s="17" t="s">
        <v>49</v>
      </c>
      <c r="F9" s="1" t="n">
        <f aca="false">'By Group'!I19</f>
        <v>0</v>
      </c>
      <c r="G9" s="1" t="n">
        <f aca="false">'By Group'!J19</f>
        <v>0</v>
      </c>
      <c r="H9" s="1" t="n">
        <f aca="false">'By Group'!K19</f>
        <v>0</v>
      </c>
      <c r="I9" s="1" t="n">
        <f aca="false">'By Group'!L19</f>
        <v>0</v>
      </c>
      <c r="J9" s="1" t="n">
        <f aca="false">'By Group'!M19</f>
        <v>0</v>
      </c>
      <c r="K9" s="1" t="n">
        <f aca="false">'By Group'!N19</f>
        <v>60</v>
      </c>
      <c r="L9" s="1" t="n">
        <f aca="false">'By Group'!O19</f>
        <v>0</v>
      </c>
      <c r="M9" s="1" t="n">
        <f aca="false">'By Group'!P19</f>
        <v>0</v>
      </c>
      <c r="N9" s="1" t="n">
        <f aca="false">'By Group'!Q19</f>
        <v>0</v>
      </c>
      <c r="O9" s="1" t="n">
        <f aca="false">'By Group'!R19</f>
        <v>13.5</v>
      </c>
      <c r="P9" s="1" t="n">
        <f aca="false">'By Group'!S19</f>
        <v>0</v>
      </c>
      <c r="Q9" s="1" t="n">
        <f aca="false">'By Group'!T19</f>
        <v>139.5</v>
      </c>
      <c r="R9" s="1" t="n">
        <f aca="false">'By Group'!U19</f>
        <v>33</v>
      </c>
      <c r="S9" s="1" t="n">
        <f aca="false">'By Group'!V19</f>
        <v>33</v>
      </c>
      <c r="T9" s="1" t="n">
        <f aca="false">'By Group'!W19</f>
        <v>12</v>
      </c>
      <c r="U9" s="1" t="n">
        <f aca="false">'By Group'!X19</f>
        <v>61</v>
      </c>
      <c r="V9" s="1" t="n">
        <f aca="false">'By Group'!Y19</f>
        <v>0</v>
      </c>
      <c r="W9" s="1" t="n">
        <f aca="false">'By Group'!Z19</f>
        <v>29</v>
      </c>
      <c r="X9" s="1" t="n">
        <f aca="false">'By Group'!AA19</f>
        <v>28.5</v>
      </c>
      <c r="Y9" s="1" t="n">
        <f aca="false">'By Group'!AB19</f>
        <v>81</v>
      </c>
      <c r="Z9" s="1" t="n">
        <f aca="false">'By Group'!AC19</f>
        <v>6</v>
      </c>
      <c r="AA9" s="1" t="n">
        <f aca="false">'By Group'!AD19</f>
        <v>4.5</v>
      </c>
      <c r="AB9" s="1" t="n">
        <f aca="false">'By Group'!AE19</f>
        <v>0</v>
      </c>
      <c r="AC9" s="1" t="n">
        <f aca="false">'By Group'!AF19</f>
        <v>0</v>
      </c>
      <c r="AD9" s="1" t="n">
        <f aca="false">'By Group'!AG19</f>
        <v>0</v>
      </c>
      <c r="AE9" s="1" t="n">
        <f aca="false">'By Group'!AH19</f>
        <v>0</v>
      </c>
      <c r="AF9" s="1" t="n">
        <f aca="false">'By Group'!AI19</f>
        <v>0</v>
      </c>
      <c r="AG9" s="1" t="n">
        <f aca="false">'By Group'!AJ19</f>
        <v>501</v>
      </c>
      <c r="AH9" s="1" t="n">
        <f aca="false">'By Group'!AK19</f>
        <v>23899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66</v>
      </c>
      <c r="F11" s="1" t="n">
        <f aca="false">'By Group'!I31</f>
        <v>28.438</v>
      </c>
      <c r="G11" s="1" t="n">
        <f aca="false">'By Group'!J31</f>
        <v>28.438</v>
      </c>
      <c r="H11" s="1" t="n">
        <f aca="false">'By Group'!K31</f>
        <v>0</v>
      </c>
      <c r="I11" s="1" t="n">
        <f aca="false">'By Group'!L31</f>
        <v>339.19</v>
      </c>
      <c r="J11" s="1" t="n">
        <f aca="false">'By Group'!M31</f>
        <v>113.75</v>
      </c>
      <c r="K11" s="1" t="n">
        <f aca="false">'By Group'!N31</f>
        <v>1191.358</v>
      </c>
      <c r="L11" s="1" t="n">
        <f aca="false">'By Group'!O31</f>
        <v>0</v>
      </c>
      <c r="M11" s="1" t="n">
        <f aca="false">'By Group'!P31</f>
        <v>0</v>
      </c>
      <c r="N11" s="1" t="n">
        <f aca="false">'By Group'!Q31</f>
        <v>156.18</v>
      </c>
      <c r="O11" s="1" t="n">
        <f aca="false">'By Group'!R31</f>
        <v>317.333</v>
      </c>
      <c r="P11" s="1" t="n">
        <f aca="false">'By Group'!S31</f>
        <v>6.495</v>
      </c>
      <c r="Q11" s="1" t="n">
        <f aca="false">'By Group'!T31</f>
        <v>2382.658</v>
      </c>
      <c r="R11" s="1" t="n">
        <f aca="false">'By Group'!U31</f>
        <v>436.133</v>
      </c>
      <c r="S11" s="1" t="n">
        <f aca="false">'By Group'!V31</f>
        <v>375.696</v>
      </c>
      <c r="T11" s="1" t="n">
        <f aca="false">'By Group'!W31</f>
        <v>314.956</v>
      </c>
      <c r="U11" s="1" t="n">
        <f aca="false">'By Group'!X31</f>
        <v>760.201</v>
      </c>
      <c r="V11" s="1" t="n">
        <f aca="false">'By Group'!Y31</f>
        <v>0</v>
      </c>
      <c r="W11" s="1" t="n">
        <f aca="false">'By Group'!Z31</f>
        <v>364.971</v>
      </c>
      <c r="X11" s="1" t="n">
        <f aca="false">'By Group'!AA31</f>
        <v>275.693</v>
      </c>
      <c r="Y11" s="1" t="n">
        <f aca="false">'By Group'!AB31</f>
        <v>1691.896</v>
      </c>
      <c r="Z11" s="1" t="n">
        <f aca="false">'By Group'!AC31</f>
        <v>326.873</v>
      </c>
      <c r="AA11" s="1" t="n">
        <f aca="false">'By Group'!AD31</f>
        <v>275.693</v>
      </c>
      <c r="AB11" s="1" t="n">
        <f aca="false">'By Group'!AE31</f>
        <v>116.51</v>
      </c>
      <c r="AC11" s="1" t="n">
        <f aca="false">'By Group'!AF31</f>
        <v>56.85</v>
      </c>
      <c r="AD11" s="1" t="n">
        <f aca="false">'By Group'!AG31</f>
        <v>1</v>
      </c>
      <c r="AE11" s="1" t="n">
        <f aca="false">'By Group'!AH31</f>
        <v>5</v>
      </c>
      <c r="AF11" s="1" t="n">
        <f aca="false">'By Group'!AI31</f>
        <v>770</v>
      </c>
      <c r="AG11" s="1" t="n">
        <f aca="false">'By Group'!AJ31</f>
        <v>10335.312</v>
      </c>
      <c r="AH11" s="1" t="n">
        <f aca="false">'By Group'!AK31</f>
        <v>8088.688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84</v>
      </c>
      <c r="F13" s="1" t="n">
        <f aca="false">'By Group'!I41</f>
        <v>0</v>
      </c>
      <c r="G13" s="1" t="n">
        <f aca="false">'By Group'!J41</f>
        <v>0</v>
      </c>
      <c r="H13" s="1" t="n">
        <f aca="false">'By Group'!K41</f>
        <v>0</v>
      </c>
      <c r="I13" s="1" t="n">
        <f aca="false">'By Group'!L41</f>
        <v>0</v>
      </c>
      <c r="J13" s="1" t="n">
        <f aca="false">'By Group'!M41</f>
        <v>0</v>
      </c>
      <c r="K13" s="1" t="n">
        <f aca="false">'By Group'!N41</f>
        <v>246.728</v>
      </c>
      <c r="L13" s="1" t="n">
        <f aca="false">'By Group'!O41</f>
        <v>0</v>
      </c>
      <c r="M13" s="1" t="n">
        <f aca="false">'By Group'!P41</f>
        <v>0</v>
      </c>
      <c r="N13" s="1" t="n">
        <f aca="false">'By Group'!Q41</f>
        <v>23.999</v>
      </c>
      <c r="O13" s="1" t="n">
        <f aca="false">'By Group'!R41</f>
        <v>36.887</v>
      </c>
      <c r="P13" s="1" t="n">
        <f aca="false">'By Group'!S41</f>
        <v>236.634</v>
      </c>
      <c r="Q13" s="1" t="n">
        <f aca="false">'By Group'!T41</f>
        <v>7680.261</v>
      </c>
      <c r="R13" s="1" t="n">
        <f aca="false">'By Group'!U41</f>
        <v>1627.034</v>
      </c>
      <c r="S13" s="1" t="n">
        <f aca="false">'By Group'!V41</f>
        <v>1601.284</v>
      </c>
      <c r="T13" s="1" t="n">
        <f aca="false">'By Group'!W41</f>
        <v>1110.783</v>
      </c>
      <c r="U13" s="1" t="n">
        <f aca="false">'By Group'!X41</f>
        <v>3739.381</v>
      </c>
      <c r="V13" s="1" t="n">
        <f aca="false">'By Group'!Y41</f>
        <v>0</v>
      </c>
      <c r="W13" s="1" t="n">
        <f aca="false">'By Group'!Z41</f>
        <v>665.534</v>
      </c>
      <c r="X13" s="1" t="n">
        <f aca="false">'By Group'!AA41</f>
        <v>295.095</v>
      </c>
      <c r="Y13" s="1" t="n">
        <f aca="false">'By Group'!AB41</f>
        <v>1624.478</v>
      </c>
      <c r="Z13" s="1" t="n">
        <f aca="false">'By Group'!AC41</f>
        <v>96.918</v>
      </c>
      <c r="AA13" s="1" t="n">
        <f aca="false">'By Group'!AD41</f>
        <v>1711.913</v>
      </c>
      <c r="AB13" s="1" t="n">
        <f aca="false">'By Group'!AE41</f>
        <v>0</v>
      </c>
      <c r="AC13" s="1" t="n">
        <f aca="false">'By Group'!AF41</f>
        <v>48.459</v>
      </c>
      <c r="AD13" s="1" t="n">
        <f aca="false">'By Group'!AG41</f>
        <v>0</v>
      </c>
      <c r="AE13" s="1" t="n">
        <f aca="false">'By Group'!AH41</f>
        <v>0</v>
      </c>
      <c r="AF13" s="1" t="n">
        <f aca="false">'By Group'!AI41</f>
        <v>0</v>
      </c>
      <c r="AG13" s="1" t="n">
        <f aca="false">'By Group'!AJ41</f>
        <v>20745.388</v>
      </c>
      <c r="AH13" s="1" t="n">
        <f aca="false">'By Group'!AK41</f>
        <v>0.611999999999625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98</v>
      </c>
      <c r="F15" s="1" t="n">
        <f aca="false">'By Group'!I52</f>
        <v>0</v>
      </c>
      <c r="G15" s="1" t="n">
        <f aca="false">'By Group'!J52</f>
        <v>0</v>
      </c>
      <c r="H15" s="1" t="n">
        <f aca="false">'By Group'!K52</f>
        <v>0</v>
      </c>
      <c r="I15" s="1" t="n">
        <f aca="false">'By Group'!L52</f>
        <v>0</v>
      </c>
      <c r="J15" s="1" t="n">
        <f aca="false">'By Group'!M52</f>
        <v>800</v>
      </c>
      <c r="K15" s="1" t="n">
        <f aca="false">'By Group'!N52</f>
        <v>0</v>
      </c>
      <c r="L15" s="1" t="n">
        <f aca="false">'By Group'!O52</f>
        <v>0</v>
      </c>
      <c r="M15" s="1" t="n">
        <f aca="false">'By Group'!P52</f>
        <v>0</v>
      </c>
      <c r="N15" s="1" t="n">
        <f aca="false">'By Group'!Q52</f>
        <v>0</v>
      </c>
      <c r="O15" s="1" t="n">
        <f aca="false">'By Group'!R52</f>
        <v>220</v>
      </c>
      <c r="P15" s="1" t="n">
        <f aca="false">'By Group'!S52</f>
        <v>0</v>
      </c>
      <c r="Q15" s="1" t="n">
        <f aca="false">'By Group'!T52</f>
        <v>3150</v>
      </c>
      <c r="R15" s="1" t="n">
        <f aca="false">'By Group'!U52</f>
        <v>0</v>
      </c>
      <c r="S15" s="1" t="n">
        <f aca="false">'By Group'!V52</f>
        <v>1650</v>
      </c>
      <c r="T15" s="1" t="n">
        <f aca="false">'By Group'!W52</f>
        <v>350</v>
      </c>
      <c r="U15" s="1" t="n">
        <f aca="false">'By Group'!X52</f>
        <v>500</v>
      </c>
      <c r="V15" s="1" t="n">
        <f aca="false">'By Group'!Y52</f>
        <v>930</v>
      </c>
      <c r="W15" s="1" t="n">
        <f aca="false">'By Group'!Z52</f>
        <v>1000</v>
      </c>
      <c r="X15" s="1" t="n">
        <f aca="false">'By Group'!AA52</f>
        <v>54</v>
      </c>
      <c r="Y15" s="1" t="n">
        <f aca="false">'By Group'!AB52</f>
        <v>754</v>
      </c>
      <c r="Z15" s="1" t="n">
        <f aca="false">'By Group'!AC52</f>
        <v>237</v>
      </c>
      <c r="AA15" s="1" t="n">
        <f aca="false">'By Group'!AD52</f>
        <v>0</v>
      </c>
      <c r="AB15" s="1" t="n">
        <f aca="false">'By Group'!AE52</f>
        <v>0</v>
      </c>
      <c r="AC15" s="1" t="n">
        <f aca="false">'By Group'!AF52</f>
        <v>0</v>
      </c>
      <c r="AD15" s="1" t="n">
        <f aca="false">'By Group'!AG52</f>
        <v>0</v>
      </c>
      <c r="AE15" s="1" t="n">
        <f aca="false">'By Group'!AH52</f>
        <v>0</v>
      </c>
      <c r="AF15" s="1" t="n">
        <f aca="false">'By Group'!AI52</f>
        <v>380</v>
      </c>
      <c r="AG15" s="1" t="n">
        <f aca="false">'By Group'!AJ52</f>
        <v>10025</v>
      </c>
      <c r="AH15" s="1" t="n">
        <f aca="false">'By Group'!AK52</f>
        <v>16520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114</v>
      </c>
      <c r="F17" s="1" t="n">
        <f aca="false">'By Group'!I65</f>
        <v>220</v>
      </c>
      <c r="G17" s="1" t="n">
        <f aca="false">'By Group'!J65</f>
        <v>337</v>
      </c>
      <c r="H17" s="1" t="n">
        <f aca="false">'By Group'!K65</f>
        <v>150</v>
      </c>
      <c r="I17" s="1" t="n">
        <f aca="false">'By Group'!L65</f>
        <v>7</v>
      </c>
      <c r="J17" s="1" t="n">
        <f aca="false">'By Group'!M65</f>
        <v>706</v>
      </c>
      <c r="K17" s="1" t="n">
        <f aca="false">'By Group'!N65</f>
        <v>243</v>
      </c>
      <c r="L17" s="1" t="n">
        <f aca="false">'By Group'!O65</f>
        <v>0</v>
      </c>
      <c r="M17" s="1" t="n">
        <f aca="false">'By Group'!P65</f>
        <v>0</v>
      </c>
      <c r="N17" s="1" t="n">
        <f aca="false">'By Group'!Q65</f>
        <v>224</v>
      </c>
      <c r="O17" s="1" t="n">
        <f aca="false">'By Group'!R65</f>
        <v>0</v>
      </c>
      <c r="P17" s="1" t="n">
        <f aca="false">'By Group'!S65</f>
        <v>10</v>
      </c>
      <c r="Q17" s="1" t="n">
        <f aca="false">'By Group'!T65</f>
        <v>2277.55</v>
      </c>
      <c r="R17" s="1" t="n">
        <f aca="false">'By Group'!U65</f>
        <v>858.7</v>
      </c>
      <c r="S17" s="1" t="n">
        <f aca="false">'By Group'!V65</f>
        <v>437.62</v>
      </c>
      <c r="T17" s="1" t="n">
        <f aca="false">'By Group'!W65</f>
        <v>280</v>
      </c>
      <c r="U17" s="1" t="n">
        <f aca="false">'By Group'!X65</f>
        <v>2446.84</v>
      </c>
      <c r="V17" s="1" t="n">
        <f aca="false">'By Group'!Y65</f>
        <v>0</v>
      </c>
      <c r="W17" s="1" t="n">
        <f aca="false">'By Group'!Z65</f>
        <v>1286</v>
      </c>
      <c r="X17" s="1" t="n">
        <f aca="false">'By Group'!AA65</f>
        <v>630</v>
      </c>
      <c r="Y17" s="1" t="n">
        <f aca="false">'By Group'!AB65</f>
        <v>1276.55</v>
      </c>
      <c r="Z17" s="1" t="n">
        <f aca="false">'By Group'!AC65</f>
        <v>1108.95</v>
      </c>
      <c r="AA17" s="1" t="n">
        <f aca="false">'By Group'!AD65</f>
        <v>100</v>
      </c>
      <c r="AB17" s="1" t="n">
        <f aca="false">'By Group'!AE65</f>
        <v>0</v>
      </c>
      <c r="AC17" s="1" t="n">
        <f aca="false">'By Group'!AF65</f>
        <v>255</v>
      </c>
      <c r="AD17" s="1" t="n">
        <f aca="false">'By Group'!AG65</f>
        <v>509.04</v>
      </c>
      <c r="AE17" s="1" t="n">
        <f aca="false">'By Group'!AH65</f>
        <v>0</v>
      </c>
      <c r="AF17" s="1" t="n">
        <f aca="false">'By Group'!AI65</f>
        <v>50</v>
      </c>
      <c r="AG17" s="1" t="n">
        <f aca="false">'By Group'!AJ65</f>
        <v>13413.25</v>
      </c>
      <c r="AH17" s="1" t="n">
        <f aca="false">'By Group'!AK65</f>
        <v>12067.75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131</v>
      </c>
      <c r="F19" s="1" t="n">
        <f aca="false">'By Group'!I70</f>
        <v>0</v>
      </c>
      <c r="G19" s="1" t="n">
        <f aca="false">'By Group'!J70</f>
        <v>0</v>
      </c>
      <c r="H19" s="1" t="n">
        <f aca="false">'By Group'!K70</f>
        <v>0</v>
      </c>
      <c r="I19" s="1" t="n">
        <f aca="false">'By Group'!L70</f>
        <v>0</v>
      </c>
      <c r="J19" s="1" t="n">
        <f aca="false">'By Group'!M70</f>
        <v>0</v>
      </c>
      <c r="K19" s="1" t="n">
        <f aca="false">'By Group'!N70</f>
        <v>0</v>
      </c>
      <c r="L19" s="1" t="n">
        <f aca="false">'By Group'!O70</f>
        <v>0</v>
      </c>
      <c r="M19" s="1" t="n">
        <f aca="false">'By Group'!P70</f>
        <v>0</v>
      </c>
      <c r="N19" s="1" t="n">
        <f aca="false">'By Group'!Q70</f>
        <v>50</v>
      </c>
      <c r="O19" s="1" t="n">
        <f aca="false">'By Group'!R70</f>
        <v>0</v>
      </c>
      <c r="P19" s="1" t="n">
        <f aca="false">'By Group'!S70</f>
        <v>0</v>
      </c>
      <c r="Q19" s="1" t="n">
        <f aca="false">'By Group'!T70</f>
        <v>0</v>
      </c>
      <c r="R19" s="1" t="n">
        <f aca="false">'By Group'!U70</f>
        <v>0</v>
      </c>
      <c r="S19" s="1" t="n">
        <f aca="false">'By Group'!V70</f>
        <v>0</v>
      </c>
      <c r="T19" s="1" t="n">
        <f aca="false">'By Group'!W70</f>
        <v>0</v>
      </c>
      <c r="U19" s="1" t="n">
        <f aca="false">'By Group'!X70</f>
        <v>0</v>
      </c>
      <c r="V19" s="1" t="n">
        <f aca="false">'By Group'!Y70</f>
        <v>0</v>
      </c>
      <c r="W19" s="1" t="n">
        <f aca="false">'By Group'!Z70</f>
        <v>0</v>
      </c>
      <c r="X19" s="1" t="n">
        <f aca="false">'By Group'!AA70</f>
        <v>0</v>
      </c>
      <c r="Y19" s="1" t="n">
        <f aca="false">'By Group'!AB70</f>
        <v>0</v>
      </c>
      <c r="Z19" s="1" t="n">
        <f aca="false">'By Group'!AC70</f>
        <v>0</v>
      </c>
      <c r="AA19" s="1" t="n">
        <f aca="false">'By Group'!AD70</f>
        <v>0</v>
      </c>
      <c r="AB19" s="1" t="n">
        <f aca="false">'By Group'!AE70</f>
        <v>0</v>
      </c>
      <c r="AC19" s="1" t="n">
        <f aca="false">'By Group'!AF70</f>
        <v>0</v>
      </c>
      <c r="AD19" s="1" t="n">
        <f aca="false">'By Group'!AG70</f>
        <v>0</v>
      </c>
      <c r="AE19" s="1" t="n">
        <f aca="false">'By Group'!AH70</f>
        <v>0</v>
      </c>
      <c r="AF19" s="1" t="n">
        <f aca="false">'By Group'!AI70</f>
        <v>0</v>
      </c>
      <c r="AG19" s="1" t="n">
        <f aca="false">'By Group'!AJ70</f>
        <v>50</v>
      </c>
      <c r="AH19" s="1" t="n">
        <f aca="false">'By Group'!AK70</f>
        <v>3200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135</v>
      </c>
      <c r="F21" s="1" t="n">
        <f aca="false">'By Group'!I77</f>
        <v>0</v>
      </c>
      <c r="G21" s="1" t="n">
        <f aca="false">'By Group'!J77</f>
        <v>0</v>
      </c>
      <c r="H21" s="1" t="n">
        <f aca="false">'By Group'!K77</f>
        <v>0</v>
      </c>
      <c r="I21" s="1" t="n">
        <f aca="false">'By Group'!L77</f>
        <v>0</v>
      </c>
      <c r="J21" s="1" t="n">
        <f aca="false">'By Group'!M77</f>
        <v>0</v>
      </c>
      <c r="K21" s="1" t="n">
        <f aca="false">'By Group'!N77</f>
        <v>0</v>
      </c>
      <c r="L21" s="1" t="n">
        <f aca="false">'By Group'!O77</f>
        <v>0</v>
      </c>
      <c r="M21" s="1" t="n">
        <f aca="false">'By Group'!P77</f>
        <v>0</v>
      </c>
      <c r="N21" s="1" t="n">
        <f aca="false">'By Group'!Q77</f>
        <v>0</v>
      </c>
      <c r="O21" s="1" t="n">
        <f aca="false">'By Group'!R77</f>
        <v>0</v>
      </c>
      <c r="P21" s="1" t="n">
        <f aca="false">'By Group'!S77</f>
        <v>0</v>
      </c>
      <c r="Q21" s="1" t="n">
        <f aca="false">'By Group'!T77</f>
        <v>0</v>
      </c>
      <c r="R21" s="1" t="n">
        <f aca="false">'By Group'!U77</f>
        <v>0</v>
      </c>
      <c r="S21" s="1" t="n">
        <f aca="false">'By Group'!V77</f>
        <v>0</v>
      </c>
      <c r="T21" s="1" t="n">
        <f aca="false">'By Group'!W77</f>
        <v>0</v>
      </c>
      <c r="U21" s="1" t="n">
        <f aca="false">'By Group'!X77</f>
        <v>0</v>
      </c>
      <c r="V21" s="1" t="n">
        <f aca="false">'By Group'!Y77</f>
        <v>0</v>
      </c>
      <c r="W21" s="1" t="n">
        <f aca="false">'By Group'!Z77</f>
        <v>0</v>
      </c>
      <c r="X21" s="1" t="n">
        <f aca="false">'By Group'!AA77</f>
        <v>0</v>
      </c>
      <c r="Y21" s="1" t="n">
        <f aca="false">'By Group'!AB77</f>
        <v>0</v>
      </c>
      <c r="Z21" s="1" t="n">
        <f aca="false">'By Group'!AC77</f>
        <v>0</v>
      </c>
      <c r="AA21" s="1" t="n">
        <f aca="false">'By Group'!AD77</f>
        <v>0</v>
      </c>
      <c r="AB21" s="1" t="n">
        <f aca="false">'By Group'!AE77</f>
        <v>0</v>
      </c>
      <c r="AC21" s="1" t="n">
        <f aca="false">'By Group'!AF77</f>
        <v>0</v>
      </c>
      <c r="AD21" s="1" t="n">
        <f aca="false">'By Group'!AG77</f>
        <v>0</v>
      </c>
      <c r="AE21" s="1" t="n">
        <f aca="false">'By Group'!AH77</f>
        <v>0</v>
      </c>
      <c r="AF21" s="1" t="n">
        <f aca="false">'By Group'!AI77</f>
        <v>0</v>
      </c>
      <c r="AG21" s="1" t="n">
        <f aca="false">'By Group'!AJ77</f>
        <v>0</v>
      </c>
      <c r="AH21" s="1" t="n">
        <f aca="false">'By Group'!AK77</f>
        <v>8660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143</v>
      </c>
      <c r="F23" s="1" t="n">
        <f aca="false">'By Group'!I84</f>
        <v>2120</v>
      </c>
      <c r="G23" s="1" t="n">
        <f aca="false">'By Group'!J84</f>
        <v>9645.05</v>
      </c>
      <c r="H23" s="1" t="n">
        <f aca="false">'By Group'!K84</f>
        <v>0</v>
      </c>
      <c r="I23" s="1" t="n">
        <f aca="false">'By Group'!L84</f>
        <v>9.7</v>
      </c>
      <c r="J23" s="1" t="n">
        <f aca="false">'By Group'!M84</f>
        <v>8382.75</v>
      </c>
      <c r="K23" s="1" t="n">
        <f aca="false">'By Group'!N84</f>
        <v>721.572</v>
      </c>
      <c r="L23" s="1" t="n">
        <f aca="false">'By Group'!O84</f>
        <v>0</v>
      </c>
      <c r="M23" s="1" t="n">
        <f aca="false">'By Group'!P84</f>
        <v>0</v>
      </c>
      <c r="N23" s="1" t="n">
        <f aca="false">'By Group'!Q84</f>
        <v>120.4</v>
      </c>
      <c r="O23" s="1" t="n">
        <f aca="false">'By Group'!R84</f>
        <v>386.05</v>
      </c>
      <c r="P23" s="1" t="n">
        <f aca="false">'By Group'!S84</f>
        <v>2068</v>
      </c>
      <c r="Q23" s="1" t="n">
        <f aca="false">'By Group'!T84</f>
        <v>10208.432</v>
      </c>
      <c r="R23" s="1" t="n">
        <f aca="false">'By Group'!U84</f>
        <v>3039.568</v>
      </c>
      <c r="S23" s="1" t="n">
        <f aca="false">'By Group'!V84</f>
        <v>1403.9</v>
      </c>
      <c r="T23" s="1" t="n">
        <f aca="false">'By Group'!W84</f>
        <v>1652.25</v>
      </c>
      <c r="U23" s="1" t="n">
        <f aca="false">'By Group'!X84</f>
        <v>2212.3</v>
      </c>
      <c r="V23" s="1" t="n">
        <f aca="false">'By Group'!Y84</f>
        <v>1535.4</v>
      </c>
      <c r="W23" s="1" t="n">
        <f aca="false">'By Group'!Z84</f>
        <v>988.55</v>
      </c>
      <c r="X23" s="1" t="n">
        <f aca="false">'By Group'!AA84</f>
        <v>1337.6</v>
      </c>
      <c r="Y23" s="1" t="n">
        <f aca="false">'By Group'!AB84</f>
        <v>35273.894</v>
      </c>
      <c r="Z23" s="1" t="n">
        <f aca="false">'By Group'!AC84</f>
        <v>52.8</v>
      </c>
      <c r="AA23" s="1" t="n">
        <f aca="false">'By Group'!AD84</f>
        <v>2.8</v>
      </c>
      <c r="AB23" s="1" t="n">
        <f aca="false">'By Group'!AE84</f>
        <v>812.65</v>
      </c>
      <c r="AC23" s="1" t="n">
        <f aca="false">'By Group'!AF84</f>
        <v>0</v>
      </c>
      <c r="AD23" s="1" t="n">
        <f aca="false">'By Group'!AG84</f>
        <v>1629.7</v>
      </c>
      <c r="AE23" s="1" t="n">
        <f aca="false">'By Group'!AH84</f>
        <v>1881.6</v>
      </c>
      <c r="AF23" s="1" t="n">
        <f aca="false">'By Group'!AI84</f>
        <v>0</v>
      </c>
      <c r="AG23" s="1" t="n">
        <f aca="false">'By Group'!AJ84</f>
        <v>85484.966</v>
      </c>
      <c r="AH23" s="1" t="n">
        <f aca="false">'By Group'!AK84</f>
        <v>1802.034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153</v>
      </c>
      <c r="F25" s="1" t="n">
        <f aca="false">'By Group'!I102</f>
        <v>0</v>
      </c>
      <c r="G25" s="1" t="n">
        <f aca="false">'By Group'!J102</f>
        <v>0</v>
      </c>
      <c r="H25" s="1" t="n">
        <f aca="false">'By Group'!K102</f>
        <v>0</v>
      </c>
      <c r="I25" s="1" t="n">
        <f aca="false">'By Group'!L102</f>
        <v>0</v>
      </c>
      <c r="J25" s="1" t="n">
        <f aca="false">'By Group'!M102</f>
        <v>0</v>
      </c>
      <c r="K25" s="1" t="n">
        <f aca="false">'By Group'!N102</f>
        <v>5963.731</v>
      </c>
      <c r="L25" s="1" t="n">
        <f aca="false">'By Group'!O102</f>
        <v>0</v>
      </c>
      <c r="M25" s="1" t="n">
        <f aca="false">'By Group'!P102</f>
        <v>0</v>
      </c>
      <c r="N25" s="1" t="n">
        <f aca="false">'By Group'!Q102</f>
        <v>0</v>
      </c>
      <c r="O25" s="1" t="n">
        <f aca="false">'By Group'!R102</f>
        <v>1774.13516</v>
      </c>
      <c r="P25" s="1" t="n">
        <f aca="false">'By Group'!S102</f>
        <v>2254.96484</v>
      </c>
      <c r="Q25" s="1" t="n">
        <f aca="false">'By Group'!T102</f>
        <v>6722.385</v>
      </c>
      <c r="R25" s="1" t="n">
        <f aca="false">'By Group'!U102</f>
        <v>4820.471</v>
      </c>
      <c r="S25" s="1" t="n">
        <f aca="false">'By Group'!V102</f>
        <v>1471.99</v>
      </c>
      <c r="T25" s="1" t="n">
        <f aca="false">'By Group'!W102</f>
        <v>415.181</v>
      </c>
      <c r="U25" s="1" t="n">
        <f aca="false">'By Group'!X102</f>
        <v>4789.727</v>
      </c>
      <c r="V25" s="1" t="n">
        <f aca="false">'By Group'!Y102</f>
        <v>0</v>
      </c>
      <c r="W25" s="1" t="n">
        <f aca="false">'By Group'!Z102</f>
        <v>2707.117</v>
      </c>
      <c r="X25" s="1" t="n">
        <f aca="false">'By Group'!AA102</f>
        <v>1212.494</v>
      </c>
      <c r="Y25" s="1" t="n">
        <f aca="false">'By Group'!AB102</f>
        <v>4483.988</v>
      </c>
      <c r="Z25" s="1" t="n">
        <f aca="false">'By Group'!AC102</f>
        <v>302.959</v>
      </c>
      <c r="AA25" s="1" t="n">
        <f aca="false">'By Group'!AD102</f>
        <v>8.332</v>
      </c>
      <c r="AB25" s="1" t="n">
        <f aca="false">'By Group'!AE102</f>
        <v>373.649</v>
      </c>
      <c r="AC25" s="1" t="n">
        <f aca="false">'By Group'!AF102</f>
        <v>1</v>
      </c>
      <c r="AD25" s="1" t="n">
        <f aca="false">'By Group'!AG102</f>
        <v>0</v>
      </c>
      <c r="AE25" s="1" t="n">
        <f aca="false">'By Group'!AH102</f>
        <v>0</v>
      </c>
      <c r="AF25" s="1" t="n">
        <f aca="false">'By Group'!AI102</f>
        <v>0</v>
      </c>
      <c r="AG25" s="1" t="n">
        <f aca="false">'By Group'!AJ102</f>
        <v>37302.124</v>
      </c>
      <c r="AH25" s="1" t="n">
        <f aca="false">'By Group'!AK102</f>
        <v>6730.017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181</v>
      </c>
      <c r="F27" s="1" t="n">
        <f aca="false">'By Group'!I112</f>
        <v>362.645</v>
      </c>
      <c r="G27" s="1" t="n">
        <f aca="false">'By Group'!J112</f>
        <v>108.794</v>
      </c>
      <c r="H27" s="1" t="n">
        <f aca="false">'By Group'!K112</f>
        <v>36.265</v>
      </c>
      <c r="I27" s="1" t="n">
        <f aca="false">'By Group'!L112</f>
        <v>36.265</v>
      </c>
      <c r="J27" s="1" t="n">
        <f aca="false">'By Group'!M112</f>
        <v>362.645</v>
      </c>
      <c r="K27" s="1" t="n">
        <f aca="false">'By Group'!N112</f>
        <v>36.265</v>
      </c>
      <c r="L27" s="1" t="n">
        <f aca="false">'By Group'!O112</f>
        <v>0</v>
      </c>
      <c r="M27" s="1" t="n">
        <f aca="false">'By Group'!P112</f>
        <v>0</v>
      </c>
      <c r="N27" s="1" t="n">
        <f aca="false">'By Group'!Q112</f>
        <v>0</v>
      </c>
      <c r="O27" s="1" t="n">
        <f aca="false">'By Group'!R112</f>
        <v>0</v>
      </c>
      <c r="P27" s="1" t="n">
        <f aca="false">'By Group'!S112</f>
        <v>0</v>
      </c>
      <c r="Q27" s="1" t="n">
        <f aca="false">'By Group'!T112</f>
        <v>253.852</v>
      </c>
      <c r="R27" s="1" t="n">
        <f aca="false">'By Group'!U112</f>
        <v>0</v>
      </c>
      <c r="S27" s="1" t="n">
        <f aca="false">'By Group'!V112</f>
        <v>108.794</v>
      </c>
      <c r="T27" s="1" t="n">
        <f aca="false">'By Group'!W112</f>
        <v>326.381</v>
      </c>
      <c r="U27" s="1" t="n">
        <f aca="false">'By Group'!X112</f>
        <v>362.645</v>
      </c>
      <c r="V27" s="1" t="n">
        <f aca="false">'By Group'!Y112</f>
        <v>0</v>
      </c>
      <c r="W27" s="1" t="n">
        <f aca="false">'By Group'!Z112</f>
        <v>362.645</v>
      </c>
      <c r="X27" s="1" t="n">
        <f aca="false">'By Group'!AA112</f>
        <v>362.645</v>
      </c>
      <c r="Y27" s="1" t="n">
        <f aca="false">'By Group'!AB112</f>
        <v>36.265</v>
      </c>
      <c r="Z27" s="1" t="n">
        <f aca="false">'By Group'!AC112</f>
        <v>36.265</v>
      </c>
      <c r="AA27" s="1" t="n">
        <f aca="false">'By Group'!AD112</f>
        <v>36.265</v>
      </c>
      <c r="AB27" s="1" t="n">
        <f aca="false">'By Group'!AE112</f>
        <v>36.265</v>
      </c>
      <c r="AC27" s="1" t="n">
        <f aca="false">'By Group'!AF112</f>
        <v>36.265</v>
      </c>
      <c r="AD27" s="1" t="n">
        <f aca="false">'By Group'!AG112</f>
        <v>0</v>
      </c>
      <c r="AE27" s="1" t="n">
        <f aca="false">'By Group'!AH112</f>
        <v>0</v>
      </c>
      <c r="AF27" s="1" t="n">
        <f aca="false">'By Group'!AI112</f>
        <v>0</v>
      </c>
      <c r="AG27" s="1" t="n">
        <f aca="false">'By Group'!AJ112</f>
        <v>2901.166</v>
      </c>
      <c r="AH27" s="1" t="n">
        <f aca="false">'By Group'!AK112</f>
        <v>8598.834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329</v>
      </c>
      <c r="F29" s="1" t="n">
        <f aca="false">'By Group'!I133</f>
        <v>161.895</v>
      </c>
      <c r="G29" s="1" t="n">
        <f aca="false">'By Group'!J133</f>
        <v>252.731</v>
      </c>
      <c r="H29" s="1" t="n">
        <f aca="false">'By Group'!K133</f>
        <v>69.294</v>
      </c>
      <c r="I29" s="1" t="n">
        <f aca="false">'By Group'!L133</f>
        <v>195.273</v>
      </c>
      <c r="J29" s="1" t="n">
        <f aca="false">'By Group'!M133</f>
        <v>867.328</v>
      </c>
      <c r="K29" s="1" t="n">
        <f aca="false">'By Group'!N133</f>
        <v>539.241</v>
      </c>
      <c r="L29" s="1" t="n">
        <f aca="false">'By Group'!O133</f>
        <v>69.383</v>
      </c>
      <c r="M29" s="1" t="n">
        <f aca="false">'By Group'!P133</f>
        <v>31.845</v>
      </c>
      <c r="N29" s="1" t="n">
        <f aca="false">'By Group'!Q133</f>
        <v>0</v>
      </c>
      <c r="O29" s="1" t="n">
        <f aca="false">'By Group'!R133</f>
        <v>651.109</v>
      </c>
      <c r="P29" s="1" t="n">
        <f aca="false">'By Group'!S133</f>
        <v>755.016</v>
      </c>
      <c r="Q29" s="1" t="n">
        <f aca="false">'By Group'!T133</f>
        <v>1472.664</v>
      </c>
      <c r="R29" s="1" t="n">
        <f aca="false">'By Group'!U133</f>
        <v>406.832</v>
      </c>
      <c r="S29" s="1" t="n">
        <f aca="false">'By Group'!V133</f>
        <v>375.085</v>
      </c>
      <c r="T29" s="1" t="n">
        <f aca="false">'By Group'!W133</f>
        <v>215.207</v>
      </c>
      <c r="U29" s="1" t="n">
        <f aca="false">'By Group'!X133</f>
        <v>1007.10099</v>
      </c>
      <c r="V29" s="1" t="n">
        <f aca="false">'By Group'!Y133</f>
        <v>591.47201</v>
      </c>
      <c r="W29" s="1" t="n">
        <f aca="false">'By Group'!Z133</f>
        <v>566.321</v>
      </c>
      <c r="X29" s="1" t="n">
        <f aca="false">'By Group'!AA133</f>
        <v>1635.55</v>
      </c>
      <c r="Y29" s="1" t="n">
        <f aca="false">'By Group'!AB133</f>
        <v>391.222</v>
      </c>
      <c r="Z29" s="1" t="n">
        <f aca="false">'By Group'!AC133</f>
        <v>67.885</v>
      </c>
      <c r="AA29" s="1" t="n">
        <f aca="false">'By Group'!AD133</f>
        <v>2.954</v>
      </c>
      <c r="AB29" s="1" t="n">
        <f aca="false">'By Group'!AE133</f>
        <v>238.231</v>
      </c>
      <c r="AC29" s="1" t="n">
        <f aca="false">'By Group'!AF133</f>
        <v>0</v>
      </c>
      <c r="AD29" s="1" t="n">
        <f aca="false">'By Group'!AG133</f>
        <v>0</v>
      </c>
      <c r="AE29" s="1" t="n">
        <f aca="false">'By Group'!AH133</f>
        <v>0</v>
      </c>
      <c r="AF29" s="1" t="n">
        <f aca="false">'By Group'!AI133</f>
        <v>24.614</v>
      </c>
      <c r="AG29" s="1" t="n">
        <f aca="false">'By Group'!AJ133</f>
        <v>10588.253</v>
      </c>
      <c r="AH29" s="1" t="n">
        <f aca="false">'By Group'!AK133</f>
        <v>6216.747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330</v>
      </c>
      <c r="F31" s="1" t="n">
        <f aca="false">'By Group'!I149</f>
        <v>93.805</v>
      </c>
      <c r="G31" s="1" t="n">
        <f aca="false">'By Group'!J149</f>
        <v>286.011</v>
      </c>
      <c r="H31" s="1" t="n">
        <f aca="false">'By Group'!K149</f>
        <v>33.805</v>
      </c>
      <c r="I31" s="1" t="n">
        <f aca="false">'By Group'!L149</f>
        <v>355.35</v>
      </c>
      <c r="J31" s="1" t="n">
        <f aca="false">'By Group'!M149</f>
        <v>362.173</v>
      </c>
      <c r="K31" s="1" t="n">
        <f aca="false">'By Group'!N149</f>
        <v>1452.987</v>
      </c>
      <c r="L31" s="1" t="n">
        <f aca="false">'By Group'!O149</f>
        <v>68.711</v>
      </c>
      <c r="M31" s="1" t="n">
        <f aca="false">'By Group'!P149</f>
        <v>31.537</v>
      </c>
      <c r="N31" s="1" t="n">
        <f aca="false">'By Group'!Q149</f>
        <v>0</v>
      </c>
      <c r="O31" s="1" t="n">
        <f aca="false">'By Group'!R149</f>
        <v>295.286</v>
      </c>
      <c r="P31" s="1" t="n">
        <f aca="false">'By Group'!S149</f>
        <v>806.551</v>
      </c>
      <c r="Q31" s="1" t="n">
        <f aca="false">'By Group'!T149</f>
        <v>17641.774</v>
      </c>
      <c r="R31" s="1" t="n">
        <f aca="false">'By Group'!U149</f>
        <v>9432.601</v>
      </c>
      <c r="S31" s="1" t="n">
        <f aca="false">'By Group'!V149</f>
        <v>5434.096</v>
      </c>
      <c r="T31" s="1" t="n">
        <f aca="false">'By Group'!W149</f>
        <v>2020.462</v>
      </c>
      <c r="U31" s="1" t="n">
        <f aca="false">'By Group'!X149</f>
        <v>10075.4013</v>
      </c>
      <c r="V31" s="1" t="n">
        <f aca="false">'By Group'!Y149</f>
        <v>77.0007</v>
      </c>
      <c r="W31" s="1" t="n">
        <f aca="false">'By Group'!Z149</f>
        <v>10116.162</v>
      </c>
      <c r="X31" s="1" t="n">
        <f aca="false">'By Group'!AA149</f>
        <v>3207.021</v>
      </c>
      <c r="Y31" s="1" t="n">
        <f aca="false">'By Group'!AB149</f>
        <v>3243.584</v>
      </c>
      <c r="Z31" s="1" t="n">
        <f aca="false">'By Group'!AC149</f>
        <v>3744.75</v>
      </c>
      <c r="AA31" s="1" t="n">
        <f aca="false">'By Group'!AD149</f>
        <v>795.086</v>
      </c>
      <c r="AB31" s="1" t="n">
        <f aca="false">'By Group'!AE149</f>
        <v>401.284</v>
      </c>
      <c r="AC31" s="1" t="n">
        <f aca="false">'By Group'!AF149</f>
        <v>44.609</v>
      </c>
      <c r="AD31" s="1" t="n">
        <f aca="false">'By Group'!AG149</f>
        <v>577.77</v>
      </c>
      <c r="AE31" s="1" t="n">
        <f aca="false">'By Group'!AH149</f>
        <v>61.025</v>
      </c>
      <c r="AF31" s="1" t="n">
        <f aca="false">'By Group'!AI149</f>
        <v>4175.833</v>
      </c>
      <c r="AG31" s="1" t="n">
        <f aca="false">'By Group'!AJ149</f>
        <v>74834.675</v>
      </c>
      <c r="AH31" s="1" t="n">
        <f aca="false">'By Group'!AK149</f>
        <v>94820.325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249</v>
      </c>
      <c r="F33" s="1" t="n">
        <f aca="false">'By Group'!I193</f>
        <v>50.851</v>
      </c>
      <c r="G33" s="1" t="n">
        <f aca="false">'By Group'!J193</f>
        <v>50.851</v>
      </c>
      <c r="H33" s="1" t="n">
        <f aca="false">'By Group'!K193</f>
        <v>50.851</v>
      </c>
      <c r="I33" s="1" t="n">
        <f aca="false">'By Group'!L193</f>
        <v>72.555</v>
      </c>
      <c r="J33" s="1" t="n">
        <f aca="false">'By Group'!M193</f>
        <v>105.111</v>
      </c>
      <c r="K33" s="1" t="n">
        <f aca="false">'By Group'!N193</f>
        <v>1058.823</v>
      </c>
      <c r="L33" s="1" t="n">
        <f aca="false">'By Group'!O193</f>
        <v>0</v>
      </c>
      <c r="M33" s="1" t="n">
        <f aca="false">'By Group'!P193</f>
        <v>0</v>
      </c>
      <c r="N33" s="1" t="n">
        <f aca="false">'By Group'!Q193</f>
        <v>42.003</v>
      </c>
      <c r="O33" s="1" t="n">
        <f aca="false">'By Group'!R193</f>
        <v>378.171</v>
      </c>
      <c r="P33" s="1" t="n">
        <f aca="false">'By Group'!S193</f>
        <v>178.748</v>
      </c>
      <c r="Q33" s="1" t="n">
        <f aca="false">'By Group'!T193</f>
        <v>12694.474</v>
      </c>
      <c r="R33" s="1" t="n">
        <f aca="false">'By Group'!U193</f>
        <v>1166.557</v>
      </c>
      <c r="S33" s="1" t="n">
        <f aca="false">'By Group'!V193</f>
        <v>2443.706</v>
      </c>
      <c r="T33" s="1" t="n">
        <f aca="false">'By Group'!W193</f>
        <v>1295.435</v>
      </c>
      <c r="U33" s="1" t="n">
        <f aca="false">'By Group'!X193</f>
        <v>11743.914</v>
      </c>
      <c r="V33" s="1" t="n">
        <f aca="false">'By Group'!Y193</f>
        <v>0</v>
      </c>
      <c r="W33" s="1" t="n">
        <f aca="false">'By Group'!Z193</f>
        <v>2102.356</v>
      </c>
      <c r="X33" s="1" t="n">
        <f aca="false">'By Group'!AA193</f>
        <v>1135.434</v>
      </c>
      <c r="Y33" s="1" t="n">
        <f aca="false">'By Group'!AB193</f>
        <v>3678.736</v>
      </c>
      <c r="Z33" s="1" t="n">
        <f aca="false">'By Group'!AC193</f>
        <v>99.262</v>
      </c>
      <c r="AA33" s="1" t="n">
        <f aca="false">'By Group'!AD193</f>
        <v>108.081</v>
      </c>
      <c r="AB33" s="1" t="n">
        <f aca="false">'By Group'!AE193</f>
        <v>59.107</v>
      </c>
      <c r="AC33" s="1" t="n">
        <f aca="false">'By Group'!AF193</f>
        <v>125.21</v>
      </c>
      <c r="AD33" s="1" t="n">
        <f aca="false">'By Group'!AG193</f>
        <v>10.852</v>
      </c>
      <c r="AE33" s="1" t="n">
        <f aca="false">'By Group'!AH193</f>
        <v>0</v>
      </c>
      <c r="AF33" s="1" t="n">
        <f aca="false">'By Group'!AI193</f>
        <v>0</v>
      </c>
      <c r="AG33" s="1" t="n">
        <f aca="false">'By Group'!AJ193</f>
        <v>38651.088</v>
      </c>
      <c r="AH33" s="1" t="n">
        <f aca="false">'By Group'!AK193</f>
        <v>34671.912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36" t="s">
        <v>305</v>
      </c>
      <c r="B35" s="37"/>
      <c r="C35" s="37"/>
      <c r="D35" s="37"/>
      <c r="E35" s="37"/>
      <c r="F35" s="38" t="n">
        <f aca="false">'By Group'!I204</f>
        <v>99.98</v>
      </c>
      <c r="G35" s="38" t="n">
        <f aca="false">'By Group'!J204</f>
        <v>175.496</v>
      </c>
      <c r="H35" s="38" t="n">
        <f aca="false">'By Group'!K204</f>
        <v>13.296</v>
      </c>
      <c r="I35" s="38" t="n">
        <f aca="false">'By Group'!L204</f>
        <v>113.274</v>
      </c>
      <c r="J35" s="38" t="n">
        <f aca="false">'By Group'!M204</f>
        <v>529.147</v>
      </c>
      <c r="K35" s="38" t="n">
        <f aca="false">'By Group'!N204</f>
        <v>572.223</v>
      </c>
      <c r="L35" s="38" t="n">
        <f aca="false">'By Group'!O204</f>
        <v>0</v>
      </c>
      <c r="M35" s="38" t="n">
        <f aca="false">'By Group'!P204</f>
        <v>0</v>
      </c>
      <c r="N35" s="38" t="n">
        <f aca="false">'By Group'!Q204</f>
        <v>0</v>
      </c>
      <c r="O35" s="38" t="n">
        <f aca="false">'By Group'!R204</f>
        <v>128.165</v>
      </c>
      <c r="P35" s="38" t="n">
        <f aca="false">'By Group'!S204</f>
        <v>422.254</v>
      </c>
      <c r="Q35" s="38" t="n">
        <f aca="false">'By Group'!T204</f>
        <v>1800.695</v>
      </c>
      <c r="R35" s="38" t="n">
        <f aca="false">'By Group'!U204</f>
        <v>0</v>
      </c>
      <c r="S35" s="38" t="n">
        <f aca="false">'By Group'!V204</f>
        <v>202.086</v>
      </c>
      <c r="T35" s="38" t="n">
        <f aca="false">'By Group'!W204</f>
        <v>121.783</v>
      </c>
      <c r="U35" s="38" t="n">
        <f aca="false">'By Group'!X204</f>
        <v>636.93</v>
      </c>
      <c r="V35" s="38" t="n">
        <f aca="false">'By Group'!Y204</f>
        <v>374.07</v>
      </c>
      <c r="W35" s="38" t="n">
        <f aca="false">'By Group'!Z204</f>
        <v>279.73</v>
      </c>
      <c r="X35" s="38" t="n">
        <f aca="false">'By Group'!AA204</f>
        <v>906.729</v>
      </c>
      <c r="Y35" s="38" t="n">
        <f aca="false">'By Group'!AB204</f>
        <v>55.308</v>
      </c>
      <c r="Z35" s="38" t="n">
        <f aca="false">'By Group'!AC204</f>
        <v>51.054</v>
      </c>
      <c r="AA35" s="38" t="n">
        <f aca="false">'By Group'!AD204</f>
        <v>3.191</v>
      </c>
      <c r="AB35" s="38" t="n">
        <f aca="false">'By Group'!AE204</f>
        <v>0</v>
      </c>
      <c r="AC35" s="38" t="n">
        <f aca="false">'By Group'!AF204</f>
        <v>0</v>
      </c>
      <c r="AD35" s="38" t="n">
        <f aca="false">'By Group'!AG204</f>
        <v>0</v>
      </c>
      <c r="AE35" s="38" t="n">
        <f aca="false">'By Group'!AH204</f>
        <v>0</v>
      </c>
      <c r="AF35" s="38" t="n">
        <f aca="false">'By Group'!AI204</f>
        <v>0</v>
      </c>
      <c r="AG35" s="38" t="n">
        <f aca="false">'By Group'!AJ204</f>
        <v>6485.411</v>
      </c>
      <c r="AH35" s="38" t="n">
        <f aca="false">'By Group'!AK204</f>
        <v>10268.589</v>
      </c>
    </row>
    <row r="36" customFormat="false" ht="12.75" hidden="false" customHeight="false" outlineLevel="0" collapsed="false">
      <c r="A36" s="17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customFormat="false" ht="12.75" hidden="false" customHeight="false" outlineLevel="0" collapsed="false">
      <c r="A37" s="17" t="s">
        <v>45</v>
      </c>
      <c r="F37" s="39" t="n">
        <v>0</v>
      </c>
      <c r="G37" s="39" t="n">
        <v>0</v>
      </c>
      <c r="H37" s="39" t="n">
        <v>0</v>
      </c>
      <c r="I37" s="39" t="n">
        <v>0</v>
      </c>
      <c r="J37" s="39" t="n">
        <v>0</v>
      </c>
      <c r="K37" s="39" t="n">
        <v>0</v>
      </c>
      <c r="L37" s="39" t="n">
        <v>0</v>
      </c>
      <c r="M37" s="39" t="n">
        <v>0</v>
      </c>
      <c r="N37" s="39" t="n">
        <v>0</v>
      </c>
      <c r="O37" s="39" t="n">
        <v>0</v>
      </c>
      <c r="P37" s="39" t="n">
        <v>0</v>
      </c>
      <c r="Q37" s="39" t="n">
        <v>0</v>
      </c>
      <c r="R37" s="39" t="n">
        <v>0</v>
      </c>
      <c r="S37" s="39" t="n">
        <v>0</v>
      </c>
      <c r="T37" s="39" t="n">
        <v>0</v>
      </c>
      <c r="U37" s="39" t="n">
        <v>0</v>
      </c>
      <c r="V37" s="39" t="n">
        <v>0</v>
      </c>
      <c r="W37" s="39" t="n">
        <v>0</v>
      </c>
      <c r="X37" s="39" t="n">
        <v>0</v>
      </c>
      <c r="Y37" s="39" t="n">
        <v>0</v>
      </c>
      <c r="Z37" s="39" t="n">
        <v>0</v>
      </c>
      <c r="AA37" s="39" t="n">
        <v>0</v>
      </c>
      <c r="AB37" s="39" t="n">
        <v>0</v>
      </c>
      <c r="AC37" s="39" t="n">
        <v>0</v>
      </c>
      <c r="AD37" s="39" t="n">
        <v>0</v>
      </c>
      <c r="AE37" s="39" t="n">
        <v>0</v>
      </c>
      <c r="AF37" s="39" t="n">
        <v>0</v>
      </c>
      <c r="AG37" s="39" t="n">
        <f aca="false">'By Group'!AJ210</f>
        <v>141002</v>
      </c>
      <c r="AH37" s="39" t="n">
        <f aca="false">'By Group'!AK210</f>
        <v>5123</v>
      </c>
    </row>
    <row r="38" customFormat="false" ht="12.75" hidden="false" customHeight="false" outlineLevel="0" collapsed="false">
      <c r="A38" s="17"/>
    </row>
    <row r="39" customFormat="false" ht="13.5" hidden="false" customHeight="false" outlineLevel="0" collapsed="false">
      <c r="A39" s="17"/>
      <c r="B39" s="17"/>
      <c r="C39" s="17" t="s">
        <v>331</v>
      </c>
      <c r="D39" s="17"/>
      <c r="E39" s="17"/>
      <c r="F39" s="40" t="n">
        <f aca="false">SUM(F9:F37)</f>
        <v>3137.614</v>
      </c>
      <c r="G39" s="40" t="n">
        <f aca="false">SUM(G9:G37)</f>
        <v>10884.371</v>
      </c>
      <c r="H39" s="40" t="n">
        <f aca="false">SUM(H9:H37)</f>
        <v>353.511</v>
      </c>
      <c r="I39" s="40" t="n">
        <f aca="false">SUM(I9:I37)</f>
        <v>1128.607</v>
      </c>
      <c r="J39" s="40" t="n">
        <f aca="false">SUM(J9:J37)</f>
        <v>12228.904</v>
      </c>
      <c r="K39" s="40" t="n">
        <f aca="false">SUM(K9:K37)</f>
        <v>12085.928</v>
      </c>
      <c r="L39" s="40" t="n">
        <f aca="false">SUM(L9:L37)</f>
        <v>138.094</v>
      </c>
      <c r="M39" s="40" t="n">
        <f aca="false">SUM(M9:M37)</f>
        <v>63.382</v>
      </c>
      <c r="N39" s="40" t="n">
        <f aca="false">SUM(N9:N37)</f>
        <v>616.582</v>
      </c>
      <c r="O39" s="40" t="n">
        <f aca="false">SUM(O9:O37)</f>
        <v>4200.63616</v>
      </c>
      <c r="P39" s="40" t="n">
        <f aca="false">SUM(P9:P37)</f>
        <v>6738.66284</v>
      </c>
      <c r="Q39" s="40" t="n">
        <f aca="false">SUM(Q9:Q37)</f>
        <v>66424.245</v>
      </c>
      <c r="R39" s="40" t="n">
        <f aca="false">SUM(R9:R37)</f>
        <v>21820.896</v>
      </c>
      <c r="S39" s="40" t="n">
        <f aca="false">SUM(S9:S37)</f>
        <v>15537.257</v>
      </c>
      <c r="T39" s="40" t="n">
        <f aca="false">SUM(T9:T37)</f>
        <v>8114.438</v>
      </c>
      <c r="U39" s="40" t="n">
        <f aca="false">SUM(U9:U37)</f>
        <v>38335.44029</v>
      </c>
      <c r="V39" s="40" t="n">
        <f aca="false">SUM(V9:V37)</f>
        <v>3507.94271</v>
      </c>
      <c r="W39" s="40" t="n">
        <f aca="false">SUM(W9:W37)</f>
        <v>20468.386</v>
      </c>
      <c r="X39" s="40" t="n">
        <f aca="false">SUM(X9:X37)</f>
        <v>11080.761</v>
      </c>
      <c r="Y39" s="40" t="n">
        <f aca="false">SUM(Y9:Y37)</f>
        <v>52590.921</v>
      </c>
      <c r="Z39" s="40" t="n">
        <f aca="false">SUM(Z9:Z37)</f>
        <v>6130.716</v>
      </c>
      <c r="AA39" s="40" t="n">
        <f aca="false">SUM(AA9:AA37)</f>
        <v>3048.815</v>
      </c>
      <c r="AB39" s="40" t="n">
        <f aca="false">SUM(AB9:AB37)</f>
        <v>2037.696</v>
      </c>
      <c r="AC39" s="40" t="n">
        <f aca="false">SUM(AC9:AC37)</f>
        <v>567.393</v>
      </c>
      <c r="AD39" s="40" t="n">
        <f aca="false">SUM(AD9:AD37)</f>
        <v>2728.362</v>
      </c>
      <c r="AE39" s="40" t="n">
        <f aca="false">SUM(AE9:AE37)</f>
        <v>1947.625</v>
      </c>
      <c r="AF39" s="40" t="n">
        <f aca="false">SUM(AF9:AF37)</f>
        <v>5400.447</v>
      </c>
      <c r="AG39" s="40" t="n">
        <f aca="false">SUM(AG9:AG37)</f>
        <v>452319.633</v>
      </c>
      <c r="AH39" s="40" t="n">
        <f aca="false">SUM(AH9:AH37)</f>
        <v>240667.508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2001-10-19T16:58:48Z</cp:lastPrinted>
  <dcterms:modified xsi:type="dcterms:W3CDTF">2001-10-24T18:04:08Z</dcterms:modified>
  <cp:revision>0</cp:revision>
  <dc:subject/>
  <dc:title/>
</cp:coreProperties>
</file>